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eplat\Documents\Arnold MAT\"/>
    </mc:Choice>
  </mc:AlternateContent>
  <xr:revisionPtr revIDLastSave="0" documentId="8_{C4D567B0-824D-48D7-9EDF-122A97B3BCEB}" xr6:coauthVersionLast="45" xr6:coauthVersionMax="45" xr10:uidLastSave="{00000000-0000-0000-0000-000000000000}"/>
  <bookViews>
    <workbookView xWindow="14303" yWindow="-98" windowWidth="28995" windowHeight="15796" activeTab="1" xr2:uid="{00000000-000D-0000-FFFF-FFFF00000000}"/>
  </bookViews>
  <sheets>
    <sheet name="Statistical Data" sheetId="1" r:id="rId1"/>
    <sheet name="Summary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V2" i="2"/>
  <c r="Y2" i="2"/>
  <c r="D3" i="2"/>
  <c r="V3" i="2"/>
  <c r="Y3" i="2"/>
  <c r="D4" i="2"/>
  <c r="V4" i="2"/>
  <c r="Y4" i="2"/>
  <c r="D5" i="2"/>
  <c r="V5" i="2"/>
  <c r="Y5" i="2"/>
  <c r="D6" i="2"/>
  <c r="V6" i="2"/>
  <c r="Y6" i="2"/>
  <c r="D7" i="2"/>
  <c r="V7" i="2"/>
  <c r="Y7" i="2"/>
  <c r="D8" i="2"/>
  <c r="V8" i="2"/>
  <c r="Y8" i="2"/>
  <c r="AH8" i="2"/>
  <c r="AK8" i="2"/>
  <c r="AN8" i="2"/>
  <c r="AQ8" i="2"/>
  <c r="D9" i="2"/>
  <c r="V9" i="2"/>
  <c r="Y9" i="2"/>
  <c r="AH9" i="2"/>
  <c r="AK9" i="2"/>
  <c r="AN9" i="2"/>
  <c r="AQ9" i="2"/>
  <c r="D10" i="2"/>
  <c r="V10" i="2"/>
  <c r="AH10" i="2"/>
  <c r="AK10" i="2"/>
  <c r="AN10" i="2"/>
  <c r="AQ10" i="2"/>
  <c r="D11" i="2"/>
  <c r="V11" i="2"/>
  <c r="AH11" i="2"/>
  <c r="AK11" i="2"/>
  <c r="AN11" i="2"/>
  <c r="AQ11" i="2"/>
  <c r="D12" i="2"/>
  <c r="V12" i="2"/>
  <c r="AH12" i="2"/>
  <c r="AK12" i="2"/>
  <c r="AN12" i="2"/>
  <c r="AQ12" i="2"/>
  <c r="D13" i="2"/>
  <c r="V13" i="2"/>
  <c r="Y13" i="2"/>
  <c r="AH13" i="2"/>
  <c r="AK13" i="2"/>
  <c r="AN13" i="2"/>
  <c r="AQ13" i="2"/>
  <c r="D14" i="2"/>
  <c r="V14" i="2"/>
  <c r="Y14" i="2"/>
  <c r="AH14" i="2"/>
  <c r="AK14" i="2"/>
  <c r="AN14" i="2"/>
  <c r="AQ14" i="2"/>
  <c r="D15" i="2"/>
  <c r="V15" i="2"/>
  <c r="AH15" i="2"/>
  <c r="AK15" i="2"/>
  <c r="AN15" i="2"/>
  <c r="AQ15" i="2"/>
  <c r="D16" i="2"/>
  <c r="V16" i="2"/>
  <c r="AH16" i="2"/>
  <c r="AK16" i="2"/>
  <c r="AN16" i="2"/>
  <c r="AQ16" i="2"/>
  <c r="D17" i="2"/>
  <c r="V17" i="2"/>
  <c r="Y17" i="2"/>
  <c r="AB17" i="2"/>
  <c r="AH17" i="2"/>
  <c r="AK17" i="2"/>
  <c r="AN17" i="2"/>
  <c r="AQ17" i="2"/>
  <c r="D18" i="2"/>
  <c r="V18" i="2"/>
  <c r="Y18" i="2"/>
  <c r="AB18" i="2"/>
  <c r="AH18" i="2"/>
  <c r="AK18" i="2"/>
  <c r="AN18" i="2"/>
  <c r="AQ18" i="2"/>
  <c r="D19" i="2"/>
  <c r="V19" i="2"/>
  <c r="Y19" i="2"/>
  <c r="AB19" i="2"/>
  <c r="AH19" i="2"/>
  <c r="AK19" i="2"/>
  <c r="AN19" i="2"/>
  <c r="AQ19" i="2"/>
  <c r="D20" i="2"/>
  <c r="V20" i="2"/>
  <c r="Y20" i="2"/>
  <c r="AB20" i="2"/>
  <c r="AH20" i="2"/>
  <c r="AK20" i="2"/>
  <c r="AN20" i="2"/>
  <c r="AQ20" i="2"/>
  <c r="D21" i="2"/>
  <c r="V21" i="2"/>
  <c r="Y21" i="2"/>
  <c r="AB21" i="2"/>
  <c r="AH21" i="2"/>
  <c r="AK21" i="2"/>
  <c r="AN21" i="2"/>
  <c r="AQ21" i="2"/>
  <c r="D22" i="2"/>
  <c r="V22" i="2"/>
  <c r="Y22" i="2"/>
  <c r="AB22" i="2"/>
  <c r="AH22" i="2"/>
  <c r="AK22" i="2"/>
  <c r="AN22" i="2"/>
  <c r="AQ22" i="2"/>
  <c r="D23" i="2"/>
  <c r="V23" i="2"/>
  <c r="Y23" i="2"/>
  <c r="AB23" i="2"/>
  <c r="AH23" i="2"/>
  <c r="AK23" i="2"/>
  <c r="AN23" i="2"/>
  <c r="AQ23" i="2"/>
  <c r="D24" i="2"/>
  <c r="V24" i="2"/>
  <c r="AB24" i="2"/>
  <c r="AH24" i="2"/>
  <c r="AK24" i="2"/>
  <c r="AN24" i="2"/>
  <c r="AQ24" i="2"/>
  <c r="D25" i="2"/>
  <c r="V25" i="2"/>
  <c r="AB25" i="2"/>
  <c r="AH25" i="2"/>
  <c r="AK25" i="2"/>
  <c r="AN25" i="2"/>
  <c r="AQ25" i="2"/>
  <c r="D26" i="2"/>
  <c r="V26" i="2"/>
  <c r="AB26" i="2"/>
  <c r="AH26" i="2"/>
  <c r="AK26" i="2"/>
  <c r="AN26" i="2"/>
  <c r="AQ26" i="2"/>
  <c r="D27" i="2"/>
  <c r="V27" i="2"/>
  <c r="Y27" i="2"/>
  <c r="D28" i="2"/>
  <c r="V28" i="2"/>
  <c r="Y28" i="2"/>
  <c r="D29" i="2"/>
  <c r="V29" i="2"/>
  <c r="Y29" i="2"/>
  <c r="D30" i="2"/>
  <c r="V30" i="2"/>
  <c r="Y30" i="2"/>
  <c r="D31" i="2"/>
  <c r="V31" i="2"/>
  <c r="Y31" i="2"/>
  <c r="D32" i="2"/>
  <c r="V32" i="2"/>
  <c r="Y32" i="2"/>
  <c r="D33" i="2"/>
  <c r="J33" i="2"/>
  <c r="M33" i="2"/>
  <c r="V33" i="2"/>
  <c r="Y33" i="2"/>
  <c r="D34" i="2"/>
  <c r="J34" i="2"/>
  <c r="M34" i="2"/>
  <c r="V34" i="2"/>
  <c r="Y34" i="2"/>
  <c r="D35" i="2"/>
  <c r="J35" i="2"/>
  <c r="M35" i="2"/>
  <c r="V35" i="2"/>
  <c r="Y35" i="2"/>
  <c r="D36" i="2"/>
  <c r="J36" i="2"/>
  <c r="M36" i="2"/>
  <c r="V36" i="2"/>
  <c r="Y36" i="2"/>
  <c r="D37" i="2"/>
  <c r="J37" i="2"/>
  <c r="M37" i="2"/>
  <c r="V37" i="2"/>
  <c r="Y37" i="2"/>
  <c r="D38" i="2"/>
  <c r="J38" i="2"/>
  <c r="M38" i="2"/>
  <c r="V38" i="2"/>
  <c r="Y38" i="2"/>
  <c r="D39" i="2"/>
  <c r="J39" i="2"/>
  <c r="M39" i="2"/>
  <c r="V39" i="2"/>
  <c r="Y39" i="2"/>
  <c r="D40" i="2"/>
  <c r="J40" i="2"/>
  <c r="M40" i="2"/>
  <c r="V40" i="2"/>
  <c r="AB40" i="2"/>
  <c r="D41" i="2"/>
  <c r="J41" i="2"/>
  <c r="M41" i="2"/>
  <c r="V41" i="2"/>
  <c r="AB41" i="2"/>
  <c r="AH41" i="2"/>
  <c r="AK41" i="2"/>
  <c r="AN41" i="2"/>
  <c r="AQ41" i="2"/>
  <c r="D42" i="2"/>
  <c r="J42" i="2"/>
  <c r="M42" i="2"/>
  <c r="V42" i="2"/>
  <c r="AB42" i="2"/>
  <c r="AH42" i="2"/>
  <c r="AK42" i="2"/>
  <c r="AN42" i="2"/>
  <c r="AQ42" i="2"/>
  <c r="D43" i="2"/>
  <c r="V43" i="2"/>
  <c r="Y43" i="2"/>
  <c r="AB43" i="2"/>
  <c r="AH43" i="2"/>
  <c r="AK43" i="2"/>
  <c r="AN43" i="2"/>
  <c r="AQ43" i="2"/>
  <c r="D44" i="2"/>
  <c r="V44" i="2"/>
  <c r="Y44" i="2"/>
  <c r="AB44" i="2"/>
  <c r="AH44" i="2"/>
  <c r="AK44" i="2"/>
  <c r="AN44" i="2"/>
  <c r="AQ44" i="2"/>
  <c r="D45" i="2"/>
  <c r="V45" i="2"/>
  <c r="Y45" i="2"/>
  <c r="AB45" i="2"/>
  <c r="AH45" i="2"/>
  <c r="AK45" i="2"/>
  <c r="AN45" i="2"/>
  <c r="AQ45" i="2"/>
  <c r="D46" i="2"/>
  <c r="J46" i="2"/>
  <c r="M46" i="2"/>
  <c r="V46" i="2"/>
  <c r="Y46" i="2"/>
  <c r="AB46" i="2"/>
  <c r="AH46" i="2"/>
  <c r="AK46" i="2"/>
  <c r="AN46" i="2"/>
  <c r="AQ46" i="2"/>
  <c r="D47" i="2"/>
  <c r="J47" i="2"/>
  <c r="M47" i="2"/>
  <c r="V47" i="2"/>
  <c r="Y47" i="2"/>
  <c r="AB47" i="2"/>
  <c r="AH47" i="2"/>
  <c r="AK47" i="2"/>
  <c r="AN47" i="2"/>
  <c r="AQ47" i="2"/>
  <c r="D48" i="2"/>
  <c r="J48" i="2"/>
  <c r="M48" i="2"/>
  <c r="V48" i="2"/>
  <c r="Y48" i="2"/>
  <c r="AB48" i="2"/>
  <c r="AH48" i="2"/>
  <c r="AK48" i="2"/>
  <c r="AN48" i="2"/>
  <c r="AQ48" i="2"/>
  <c r="D49" i="2"/>
  <c r="J49" i="2"/>
  <c r="M49" i="2"/>
  <c r="V49" i="2"/>
  <c r="Y49" i="2"/>
  <c r="AB49" i="2"/>
  <c r="AH49" i="2"/>
  <c r="AK49" i="2"/>
  <c r="AN49" i="2"/>
  <c r="AQ49" i="2"/>
  <c r="D50" i="2"/>
  <c r="V50" i="2"/>
  <c r="Y50" i="2"/>
  <c r="AB50" i="2"/>
  <c r="AW50" i="2"/>
  <c r="D51" i="2"/>
  <c r="V51" i="2"/>
  <c r="Y51" i="2"/>
  <c r="AB51" i="2"/>
  <c r="AW51" i="2"/>
  <c r="D52" i="2"/>
  <c r="V52" i="2"/>
  <c r="Y52" i="2"/>
  <c r="AB52" i="2"/>
  <c r="AW52" i="2"/>
  <c r="D53" i="2"/>
  <c r="V53" i="2"/>
  <c r="Y53" i="2"/>
  <c r="AB53" i="2"/>
  <c r="AW53" i="2"/>
  <c r="D54" i="2"/>
  <c r="V54" i="2"/>
  <c r="Y54" i="2"/>
  <c r="AB54" i="2"/>
  <c r="AW54" i="2"/>
  <c r="D55" i="2"/>
  <c r="V55" i="2"/>
  <c r="Y55" i="2"/>
  <c r="AB55" i="2"/>
  <c r="AW55" i="2"/>
  <c r="D56" i="2"/>
  <c r="V56" i="2"/>
  <c r="Y56" i="2"/>
  <c r="AB56" i="2"/>
  <c r="AW56" i="2"/>
  <c r="D57" i="2"/>
  <c r="V57" i="2"/>
  <c r="Y57" i="2"/>
  <c r="AB57" i="2"/>
  <c r="AH57" i="2"/>
  <c r="AK57" i="2"/>
  <c r="AN57" i="2"/>
  <c r="AQ57" i="2"/>
  <c r="AW57" i="2"/>
  <c r="D58" i="2"/>
  <c r="V58" i="2"/>
  <c r="Y58" i="2"/>
  <c r="AB58" i="2"/>
  <c r="AH58" i="2"/>
  <c r="AK58" i="2"/>
  <c r="AN58" i="2"/>
  <c r="AQ58" i="2"/>
  <c r="AW58" i="2"/>
  <c r="D59" i="2"/>
  <c r="V59" i="2"/>
  <c r="Y59" i="2"/>
  <c r="AB59" i="2"/>
  <c r="AH59" i="2"/>
  <c r="AK59" i="2"/>
  <c r="AN59" i="2"/>
  <c r="AQ59" i="2"/>
  <c r="AW59" i="2"/>
  <c r="D60" i="2"/>
  <c r="V60" i="2"/>
  <c r="Y60" i="2"/>
  <c r="AB60" i="2"/>
  <c r="AH60" i="2"/>
  <c r="AK60" i="2"/>
  <c r="AN60" i="2"/>
  <c r="AQ60" i="2"/>
  <c r="AW60" i="2"/>
  <c r="D61" i="2"/>
  <c r="V61" i="2"/>
  <c r="Y61" i="2"/>
  <c r="AB61" i="2"/>
  <c r="AH61" i="2"/>
  <c r="AK61" i="2"/>
  <c r="AN61" i="2"/>
  <c r="AQ61" i="2"/>
  <c r="D62" i="2"/>
  <c r="V62" i="2"/>
  <c r="Y62" i="2"/>
  <c r="AB62" i="2"/>
  <c r="AH62" i="2"/>
  <c r="AK62" i="2"/>
  <c r="AN62" i="2"/>
  <c r="AQ62" i="2"/>
  <c r="D63" i="2"/>
  <c r="V63" i="2"/>
  <c r="Y63" i="2"/>
  <c r="AB63" i="2"/>
  <c r="AH63" i="2"/>
  <c r="AK63" i="2"/>
  <c r="AN63" i="2"/>
  <c r="AQ63" i="2"/>
  <c r="AW63" i="2"/>
  <c r="D64" i="2"/>
  <c r="V64" i="2"/>
  <c r="Y64" i="2"/>
  <c r="AB64" i="2"/>
  <c r="AH64" i="2"/>
  <c r="AK64" i="2"/>
  <c r="AN64" i="2"/>
  <c r="AQ64" i="2"/>
  <c r="AW64" i="2"/>
  <c r="D65" i="2"/>
  <c r="V65" i="2"/>
  <c r="Y65" i="2"/>
  <c r="AB65" i="2"/>
  <c r="AH65" i="2"/>
  <c r="AK65" i="2"/>
  <c r="AN65" i="2"/>
  <c r="AQ65" i="2"/>
  <c r="D66" i="2"/>
  <c r="V66" i="2"/>
  <c r="Y66" i="2"/>
  <c r="AB66" i="2"/>
  <c r="AH66" i="2"/>
  <c r="AK66" i="2"/>
  <c r="AN66" i="2"/>
  <c r="AQ66" i="2"/>
  <c r="D67" i="2"/>
  <c r="V67" i="2"/>
  <c r="Y67" i="2"/>
  <c r="AB67" i="2"/>
  <c r="AH67" i="2"/>
  <c r="AK67" i="2"/>
  <c r="AN67" i="2"/>
  <c r="AQ67" i="2"/>
  <c r="D68" i="2"/>
  <c r="V68" i="2"/>
  <c r="Y68" i="2"/>
  <c r="AB68" i="2"/>
  <c r="AH68" i="2"/>
  <c r="AK68" i="2"/>
  <c r="AN68" i="2"/>
  <c r="AQ68" i="2"/>
  <c r="D69" i="2"/>
  <c r="V69" i="2"/>
  <c r="Y69" i="2"/>
  <c r="AB69" i="2"/>
  <c r="AH69" i="2"/>
  <c r="AK69" i="2"/>
  <c r="AN69" i="2"/>
  <c r="AQ69" i="2"/>
  <c r="D70" i="2"/>
  <c r="J70" i="2"/>
  <c r="M70" i="2"/>
  <c r="V70" i="2"/>
  <c r="Y70" i="2"/>
  <c r="AB70" i="2"/>
  <c r="D71" i="2"/>
  <c r="V71" i="2"/>
  <c r="Y71" i="2"/>
  <c r="AB71" i="2"/>
  <c r="D72" i="2"/>
  <c r="V72" i="2"/>
  <c r="Y72" i="2"/>
  <c r="AB72" i="2"/>
  <c r="D73" i="2"/>
  <c r="V73" i="2"/>
  <c r="Y73" i="2"/>
  <c r="AB73" i="2"/>
  <c r="D74" i="2"/>
  <c r="V74" i="2"/>
  <c r="Y74" i="2"/>
  <c r="AB74" i="2"/>
  <c r="D75" i="2"/>
  <c r="V75" i="2"/>
  <c r="Y75" i="2"/>
  <c r="AB75" i="2"/>
  <c r="D76" i="2"/>
  <c r="V76" i="2"/>
  <c r="Y76" i="2"/>
  <c r="AB76" i="2"/>
  <c r="D77" i="2"/>
  <c r="V77" i="2"/>
  <c r="Y77" i="2"/>
  <c r="AB77" i="2"/>
  <c r="D78" i="2"/>
  <c r="V78" i="2"/>
  <c r="Y78" i="2"/>
  <c r="AB78" i="2"/>
  <c r="D79" i="2"/>
  <c r="V79" i="2"/>
  <c r="Y79" i="2"/>
  <c r="AB79" i="2"/>
  <c r="D80" i="2"/>
  <c r="V80" i="2"/>
  <c r="AB80" i="2"/>
  <c r="AH80" i="2"/>
  <c r="AK80" i="2"/>
  <c r="AN80" i="2"/>
  <c r="AQ80" i="2"/>
  <c r="D81" i="2"/>
  <c r="V81" i="2"/>
  <c r="AB81" i="2"/>
  <c r="AH81" i="2"/>
  <c r="AK81" i="2"/>
  <c r="AN81" i="2"/>
  <c r="AQ81" i="2"/>
  <c r="D82" i="2"/>
  <c r="V82" i="2"/>
  <c r="AB82" i="2"/>
  <c r="AH82" i="2"/>
  <c r="AK82" i="2"/>
  <c r="AN82" i="2"/>
  <c r="AQ82" i="2"/>
  <c r="D83" i="2"/>
  <c r="V83" i="2"/>
  <c r="AB83" i="2"/>
  <c r="AH83" i="2"/>
  <c r="AK83" i="2"/>
  <c r="AN83" i="2"/>
  <c r="AQ83" i="2"/>
  <c r="D84" i="2"/>
  <c r="V84" i="2"/>
  <c r="AB84" i="2"/>
  <c r="AH84" i="2"/>
  <c r="AK84" i="2"/>
  <c r="AN84" i="2"/>
  <c r="AQ84" i="2"/>
  <c r="D85" i="2"/>
  <c r="V85" i="2"/>
  <c r="AB85" i="2"/>
  <c r="AH85" i="2"/>
  <c r="AK85" i="2"/>
  <c r="AN85" i="2"/>
  <c r="AQ85" i="2"/>
  <c r="D86" i="2"/>
  <c r="V86" i="2"/>
  <c r="AB86" i="2"/>
  <c r="AH86" i="2"/>
  <c r="AK86" i="2"/>
  <c r="AN86" i="2"/>
  <c r="AQ86" i="2"/>
  <c r="D87" i="2"/>
  <c r="J87" i="2"/>
  <c r="M87" i="2"/>
  <c r="V87" i="2"/>
  <c r="AB87" i="2"/>
  <c r="AH87" i="2"/>
  <c r="AK87" i="2"/>
  <c r="AN87" i="2"/>
  <c r="AQ87" i="2"/>
  <c r="D88" i="2"/>
  <c r="J88" i="2"/>
  <c r="M88" i="2"/>
  <c r="V88" i="2"/>
  <c r="AB88" i="2"/>
  <c r="AH88" i="2"/>
  <c r="AK88" i="2"/>
  <c r="AN88" i="2"/>
  <c r="AQ88" i="2"/>
  <c r="D89" i="2"/>
  <c r="V89" i="2"/>
  <c r="Y89" i="2"/>
  <c r="D90" i="2"/>
  <c r="V90" i="2"/>
  <c r="Y90" i="2"/>
  <c r="D91" i="2"/>
  <c r="V91" i="2"/>
  <c r="Y91" i="2"/>
  <c r="D92" i="2"/>
  <c r="J92" i="2"/>
  <c r="M92" i="2"/>
  <c r="V92" i="2"/>
  <c r="Y92" i="2"/>
  <c r="D93" i="2"/>
  <c r="V93" i="2"/>
  <c r="Y93" i="2"/>
  <c r="AB93" i="2"/>
  <c r="AH93" i="2"/>
  <c r="AK93" i="2"/>
  <c r="AN93" i="2"/>
  <c r="AQ93" i="2"/>
  <c r="D94" i="2"/>
  <c r="V94" i="2"/>
  <c r="Y94" i="2"/>
  <c r="AB94" i="2"/>
  <c r="AH94" i="2"/>
  <c r="AK94" i="2"/>
  <c r="AN94" i="2"/>
  <c r="AQ94" i="2"/>
  <c r="D95" i="2"/>
  <c r="V95" i="2"/>
  <c r="Y95" i="2"/>
  <c r="AB95" i="2"/>
  <c r="AH95" i="2"/>
  <c r="AK95" i="2"/>
  <c r="AN95" i="2"/>
  <c r="AQ95" i="2"/>
  <c r="D96" i="2"/>
  <c r="V96" i="2"/>
  <c r="Y96" i="2"/>
  <c r="AB96" i="2"/>
  <c r="AH96" i="2"/>
  <c r="AK96" i="2"/>
  <c r="AN96" i="2"/>
  <c r="AQ96" i="2"/>
  <c r="D97" i="2"/>
  <c r="V97" i="2"/>
  <c r="AB97" i="2"/>
  <c r="AH97" i="2"/>
  <c r="AK97" i="2"/>
  <c r="AN97" i="2"/>
  <c r="AQ97" i="2"/>
  <c r="D98" i="2"/>
  <c r="V98" i="2"/>
  <c r="AB98" i="2"/>
  <c r="AH98" i="2"/>
  <c r="AK98" i="2"/>
  <c r="AN98" i="2"/>
  <c r="AQ98" i="2"/>
  <c r="D99" i="2"/>
  <c r="V99" i="2"/>
  <c r="AB99" i="2"/>
  <c r="AH99" i="2"/>
  <c r="AK99" i="2"/>
  <c r="AN99" i="2"/>
  <c r="AQ99" i="2"/>
  <c r="D100" i="2"/>
  <c r="V100" i="2"/>
  <c r="AB100" i="2"/>
  <c r="AH100" i="2"/>
  <c r="AK100" i="2"/>
  <c r="AN100" i="2"/>
  <c r="AQ100" i="2"/>
  <c r="D101" i="2"/>
  <c r="V101" i="2"/>
  <c r="AB101" i="2"/>
  <c r="AH101" i="2"/>
  <c r="AK101" i="2"/>
  <c r="AN101" i="2"/>
  <c r="AQ101" i="2"/>
  <c r="BI101" i="2"/>
  <c r="D102" i="2"/>
  <c r="V102" i="2"/>
  <c r="AB102" i="2"/>
  <c r="AH102" i="2"/>
  <c r="AK102" i="2"/>
  <c r="AN102" i="2"/>
  <c r="AQ102" i="2"/>
  <c r="BI102" i="2"/>
  <c r="D103" i="2"/>
  <c r="V103" i="2"/>
  <c r="AB103" i="2"/>
  <c r="AH103" i="2"/>
  <c r="AK103" i="2"/>
  <c r="AN103" i="2"/>
  <c r="AQ103" i="2"/>
  <c r="BI103" i="2"/>
  <c r="D104" i="2"/>
  <c r="V104" i="2"/>
  <c r="AB104" i="2"/>
  <c r="AH104" i="2"/>
  <c r="AK104" i="2"/>
  <c r="AN104" i="2"/>
  <c r="AQ104" i="2"/>
  <c r="BI104" i="2"/>
  <c r="D105" i="2"/>
  <c r="V105" i="2"/>
  <c r="AB105" i="2"/>
  <c r="AH105" i="2"/>
  <c r="AK105" i="2"/>
  <c r="AN105" i="2"/>
  <c r="AQ105" i="2"/>
  <c r="BI105" i="2"/>
  <c r="D106" i="2"/>
  <c r="V106" i="2"/>
  <c r="AB106" i="2"/>
  <c r="AH106" i="2"/>
  <c r="AK106" i="2"/>
  <c r="AN106" i="2"/>
  <c r="AQ106" i="2"/>
  <c r="BI106" i="2"/>
  <c r="D107" i="2"/>
  <c r="V107" i="2"/>
  <c r="AB107" i="2"/>
  <c r="AH107" i="2"/>
  <c r="AK107" i="2"/>
  <c r="AN107" i="2"/>
  <c r="AQ107" i="2"/>
  <c r="BI107" i="2"/>
  <c r="D108" i="2"/>
  <c r="V108" i="2"/>
  <c r="AB108" i="2"/>
  <c r="AH108" i="2"/>
  <c r="AK108" i="2"/>
  <c r="AN108" i="2"/>
  <c r="AQ108" i="2"/>
  <c r="BI108" i="2"/>
  <c r="D109" i="2"/>
  <c r="V109" i="2"/>
  <c r="AB109" i="2"/>
  <c r="AH109" i="2"/>
  <c r="AK109" i="2"/>
  <c r="AN109" i="2"/>
  <c r="AQ109" i="2"/>
  <c r="BI109" i="2"/>
  <c r="D110" i="2"/>
  <c r="V110" i="2"/>
  <c r="Y110" i="2"/>
  <c r="AB110" i="2"/>
  <c r="AH110" i="2"/>
  <c r="AK110" i="2"/>
  <c r="AN110" i="2"/>
  <c r="AQ110" i="2"/>
  <c r="AW110" i="2"/>
  <c r="D111" i="2"/>
  <c r="V111" i="2"/>
  <c r="Y111" i="2"/>
  <c r="AB111" i="2"/>
  <c r="D112" i="2"/>
  <c r="V112" i="2"/>
  <c r="Y112" i="2"/>
  <c r="AB112" i="2"/>
  <c r="D113" i="2"/>
  <c r="V113" i="2"/>
  <c r="Y113" i="2"/>
  <c r="AB113" i="2"/>
  <c r="D114" i="2"/>
  <c r="V114" i="2"/>
  <c r="Y114" i="2"/>
  <c r="D115" i="2"/>
  <c r="V115" i="2"/>
  <c r="Y115" i="2"/>
  <c r="D116" i="2"/>
  <c r="V116" i="2"/>
  <c r="Y116" i="2"/>
  <c r="D117" i="2"/>
  <c r="V117" i="2"/>
  <c r="BI117" i="2"/>
  <c r="D118" i="2"/>
  <c r="V118" i="2"/>
  <c r="AB118" i="2"/>
  <c r="BI118" i="2"/>
  <c r="D119" i="2"/>
  <c r="V119" i="2"/>
  <c r="AB119" i="2"/>
  <c r="BI119" i="2"/>
  <c r="D120" i="2"/>
  <c r="V120" i="2"/>
  <c r="AB120" i="2"/>
  <c r="BI120" i="2"/>
  <c r="D121" i="2"/>
  <c r="V121" i="2"/>
  <c r="AB121" i="2"/>
  <c r="BI121" i="2"/>
  <c r="D122" i="2"/>
  <c r="V122" i="2"/>
  <c r="AB122" i="2"/>
  <c r="BI122" i="2"/>
  <c r="D123" i="2"/>
  <c r="V123" i="2"/>
  <c r="AB123" i="2"/>
  <c r="BI123" i="2"/>
  <c r="D124" i="2"/>
  <c r="V124" i="2"/>
  <c r="AB124" i="2"/>
  <c r="BI124" i="2"/>
  <c r="D125" i="2"/>
  <c r="V125" i="2"/>
  <c r="Y125" i="2"/>
  <c r="AB125" i="2"/>
  <c r="AH125" i="2"/>
  <c r="AK125" i="2"/>
  <c r="AN125" i="2"/>
  <c r="AQ125" i="2"/>
  <c r="AW125" i="2"/>
  <c r="D126" i="2"/>
  <c r="V126" i="2"/>
  <c r="Y126" i="2"/>
  <c r="AB126" i="2"/>
  <c r="AH126" i="2"/>
  <c r="AK126" i="2"/>
  <c r="AN126" i="2"/>
  <c r="AQ126" i="2"/>
  <c r="AW126" i="2"/>
  <c r="D127" i="2"/>
  <c r="V127" i="2"/>
  <c r="Y127" i="2"/>
  <c r="AB127" i="2"/>
  <c r="AH127" i="2"/>
  <c r="AK127" i="2"/>
  <c r="AN127" i="2"/>
  <c r="AQ127" i="2"/>
  <c r="AW127" i="2"/>
  <c r="D128" i="2"/>
  <c r="V128" i="2"/>
  <c r="Y128" i="2"/>
  <c r="AB128" i="2"/>
  <c r="AH128" i="2"/>
  <c r="AK128" i="2"/>
  <c r="AN128" i="2"/>
  <c r="AQ128" i="2"/>
  <c r="AW128" i="2"/>
  <c r="D129" i="2"/>
  <c r="V129" i="2"/>
  <c r="Y129" i="2"/>
  <c r="AB129" i="2"/>
  <c r="AH129" i="2"/>
  <c r="AK129" i="2"/>
  <c r="AN129" i="2"/>
  <c r="AQ129" i="2"/>
  <c r="AW129" i="2"/>
  <c r="D130" i="2"/>
  <c r="V130" i="2"/>
  <c r="Y130" i="2"/>
  <c r="AB130" i="2"/>
  <c r="AH130" i="2"/>
  <c r="AK130" i="2"/>
  <c r="AN130" i="2"/>
  <c r="AQ130" i="2"/>
  <c r="AW130" i="2"/>
  <c r="D131" i="2"/>
  <c r="V131" i="2"/>
  <c r="Y131" i="2"/>
  <c r="AB131" i="2"/>
  <c r="AH131" i="2"/>
  <c r="AK131" i="2"/>
  <c r="AN131" i="2"/>
  <c r="AQ131" i="2"/>
  <c r="AW131" i="2"/>
  <c r="D132" i="2"/>
  <c r="V132" i="2"/>
  <c r="Y132" i="2"/>
  <c r="AB132" i="2"/>
  <c r="AH132" i="2"/>
  <c r="AK132" i="2"/>
  <c r="AN132" i="2"/>
  <c r="AQ132" i="2"/>
  <c r="AW132" i="2"/>
  <c r="D133" i="2"/>
  <c r="V133" i="2"/>
  <c r="Y133" i="2"/>
  <c r="AB133" i="2"/>
  <c r="AH133" i="2"/>
  <c r="AK133" i="2"/>
  <c r="AN133" i="2"/>
  <c r="AQ133" i="2"/>
  <c r="AW133" i="2"/>
  <c r="D134" i="2"/>
  <c r="V134" i="2"/>
  <c r="Y134" i="2"/>
  <c r="AB134" i="2"/>
  <c r="AH134" i="2"/>
  <c r="AK134" i="2"/>
  <c r="AN134" i="2"/>
  <c r="AQ134" i="2"/>
  <c r="AW134" i="2"/>
  <c r="D135" i="2"/>
  <c r="V135" i="2"/>
  <c r="AB135" i="2"/>
  <c r="AH135" i="2"/>
  <c r="AK135" i="2"/>
  <c r="AN135" i="2"/>
  <c r="AQ135" i="2"/>
  <c r="AW135" i="2"/>
  <c r="D136" i="2"/>
  <c r="V136" i="2"/>
  <c r="Y136" i="2"/>
  <c r="AH136" i="2"/>
  <c r="AK136" i="2"/>
  <c r="AN136" i="2"/>
  <c r="AQ136" i="2"/>
  <c r="D137" i="2"/>
  <c r="V137" i="2"/>
  <c r="Y137" i="2"/>
  <c r="AH137" i="2"/>
  <c r="AK137" i="2"/>
  <c r="AN137" i="2"/>
  <c r="AQ137" i="2"/>
  <c r="D138" i="2"/>
  <c r="V138" i="2"/>
  <c r="Y138" i="2"/>
  <c r="AH138" i="2"/>
  <c r="AK138" i="2"/>
  <c r="AN138" i="2"/>
  <c r="AQ138" i="2"/>
  <c r="D139" i="2"/>
  <c r="V139" i="2"/>
  <c r="Y139" i="2"/>
  <c r="AH139" i="2"/>
  <c r="AK139" i="2"/>
  <c r="AN139" i="2"/>
  <c r="AQ139" i="2"/>
  <c r="D140" i="2"/>
  <c r="V140" i="2"/>
  <c r="Y140" i="2"/>
  <c r="AH140" i="2"/>
  <c r="AK140" i="2"/>
  <c r="AN140" i="2"/>
  <c r="AQ140" i="2"/>
  <c r="D141" i="2"/>
  <c r="V141" i="2"/>
  <c r="Y141" i="2"/>
  <c r="AH141" i="2"/>
  <c r="AK141" i="2"/>
  <c r="AN141" i="2"/>
  <c r="AQ141" i="2"/>
  <c r="D142" i="2"/>
  <c r="V142" i="2"/>
  <c r="Y142" i="2"/>
  <c r="AH142" i="2"/>
  <c r="AK142" i="2"/>
  <c r="AN142" i="2"/>
  <c r="AQ142" i="2"/>
  <c r="D143" i="2"/>
  <c r="V143" i="2"/>
  <c r="Y143" i="2"/>
  <c r="AH143" i="2"/>
  <c r="AK143" i="2"/>
  <c r="AN143" i="2"/>
  <c r="AQ143" i="2"/>
  <c r="D144" i="2"/>
  <c r="V144" i="2"/>
  <c r="Y144" i="2"/>
  <c r="AH144" i="2"/>
  <c r="AK144" i="2"/>
  <c r="AN144" i="2"/>
  <c r="AQ144" i="2"/>
  <c r="D145" i="2"/>
  <c r="V145" i="2"/>
  <c r="Y145" i="2"/>
  <c r="AH145" i="2"/>
  <c r="AK145" i="2"/>
  <c r="AN145" i="2"/>
  <c r="AQ145" i="2"/>
  <c r="D146" i="2"/>
  <c r="V146" i="2"/>
  <c r="Y146" i="2"/>
  <c r="AH146" i="2"/>
  <c r="AK146" i="2"/>
  <c r="AN146" i="2"/>
  <c r="AQ146" i="2"/>
  <c r="D147" i="2"/>
  <c r="V147" i="2"/>
  <c r="Y147" i="2"/>
  <c r="AH147" i="2"/>
  <c r="AK147" i="2"/>
  <c r="AN147" i="2"/>
  <c r="AQ147" i="2"/>
  <c r="D148" i="2"/>
  <c r="V148" i="2"/>
  <c r="Y148" i="2"/>
  <c r="AH148" i="2"/>
  <c r="AK148" i="2"/>
  <c r="AN148" i="2"/>
  <c r="AQ148" i="2"/>
  <c r="D149" i="2"/>
  <c r="V149" i="2"/>
  <c r="Y149" i="2"/>
  <c r="AB149" i="2"/>
  <c r="D150" i="2"/>
  <c r="V150" i="2"/>
  <c r="Y150" i="2"/>
  <c r="AB150" i="2"/>
  <c r="D151" i="2"/>
  <c r="V151" i="2"/>
  <c r="Y151" i="2"/>
  <c r="AB151" i="2"/>
  <c r="D152" i="2"/>
  <c r="V152" i="2"/>
  <c r="Y152" i="2"/>
  <c r="AB152" i="2"/>
  <c r="D153" i="2"/>
  <c r="V153" i="2"/>
  <c r="Y153" i="2"/>
  <c r="AB153" i="2"/>
  <c r="D154" i="2"/>
  <c r="V154" i="2"/>
  <c r="Y154" i="2"/>
  <c r="AB154" i="2"/>
  <c r="D155" i="2"/>
  <c r="V155" i="2"/>
  <c r="Y155" i="2"/>
  <c r="AB155" i="2"/>
  <c r="D156" i="2"/>
  <c r="V156" i="2"/>
  <c r="Y156" i="2"/>
  <c r="AB156" i="2"/>
  <c r="D157" i="2"/>
  <c r="V157" i="2"/>
  <c r="Y157" i="2"/>
  <c r="AB157" i="2"/>
  <c r="D158" i="2"/>
  <c r="V158" i="2"/>
  <c r="Y158" i="2"/>
  <c r="AH158" i="2"/>
  <c r="AK158" i="2"/>
  <c r="AN158" i="2"/>
  <c r="AQ158" i="2"/>
  <c r="D159" i="2"/>
  <c r="V159" i="2"/>
  <c r="Y159" i="2"/>
  <c r="AH159" i="2"/>
  <c r="AK159" i="2"/>
  <c r="AN159" i="2"/>
  <c r="AQ159" i="2"/>
  <c r="D160" i="2"/>
  <c r="V160" i="2"/>
  <c r="Y160" i="2"/>
  <c r="AH160" i="2"/>
  <c r="AK160" i="2"/>
  <c r="AN160" i="2"/>
  <c r="AQ160" i="2"/>
  <c r="D161" i="2"/>
  <c r="D162" i="2"/>
  <c r="V162" i="2"/>
  <c r="Y162" i="2"/>
  <c r="AB162" i="2"/>
  <c r="D163" i="2"/>
  <c r="V163" i="2"/>
  <c r="Y163" i="2"/>
  <c r="AB163" i="2"/>
  <c r="D164" i="2"/>
  <c r="V164" i="2"/>
  <c r="Y164" i="2"/>
  <c r="AB164" i="2"/>
  <c r="D165" i="2"/>
  <c r="V165" i="2"/>
  <c r="Y165" i="2"/>
  <c r="AH165" i="2"/>
  <c r="AK165" i="2"/>
  <c r="AN165" i="2"/>
  <c r="AQ165" i="2"/>
  <c r="D166" i="2"/>
  <c r="V166" i="2"/>
  <c r="Y166" i="2"/>
  <c r="AH166" i="2"/>
  <c r="AK166" i="2"/>
  <c r="AN166" i="2"/>
  <c r="AQ166" i="2"/>
  <c r="BI166" i="2"/>
  <c r="D167" i="2"/>
  <c r="V167" i="2"/>
  <c r="Y167" i="2"/>
  <c r="AH167" i="2"/>
  <c r="AK167" i="2"/>
  <c r="AN167" i="2"/>
  <c r="AQ167" i="2"/>
  <c r="AW167" i="2"/>
  <c r="BI167" i="2"/>
  <c r="D168" i="2"/>
  <c r="V168" i="2"/>
  <c r="Y168" i="2"/>
  <c r="AH168" i="2"/>
  <c r="AK168" i="2"/>
  <c r="AN168" i="2"/>
  <c r="AQ168" i="2"/>
  <c r="AW168" i="2"/>
  <c r="BI168" i="2"/>
  <c r="D169" i="2"/>
  <c r="V169" i="2"/>
  <c r="Y169" i="2"/>
  <c r="AH169" i="2"/>
  <c r="AK169" i="2"/>
  <c r="AN169" i="2"/>
  <c r="AQ169" i="2"/>
  <c r="D170" i="2"/>
  <c r="V170" i="2"/>
  <c r="Y170" i="2"/>
  <c r="AH170" i="2"/>
  <c r="AK170" i="2"/>
  <c r="AN170" i="2"/>
  <c r="AQ170" i="2"/>
  <c r="BI170" i="2"/>
  <c r="D171" i="2"/>
  <c r="V171" i="2"/>
  <c r="Y171" i="2"/>
  <c r="AH171" i="2"/>
  <c r="AK171" i="2"/>
  <c r="AN171" i="2"/>
  <c r="AQ171" i="2"/>
  <c r="BI171" i="2"/>
  <c r="D172" i="2"/>
  <c r="V172" i="2"/>
  <c r="Y172" i="2"/>
  <c r="AH172" i="2"/>
  <c r="AK172" i="2"/>
  <c r="AN172" i="2"/>
  <c r="AQ172" i="2"/>
  <c r="BI172" i="2"/>
  <c r="D173" i="2"/>
  <c r="V173" i="2"/>
  <c r="Y173" i="2"/>
  <c r="AH173" i="2"/>
  <c r="AK173" i="2"/>
  <c r="AN173" i="2"/>
  <c r="AQ173" i="2"/>
  <c r="BI173" i="2"/>
  <c r="D174" i="2"/>
  <c r="V174" i="2"/>
  <c r="Y174" i="2"/>
  <c r="AH174" i="2"/>
  <c r="AK174" i="2"/>
  <c r="AN174" i="2"/>
  <c r="AQ174" i="2"/>
  <c r="BI174" i="2"/>
  <c r="D175" i="2"/>
  <c r="V175" i="2"/>
  <c r="Y175" i="2"/>
  <c r="AH175" i="2"/>
  <c r="AK175" i="2"/>
  <c r="AN175" i="2"/>
  <c r="AQ175" i="2"/>
  <c r="BI175" i="2"/>
  <c r="D176" i="2"/>
  <c r="V176" i="2"/>
  <c r="Y176" i="2"/>
  <c r="AH176" i="2"/>
  <c r="AK176" i="2"/>
  <c r="AN176" i="2"/>
  <c r="AQ176" i="2"/>
  <c r="BI176" i="2"/>
  <c r="D177" i="2"/>
  <c r="V177" i="2"/>
  <c r="Y177" i="2"/>
  <c r="AH177" i="2"/>
  <c r="AK177" i="2"/>
  <c r="AN177" i="2"/>
  <c r="AQ177" i="2"/>
  <c r="BI177" i="2"/>
  <c r="D178" i="2"/>
  <c r="V178" i="2"/>
  <c r="Y178" i="2"/>
  <c r="AH178" i="2"/>
  <c r="AK178" i="2"/>
  <c r="AN178" i="2"/>
  <c r="AQ178" i="2"/>
  <c r="BI178" i="2"/>
  <c r="D179" i="2"/>
  <c r="J179" i="2"/>
  <c r="M179" i="2"/>
  <c r="V179" i="2"/>
  <c r="AB179" i="2"/>
  <c r="AH179" i="2"/>
  <c r="AK179" i="2"/>
  <c r="AN179" i="2"/>
  <c r="AQ179" i="2"/>
  <c r="AW179" i="2"/>
  <c r="BI179" i="2"/>
  <c r="D180" i="2"/>
  <c r="J180" i="2"/>
  <c r="M180" i="2"/>
  <c r="V180" i="2"/>
  <c r="AB180" i="2"/>
  <c r="AH180" i="2"/>
  <c r="AK180" i="2"/>
  <c r="AN180" i="2"/>
  <c r="AQ180" i="2"/>
  <c r="AW180" i="2"/>
  <c r="BI180" i="2"/>
  <c r="D181" i="2"/>
  <c r="J181" i="2"/>
  <c r="M181" i="2"/>
  <c r="V181" i="2"/>
  <c r="AB181" i="2"/>
  <c r="AH181" i="2"/>
  <c r="AK181" i="2"/>
  <c r="AN181" i="2"/>
  <c r="AQ181" i="2"/>
  <c r="AW181" i="2"/>
  <c r="BI181" i="2"/>
  <c r="D182" i="2"/>
  <c r="J182" i="2"/>
  <c r="M182" i="2"/>
  <c r="V182" i="2"/>
  <c r="AB182" i="2"/>
  <c r="AH182" i="2"/>
  <c r="AK182" i="2"/>
  <c r="AN182" i="2"/>
  <c r="AQ182" i="2"/>
  <c r="AW182" i="2"/>
  <c r="BI182" i="2"/>
  <c r="D183" i="2"/>
  <c r="J183" i="2"/>
  <c r="M183" i="2"/>
  <c r="V183" i="2"/>
  <c r="AB183" i="2"/>
  <c r="AH183" i="2"/>
  <c r="AK183" i="2"/>
  <c r="AN183" i="2"/>
  <c r="AQ183" i="2"/>
  <c r="AW183" i="2"/>
  <c r="BI183" i="2"/>
  <c r="D184" i="2"/>
  <c r="J184" i="2"/>
  <c r="M184" i="2"/>
  <c r="V184" i="2"/>
  <c r="AB184" i="2"/>
  <c r="AH184" i="2"/>
  <c r="AK184" i="2"/>
  <c r="AN184" i="2"/>
  <c r="AQ184" i="2"/>
  <c r="AW184" i="2"/>
  <c r="BI184" i="2"/>
  <c r="D185" i="2"/>
  <c r="J185" i="2"/>
  <c r="M185" i="2"/>
  <c r="V185" i="2"/>
  <c r="AB185" i="2"/>
  <c r="AH185" i="2"/>
  <c r="AK185" i="2"/>
  <c r="AN185" i="2"/>
  <c r="AQ185" i="2"/>
  <c r="AW185" i="2"/>
  <c r="BI185" i="2"/>
  <c r="D186" i="2"/>
  <c r="V186" i="2"/>
  <c r="Y186" i="2"/>
  <c r="AB186" i="2"/>
  <c r="D187" i="2"/>
  <c r="V187" i="2"/>
  <c r="Y187" i="2"/>
  <c r="AB187" i="2"/>
  <c r="D188" i="2"/>
  <c r="V188" i="2"/>
  <c r="Y188" i="2"/>
  <c r="AH188" i="2"/>
  <c r="AK188" i="2"/>
  <c r="AN188" i="2"/>
  <c r="AQ188" i="2"/>
  <c r="D189" i="2"/>
  <c r="V189" i="2"/>
  <c r="Y189" i="2"/>
  <c r="AH189" i="2"/>
  <c r="AK189" i="2"/>
  <c r="AN189" i="2"/>
  <c r="AQ189" i="2"/>
  <c r="D190" i="2"/>
  <c r="V190" i="2"/>
  <c r="AB190" i="2"/>
  <c r="AH190" i="2"/>
  <c r="AK190" i="2"/>
  <c r="AN190" i="2"/>
  <c r="AQ190" i="2"/>
  <c r="D191" i="2"/>
  <c r="V191" i="2"/>
  <c r="AB191" i="2"/>
  <c r="AH191" i="2"/>
  <c r="AK191" i="2"/>
  <c r="AN191" i="2"/>
  <c r="AQ191" i="2"/>
  <c r="D192" i="2"/>
  <c r="V192" i="2"/>
  <c r="AB192" i="2"/>
  <c r="AH192" i="2"/>
  <c r="AK192" i="2"/>
  <c r="AN192" i="2"/>
  <c r="AQ192" i="2"/>
  <c r="BI192" i="2"/>
  <c r="D193" i="2"/>
  <c r="V193" i="2"/>
  <c r="AB193" i="2"/>
  <c r="AH193" i="2"/>
  <c r="AK193" i="2"/>
  <c r="AN193" i="2"/>
  <c r="AQ193" i="2"/>
  <c r="BI193" i="2"/>
  <c r="D194" i="2"/>
  <c r="V194" i="2"/>
  <c r="AB194" i="2"/>
  <c r="AH194" i="2"/>
  <c r="AK194" i="2"/>
  <c r="AN194" i="2"/>
  <c r="AQ194" i="2"/>
  <c r="BI194" i="2"/>
  <c r="D195" i="2"/>
  <c r="V195" i="2"/>
  <c r="Y195" i="2"/>
  <c r="AB195" i="2"/>
  <c r="D196" i="2"/>
  <c r="V196" i="2"/>
  <c r="Y196" i="2"/>
  <c r="D197" i="2"/>
  <c r="V197" i="2"/>
  <c r="Y197" i="2"/>
  <c r="D198" i="2"/>
  <c r="V198" i="2"/>
  <c r="Y198" i="2"/>
  <c r="AB198" i="2"/>
  <c r="AH198" i="2"/>
  <c r="AK198" i="2"/>
  <c r="AN198" i="2"/>
  <c r="AQ198" i="2"/>
  <c r="D199" i="2"/>
  <c r="V199" i="2"/>
  <c r="Y199" i="2"/>
  <c r="AH199" i="2"/>
  <c r="AK199" i="2"/>
  <c r="AN199" i="2"/>
  <c r="AQ199" i="2"/>
  <c r="D200" i="2"/>
  <c r="V200" i="2"/>
  <c r="Y200" i="2"/>
  <c r="AH200" i="2"/>
  <c r="AK200" i="2"/>
  <c r="AN200" i="2"/>
  <c r="AQ200" i="2"/>
  <c r="D201" i="2"/>
  <c r="V201" i="2"/>
  <c r="Y201" i="2"/>
  <c r="AH201" i="2"/>
  <c r="AK201" i="2"/>
  <c r="AN201" i="2"/>
  <c r="AQ201" i="2"/>
  <c r="D202" i="2"/>
  <c r="V202" i="2"/>
  <c r="Y202" i="2"/>
  <c r="AH202" i="2"/>
  <c r="AK202" i="2"/>
  <c r="AN202" i="2"/>
  <c r="AQ202" i="2"/>
  <c r="D203" i="2"/>
  <c r="V203" i="2"/>
  <c r="Y203" i="2"/>
  <c r="AH203" i="2"/>
  <c r="AK203" i="2"/>
  <c r="AN203" i="2"/>
  <c r="AQ203" i="2"/>
  <c r="D204" i="2"/>
  <c r="V204" i="2"/>
  <c r="Y204" i="2"/>
  <c r="AH204" i="2"/>
  <c r="AK204" i="2"/>
  <c r="AN204" i="2"/>
  <c r="AQ204" i="2"/>
  <c r="D205" i="2"/>
  <c r="J205" i="2"/>
  <c r="M205" i="2"/>
  <c r="V205" i="2"/>
  <c r="Y205" i="2"/>
  <c r="AH205" i="2"/>
  <c r="AK205" i="2"/>
  <c r="AN205" i="2"/>
  <c r="AQ205" i="2"/>
  <c r="D206" i="2"/>
  <c r="J206" i="2"/>
  <c r="M206" i="2"/>
  <c r="V206" i="2"/>
  <c r="Y206" i="2"/>
  <c r="AH206" i="2"/>
  <c r="AK206" i="2"/>
  <c r="AN206" i="2"/>
  <c r="AQ206" i="2"/>
  <c r="D207" i="2"/>
  <c r="J207" i="2"/>
  <c r="M207" i="2"/>
  <c r="V207" i="2"/>
  <c r="Y207" i="2"/>
  <c r="AH207" i="2"/>
  <c r="AK207" i="2"/>
  <c r="AN207" i="2"/>
  <c r="AQ207" i="2"/>
  <c r="D208" i="2"/>
  <c r="J208" i="2"/>
  <c r="M208" i="2"/>
  <c r="V208" i="2"/>
  <c r="Y208" i="2"/>
  <c r="AH208" i="2"/>
  <c r="AK208" i="2"/>
  <c r="AN208" i="2"/>
  <c r="AQ208" i="2"/>
  <c r="D209" i="2"/>
  <c r="J209" i="2"/>
  <c r="M209" i="2"/>
  <c r="V209" i="2"/>
  <c r="AB209" i="2"/>
  <c r="AH209" i="2"/>
  <c r="AK209" i="2"/>
  <c r="AN209" i="2"/>
  <c r="AQ209" i="2"/>
  <c r="D210" i="2"/>
  <c r="V210" i="2"/>
  <c r="Y210" i="2"/>
  <c r="D211" i="2"/>
  <c r="V211" i="2"/>
  <c r="Y211" i="2"/>
  <c r="D212" i="2"/>
  <c r="V212" i="2"/>
  <c r="Y212" i="2"/>
  <c r="D213" i="2"/>
  <c r="V213" i="2"/>
  <c r="Y213" i="2"/>
  <c r="AB213" i="2"/>
  <c r="D214" i="2"/>
  <c r="V214" i="2"/>
  <c r="Y214" i="2"/>
  <c r="AB214" i="2"/>
  <c r="D215" i="2"/>
  <c r="V215" i="2"/>
  <c r="Y215" i="2"/>
  <c r="AB215" i="2"/>
  <c r="D216" i="2"/>
  <c r="V216" i="2"/>
  <c r="Y216" i="2"/>
  <c r="AB216" i="2"/>
  <c r="D217" i="2"/>
  <c r="V217" i="2"/>
  <c r="Y217" i="2"/>
  <c r="AB217" i="2"/>
  <c r="D218" i="2"/>
  <c r="V218" i="2"/>
  <c r="Y218" i="2"/>
  <c r="AB218" i="2"/>
  <c r="D219" i="2"/>
  <c r="V219" i="2"/>
  <c r="Y219" i="2"/>
  <c r="AB219" i="2"/>
  <c r="D220" i="2"/>
  <c r="V220" i="2"/>
  <c r="Y220" i="2"/>
  <c r="AB220" i="2"/>
  <c r="D221" i="2"/>
  <c r="V221" i="2"/>
  <c r="Y221" i="2"/>
  <c r="AH221" i="2"/>
  <c r="AK221" i="2"/>
  <c r="AN221" i="2"/>
  <c r="AQ221" i="2"/>
  <c r="D222" i="2"/>
  <c r="V222" i="2"/>
  <c r="AB222" i="2"/>
  <c r="AH222" i="2"/>
  <c r="AK222" i="2"/>
  <c r="AN222" i="2"/>
  <c r="AQ222" i="2"/>
  <c r="D223" i="2"/>
  <c r="V223" i="2"/>
  <c r="AB223" i="2"/>
  <c r="AH223" i="2"/>
  <c r="AK223" i="2"/>
  <c r="AN223" i="2"/>
  <c r="AQ223" i="2"/>
  <c r="D224" i="2"/>
  <c r="V224" i="2"/>
  <c r="AB224" i="2"/>
  <c r="AH224" i="2"/>
  <c r="AK224" i="2"/>
  <c r="AN224" i="2"/>
  <c r="AQ224" i="2"/>
  <c r="D225" i="2"/>
  <c r="V225" i="2"/>
  <c r="AB225" i="2"/>
  <c r="AH225" i="2"/>
  <c r="AK225" i="2"/>
  <c r="AN225" i="2"/>
  <c r="AQ225" i="2"/>
  <c r="D226" i="2"/>
  <c r="V226" i="2"/>
  <c r="AB226" i="2"/>
  <c r="AH226" i="2"/>
  <c r="AK226" i="2"/>
  <c r="AN226" i="2"/>
  <c r="AQ226" i="2"/>
  <c r="D227" i="2"/>
  <c r="V227" i="2"/>
  <c r="AB227" i="2"/>
  <c r="AH227" i="2"/>
  <c r="AK227" i="2"/>
  <c r="AN227" i="2"/>
  <c r="AQ227" i="2"/>
  <c r="D228" i="2"/>
  <c r="V228" i="2"/>
  <c r="AB228" i="2"/>
  <c r="AH228" i="2"/>
  <c r="AK228" i="2"/>
  <c r="AN228" i="2"/>
  <c r="AQ228" i="2"/>
  <c r="D229" i="2"/>
  <c r="V229" i="2"/>
  <c r="AB229" i="2"/>
  <c r="AH229" i="2"/>
  <c r="AK229" i="2"/>
  <c r="AN229" i="2"/>
  <c r="AQ229" i="2"/>
  <c r="D230" i="2"/>
  <c r="V230" i="2"/>
  <c r="AB230" i="2"/>
  <c r="AH230" i="2"/>
  <c r="AK230" i="2"/>
  <c r="AN230" i="2"/>
  <c r="AQ230" i="2"/>
  <c r="D231" i="2"/>
  <c r="V231" i="2"/>
  <c r="AB231" i="2"/>
  <c r="AH231" i="2"/>
  <c r="AK231" i="2"/>
  <c r="AN231" i="2"/>
  <c r="AQ231" i="2"/>
  <c r="D232" i="2"/>
  <c r="V232" i="2"/>
  <c r="AB232" i="2"/>
  <c r="AH232" i="2"/>
  <c r="AK232" i="2"/>
  <c r="AN232" i="2"/>
  <c r="AQ232" i="2"/>
  <c r="D233" i="2"/>
  <c r="V233" i="2"/>
  <c r="Y233" i="2"/>
  <c r="AH233" i="2"/>
  <c r="AK233" i="2"/>
  <c r="AN233" i="2"/>
  <c r="AQ233" i="2"/>
  <c r="D234" i="2"/>
  <c r="V234" i="2"/>
  <c r="Y234" i="2"/>
  <c r="AH234" i="2"/>
  <c r="AK234" i="2"/>
  <c r="AN234" i="2"/>
  <c r="AQ234" i="2"/>
  <c r="D235" i="2"/>
  <c r="V235" i="2"/>
  <c r="Y235" i="2"/>
  <c r="AH235" i="2"/>
  <c r="AK235" i="2"/>
  <c r="AN235" i="2"/>
  <c r="AQ235" i="2"/>
  <c r="D236" i="2"/>
  <c r="V236" i="2"/>
  <c r="Y236" i="2"/>
  <c r="AH236" i="2"/>
  <c r="AK236" i="2"/>
  <c r="AN236" i="2"/>
  <c r="AQ236" i="2"/>
  <c r="D237" i="2"/>
  <c r="V237" i="2"/>
  <c r="AB237" i="2"/>
  <c r="AH237" i="2"/>
  <c r="AK237" i="2"/>
  <c r="AN237" i="2"/>
  <c r="AQ237" i="2"/>
  <c r="D238" i="2"/>
  <c r="V238" i="2"/>
  <c r="AB238" i="2"/>
  <c r="AH238" i="2"/>
  <c r="AK238" i="2"/>
  <c r="AN238" i="2"/>
  <c r="AQ238" i="2"/>
  <c r="D239" i="2"/>
  <c r="V239" i="2"/>
  <c r="Y239" i="2"/>
  <c r="AB239" i="2"/>
  <c r="AH239" i="2"/>
  <c r="AK239" i="2"/>
  <c r="AN239" i="2"/>
  <c r="AQ239" i="2"/>
  <c r="D240" i="2"/>
  <c r="V240" i="2"/>
  <c r="Y240" i="2"/>
  <c r="AB240" i="2"/>
  <c r="AW240" i="2"/>
  <c r="D241" i="2"/>
  <c r="V241" i="2"/>
  <c r="Y241" i="2"/>
  <c r="AB241" i="2"/>
  <c r="AW241" i="2"/>
  <c r="D242" i="2"/>
  <c r="V242" i="2"/>
  <c r="Y242" i="2"/>
  <c r="AB242" i="2"/>
  <c r="AW242" i="2"/>
  <c r="D243" i="2"/>
  <c r="V243" i="2"/>
  <c r="Y243" i="2"/>
  <c r="AB243" i="2"/>
  <c r="AW243" i="2"/>
  <c r="D244" i="2"/>
  <c r="V244" i="2"/>
  <c r="Y244" i="2"/>
  <c r="AB244" i="2"/>
  <c r="AW244" i="2"/>
  <c r="BI244" i="2"/>
  <c r="D245" i="2"/>
  <c r="V245" i="2"/>
  <c r="Y245" i="2"/>
  <c r="AB245" i="2"/>
  <c r="BI245" i="2"/>
  <c r="D246" i="2"/>
  <c r="V246" i="2"/>
  <c r="Y246" i="2"/>
  <c r="AB246" i="2"/>
  <c r="BI246" i="2"/>
  <c r="D247" i="2"/>
  <c r="V247" i="2"/>
  <c r="Y247" i="2"/>
  <c r="AB247" i="2"/>
  <c r="BI247" i="2"/>
  <c r="D248" i="2"/>
  <c r="J248" i="2"/>
  <c r="M248" i="2"/>
  <c r="V248" i="2"/>
  <c r="Y248" i="2"/>
  <c r="AB248" i="2"/>
  <c r="AH248" i="2"/>
  <c r="AK248" i="2"/>
  <c r="AN248" i="2"/>
  <c r="AQ248" i="2"/>
  <c r="AW248" i="2"/>
  <c r="D249" i="2"/>
  <c r="J249" i="2"/>
  <c r="M249" i="2"/>
  <c r="V249" i="2"/>
  <c r="Y249" i="2"/>
  <c r="AB249" i="2"/>
  <c r="AH249" i="2"/>
  <c r="AK249" i="2"/>
  <c r="AN249" i="2"/>
  <c r="AQ249" i="2"/>
  <c r="AW249" i="2"/>
  <c r="D250" i="2"/>
  <c r="J250" i="2"/>
  <c r="M250" i="2"/>
  <c r="V250" i="2"/>
  <c r="Y250" i="2"/>
  <c r="AB250" i="2"/>
  <c r="AH250" i="2"/>
  <c r="AK250" i="2"/>
  <c r="AN250" i="2"/>
  <c r="AQ250" i="2"/>
  <c r="AW250" i="2"/>
  <c r="D251" i="2"/>
  <c r="J251" i="2"/>
  <c r="M251" i="2"/>
  <c r="V251" i="2"/>
  <c r="Y251" i="2"/>
  <c r="AB251" i="2"/>
  <c r="AH251" i="2"/>
  <c r="AK251" i="2"/>
  <c r="AN251" i="2"/>
  <c r="AQ251" i="2"/>
  <c r="AW251" i="2"/>
  <c r="D252" i="2"/>
  <c r="J252" i="2"/>
  <c r="M252" i="2"/>
  <c r="V252" i="2"/>
  <c r="Y252" i="2"/>
  <c r="AB252" i="2"/>
  <c r="AH252" i="2"/>
  <c r="AK252" i="2"/>
  <c r="AN252" i="2"/>
  <c r="AQ252" i="2"/>
  <c r="AW252" i="2"/>
  <c r="D253" i="2"/>
  <c r="J253" i="2"/>
  <c r="M253" i="2"/>
  <c r="V253" i="2"/>
  <c r="Y253" i="2"/>
  <c r="AB253" i="2"/>
  <c r="AH253" i="2"/>
  <c r="AK253" i="2"/>
  <c r="AN253" i="2"/>
  <c r="AQ253" i="2"/>
  <c r="AW253" i="2"/>
  <c r="D254" i="2"/>
  <c r="J254" i="2"/>
  <c r="M254" i="2"/>
  <c r="V254" i="2"/>
  <c r="Y254" i="2"/>
  <c r="AB254" i="2"/>
  <c r="AH254" i="2"/>
  <c r="AK254" i="2"/>
  <c r="AN254" i="2"/>
  <c r="AQ254" i="2"/>
  <c r="AW254" i="2"/>
  <c r="D255" i="2"/>
  <c r="J255" i="2"/>
  <c r="M255" i="2"/>
  <c r="V255" i="2"/>
  <c r="Y255" i="2"/>
  <c r="AB255" i="2"/>
  <c r="AH255" i="2"/>
  <c r="AK255" i="2"/>
  <c r="AN255" i="2"/>
  <c r="AQ255" i="2"/>
  <c r="AW255" i="2"/>
  <c r="D256" i="2"/>
  <c r="J256" i="2"/>
  <c r="M256" i="2"/>
  <c r="V256" i="2"/>
  <c r="Y256" i="2"/>
  <c r="AB256" i="2"/>
  <c r="AH256" i="2"/>
  <c r="AK256" i="2"/>
  <c r="AN256" i="2"/>
  <c r="AQ256" i="2"/>
  <c r="AW256" i="2"/>
  <c r="D257" i="2"/>
  <c r="V257" i="2"/>
  <c r="Y257" i="2"/>
  <c r="AB257" i="2"/>
  <c r="AH257" i="2"/>
  <c r="AK257" i="2"/>
  <c r="AN257" i="2"/>
  <c r="AQ257" i="2"/>
  <c r="AW257" i="2"/>
  <c r="D258" i="2"/>
  <c r="V258" i="2"/>
  <c r="Y258" i="2"/>
  <c r="AB258" i="2"/>
  <c r="AH258" i="2"/>
  <c r="AK258" i="2"/>
  <c r="AN258" i="2"/>
  <c r="AQ258" i="2"/>
  <c r="AW258" i="2"/>
  <c r="D259" i="2"/>
  <c r="V259" i="2"/>
  <c r="Y259" i="2"/>
  <c r="AB259" i="2"/>
  <c r="AH259" i="2"/>
  <c r="AK259" i="2"/>
  <c r="AN259" i="2"/>
  <c r="AQ259" i="2"/>
  <c r="AW259" i="2"/>
  <c r="D260" i="2"/>
  <c r="V260" i="2"/>
  <c r="Y260" i="2"/>
  <c r="AB260" i="2"/>
  <c r="AH260" i="2"/>
  <c r="AK260" i="2"/>
  <c r="AN260" i="2"/>
  <c r="AQ260" i="2"/>
  <c r="AW260" i="2"/>
  <c r="D261" i="2"/>
  <c r="V261" i="2"/>
  <c r="Y261" i="2"/>
  <c r="AB261" i="2"/>
  <c r="AH261" i="2"/>
  <c r="AK261" i="2"/>
  <c r="AN261" i="2"/>
  <c r="AQ261" i="2"/>
  <c r="AW261" i="2"/>
  <c r="D262" i="2"/>
  <c r="V262" i="2"/>
  <c r="Y262" i="2"/>
  <c r="AB262" i="2"/>
  <c r="AH262" i="2"/>
  <c r="AK262" i="2"/>
  <c r="AN262" i="2"/>
  <c r="AQ262" i="2"/>
  <c r="AW262" i="2"/>
  <c r="D263" i="2"/>
  <c r="V263" i="2"/>
  <c r="Y263" i="2"/>
  <c r="AH263" i="2"/>
  <c r="AK263" i="2"/>
  <c r="AN263" i="2"/>
  <c r="AQ263" i="2"/>
  <c r="AW263" i="2"/>
  <c r="D264" i="2"/>
  <c r="V264" i="2"/>
  <c r="Y264" i="2"/>
  <c r="AH264" i="2"/>
  <c r="AK264" i="2"/>
  <c r="AN264" i="2"/>
  <c r="AQ264" i="2"/>
  <c r="AW264" i="2"/>
  <c r="D265" i="2"/>
  <c r="V265" i="2"/>
  <c r="Y265" i="2"/>
  <c r="AH265" i="2"/>
  <c r="AK265" i="2"/>
  <c r="AN265" i="2"/>
  <c r="AQ265" i="2"/>
  <c r="AW265" i="2"/>
  <c r="D266" i="2"/>
  <c r="V266" i="2"/>
  <c r="Y266" i="2"/>
  <c r="AH266" i="2"/>
  <c r="AK266" i="2"/>
  <c r="AN266" i="2"/>
  <c r="AQ266" i="2"/>
  <c r="AW266" i="2"/>
  <c r="D267" i="2"/>
  <c r="V267" i="2"/>
  <c r="Y267" i="2"/>
  <c r="AB267" i="2"/>
  <c r="AH267" i="2"/>
  <c r="AK267" i="2"/>
  <c r="AN267" i="2"/>
  <c r="AQ267" i="2"/>
  <c r="AW267" i="2"/>
  <c r="D268" i="2"/>
  <c r="V268" i="2"/>
  <c r="Y268" i="2"/>
  <c r="AB268" i="2"/>
  <c r="AH268" i="2"/>
  <c r="AK268" i="2"/>
  <c r="AN268" i="2"/>
  <c r="AQ268" i="2"/>
  <c r="AW268" i="2"/>
  <c r="D269" i="2"/>
  <c r="V269" i="2"/>
  <c r="Y269" i="2"/>
  <c r="AB269" i="2"/>
  <c r="AH269" i="2"/>
  <c r="AK269" i="2"/>
  <c r="AN269" i="2"/>
  <c r="AQ269" i="2"/>
  <c r="AW269" i="2"/>
  <c r="D270" i="2"/>
  <c r="V270" i="2"/>
  <c r="Y270" i="2"/>
  <c r="AB270" i="2"/>
  <c r="AH270" i="2"/>
  <c r="AK270" i="2"/>
  <c r="AN270" i="2"/>
  <c r="AQ270" i="2"/>
  <c r="AW270" i="2"/>
  <c r="D271" i="2"/>
  <c r="V271" i="2"/>
  <c r="Y271" i="2"/>
  <c r="AB271" i="2"/>
  <c r="AH271" i="2"/>
  <c r="AK271" i="2"/>
  <c r="AN271" i="2"/>
  <c r="AQ271" i="2"/>
  <c r="AW271" i="2"/>
  <c r="D272" i="2"/>
  <c r="V272" i="2"/>
  <c r="AB272" i="2"/>
  <c r="AH272" i="2"/>
  <c r="AK272" i="2"/>
  <c r="AN272" i="2"/>
  <c r="AQ272" i="2"/>
  <c r="AW272" i="2"/>
  <c r="D273" i="2"/>
  <c r="V273" i="2"/>
  <c r="AB273" i="2"/>
  <c r="AH273" i="2"/>
  <c r="AK273" i="2"/>
  <c r="AN273" i="2"/>
  <c r="AQ273" i="2"/>
  <c r="AW273" i="2"/>
  <c r="D274" i="2"/>
  <c r="V274" i="2"/>
  <c r="AB274" i="2"/>
  <c r="AH274" i="2"/>
  <c r="AK274" i="2"/>
  <c r="AN274" i="2"/>
  <c r="AQ274" i="2"/>
  <c r="AW274" i="2"/>
  <c r="D275" i="2"/>
  <c r="V275" i="2"/>
  <c r="AH275" i="2"/>
  <c r="AK275" i="2"/>
  <c r="AN275" i="2"/>
  <c r="AQ275" i="2"/>
  <c r="AW275" i="2"/>
  <c r="D276" i="2"/>
  <c r="V276" i="2"/>
  <c r="AH276" i="2"/>
  <c r="AK276" i="2"/>
  <c r="AN276" i="2"/>
  <c r="AQ276" i="2"/>
  <c r="AW276" i="2"/>
  <c r="D277" i="2"/>
  <c r="V277" i="2"/>
  <c r="AH277" i="2"/>
  <c r="AK277" i="2"/>
  <c r="AN277" i="2"/>
  <c r="AQ277" i="2"/>
  <c r="AW277" i="2"/>
  <c r="D278" i="2"/>
  <c r="V278" i="2"/>
  <c r="Y278" i="2"/>
  <c r="AB278" i="2"/>
  <c r="AH278" i="2"/>
  <c r="AK278" i="2"/>
  <c r="AN278" i="2"/>
  <c r="AQ278" i="2"/>
  <c r="D279" i="2"/>
  <c r="V279" i="2"/>
  <c r="Y279" i="2"/>
  <c r="AB279" i="2"/>
  <c r="AH279" i="2"/>
  <c r="AK279" i="2"/>
  <c r="AN279" i="2"/>
  <c r="AQ279" i="2"/>
  <c r="D280" i="2"/>
  <c r="V280" i="2"/>
  <c r="Y280" i="2"/>
  <c r="AB280" i="2"/>
  <c r="AH280" i="2"/>
  <c r="AK280" i="2"/>
  <c r="AN280" i="2"/>
  <c r="AQ280" i="2"/>
  <c r="D281" i="2"/>
  <c r="V281" i="2"/>
  <c r="Y281" i="2"/>
  <c r="AB281" i="2"/>
  <c r="AH281" i="2"/>
  <c r="AK281" i="2"/>
  <c r="AN281" i="2"/>
  <c r="AQ281" i="2"/>
  <c r="D282" i="2"/>
  <c r="V282" i="2"/>
  <c r="Y282" i="2"/>
  <c r="AB282" i="2"/>
  <c r="AH282" i="2"/>
  <c r="AK282" i="2"/>
  <c r="AN282" i="2"/>
  <c r="AQ282" i="2"/>
  <c r="D283" i="2"/>
  <c r="V283" i="2"/>
  <c r="AB283" i="2"/>
  <c r="AH283" i="2"/>
  <c r="AK283" i="2"/>
  <c r="AN283" i="2"/>
  <c r="AQ283" i="2"/>
  <c r="D284" i="2"/>
  <c r="V284" i="2"/>
  <c r="AB284" i="2"/>
  <c r="AH284" i="2"/>
  <c r="AK284" i="2"/>
  <c r="AN284" i="2"/>
  <c r="AQ284" i="2"/>
  <c r="D285" i="2"/>
  <c r="V285" i="2"/>
  <c r="AB285" i="2"/>
  <c r="AH285" i="2"/>
  <c r="AK285" i="2"/>
  <c r="AN285" i="2"/>
  <c r="AQ285" i="2"/>
  <c r="D286" i="2"/>
  <c r="V286" i="2"/>
  <c r="AB286" i="2"/>
  <c r="AH286" i="2"/>
  <c r="AK286" i="2"/>
  <c r="AN286" i="2"/>
  <c r="AQ286" i="2"/>
  <c r="D287" i="2"/>
  <c r="V287" i="2"/>
  <c r="AB287" i="2"/>
  <c r="AH287" i="2"/>
  <c r="AK287" i="2"/>
  <c r="AN287" i="2"/>
  <c r="AQ287" i="2"/>
  <c r="D288" i="2"/>
  <c r="V288" i="2"/>
  <c r="AB288" i="2"/>
  <c r="AH288" i="2"/>
  <c r="AK288" i="2"/>
  <c r="AN288" i="2"/>
  <c r="AQ288" i="2"/>
  <c r="D289" i="2"/>
  <c r="V289" i="2"/>
  <c r="AB289" i="2"/>
  <c r="AH289" i="2"/>
  <c r="AK289" i="2"/>
  <c r="AN289" i="2"/>
  <c r="AQ289" i="2"/>
  <c r="D290" i="2"/>
  <c r="V290" i="2"/>
  <c r="Y290" i="2"/>
  <c r="AB290" i="2"/>
  <c r="AH290" i="2"/>
  <c r="AK290" i="2"/>
  <c r="AN290" i="2"/>
  <c r="AQ290" i="2"/>
  <c r="D291" i="2"/>
  <c r="V291" i="2"/>
  <c r="Y291" i="2"/>
  <c r="AB291" i="2"/>
  <c r="AH291" i="2"/>
  <c r="AK291" i="2"/>
  <c r="AN291" i="2"/>
  <c r="AQ291" i="2"/>
  <c r="D292" i="2"/>
  <c r="V292" i="2"/>
  <c r="Y292" i="2"/>
  <c r="AB292" i="2"/>
  <c r="AH292" i="2"/>
  <c r="AK292" i="2"/>
  <c r="AN292" i="2"/>
  <c r="AQ292" i="2"/>
  <c r="D293" i="2"/>
  <c r="V293" i="2"/>
  <c r="Y293" i="2"/>
  <c r="AH293" i="2"/>
  <c r="AK293" i="2"/>
  <c r="AN293" i="2"/>
  <c r="AQ293" i="2"/>
  <c r="D294" i="2"/>
  <c r="V294" i="2"/>
  <c r="Y294" i="2"/>
  <c r="AH294" i="2"/>
  <c r="AK294" i="2"/>
  <c r="AN294" i="2"/>
  <c r="AQ294" i="2"/>
  <c r="D295" i="2"/>
  <c r="V295" i="2"/>
  <c r="Y295" i="2"/>
  <c r="AB295" i="2"/>
  <c r="AH295" i="2"/>
  <c r="AK295" i="2"/>
  <c r="AN295" i="2"/>
  <c r="AQ295" i="2"/>
  <c r="D296" i="2"/>
  <c r="V296" i="2"/>
  <c r="Y296" i="2"/>
  <c r="AB296" i="2"/>
  <c r="AH296" i="2"/>
  <c r="AK296" i="2"/>
  <c r="AN296" i="2"/>
  <c r="AQ296" i="2"/>
  <c r="D297" i="2"/>
  <c r="V297" i="2"/>
  <c r="Y297" i="2"/>
  <c r="AB297" i="2"/>
  <c r="AH297" i="2"/>
  <c r="AK297" i="2"/>
  <c r="AN297" i="2"/>
  <c r="AQ297" i="2"/>
  <c r="D298" i="2"/>
  <c r="V298" i="2"/>
  <c r="AB298" i="2"/>
  <c r="AH298" i="2"/>
  <c r="AK298" i="2"/>
  <c r="AN298" i="2"/>
  <c r="AQ298" i="2"/>
  <c r="D299" i="2"/>
  <c r="V299" i="2"/>
  <c r="AB299" i="2"/>
  <c r="AH299" i="2"/>
  <c r="AK299" i="2"/>
  <c r="AN299" i="2"/>
  <c r="AQ299" i="2"/>
  <c r="D300" i="2"/>
  <c r="V300" i="2"/>
  <c r="Y300" i="2"/>
  <c r="AB300" i="2"/>
  <c r="AH300" i="2"/>
  <c r="AK300" i="2"/>
  <c r="AN300" i="2"/>
  <c r="AQ300" i="2"/>
  <c r="D301" i="2"/>
  <c r="V301" i="2"/>
  <c r="Y301" i="2"/>
  <c r="AB301" i="2"/>
  <c r="AH301" i="2"/>
  <c r="AK301" i="2"/>
  <c r="AN301" i="2"/>
  <c r="AQ301" i="2"/>
  <c r="D302" i="2"/>
  <c r="V302" i="2"/>
  <c r="Y302" i="2"/>
  <c r="AB302" i="2"/>
  <c r="AH302" i="2"/>
  <c r="AK302" i="2"/>
  <c r="AN302" i="2"/>
  <c r="AQ302" i="2"/>
  <c r="D303" i="2"/>
  <c r="V303" i="2"/>
  <c r="Y303" i="2"/>
  <c r="AB303" i="2"/>
  <c r="AH303" i="2"/>
  <c r="AK303" i="2"/>
  <c r="AN303" i="2"/>
  <c r="AQ303" i="2"/>
  <c r="D304" i="2"/>
  <c r="V304" i="2"/>
  <c r="Y304" i="2"/>
  <c r="AH304" i="2"/>
  <c r="AK304" i="2"/>
  <c r="AN304" i="2"/>
  <c r="AQ304" i="2"/>
  <c r="D305" i="2"/>
  <c r="V305" i="2"/>
  <c r="AH305" i="2"/>
  <c r="AK305" i="2"/>
  <c r="AN305" i="2"/>
  <c r="AQ305" i="2"/>
  <c r="D306" i="2"/>
  <c r="V306" i="2"/>
  <c r="AH306" i="2"/>
  <c r="AK306" i="2"/>
  <c r="AN306" i="2"/>
  <c r="AQ306" i="2"/>
  <c r="D307" i="2"/>
  <c r="V307" i="2"/>
  <c r="AH307" i="2"/>
  <c r="AK307" i="2"/>
  <c r="AN307" i="2"/>
  <c r="AQ307" i="2"/>
  <c r="D308" i="2"/>
  <c r="V308" i="2"/>
  <c r="Y308" i="2"/>
  <c r="BI308" i="2"/>
  <c r="D309" i="2"/>
  <c r="V309" i="2"/>
  <c r="Y309" i="2"/>
  <c r="BI309" i="2"/>
  <c r="D310" i="2"/>
  <c r="V310" i="2"/>
  <c r="Y310" i="2"/>
  <c r="BI310" i="2"/>
  <c r="D311" i="2"/>
  <c r="V311" i="2"/>
  <c r="Y311" i="2"/>
  <c r="BI311" i="2"/>
  <c r="D312" i="2"/>
  <c r="V312" i="2"/>
  <c r="Y312" i="2"/>
  <c r="BI312" i="2"/>
  <c r="D313" i="2"/>
  <c r="V313" i="2"/>
  <c r="Y313" i="2"/>
  <c r="BI313" i="2"/>
  <c r="D314" i="2"/>
  <c r="V314" i="2"/>
  <c r="Y314" i="2"/>
  <c r="BI314" i="2"/>
  <c r="D315" i="2"/>
  <c r="V315" i="2"/>
  <c r="Y315" i="2"/>
  <c r="BI315" i="2"/>
  <c r="D316" i="2"/>
  <c r="V316" i="2"/>
  <c r="AB316" i="2"/>
  <c r="D317" i="2"/>
  <c r="V317" i="2"/>
  <c r="AB317" i="2"/>
  <c r="AH317" i="2"/>
  <c r="AK317" i="2"/>
  <c r="AN317" i="2"/>
  <c r="AQ317" i="2"/>
  <c r="D318" i="2"/>
  <c r="V318" i="2"/>
  <c r="AB318" i="2"/>
  <c r="AH318" i="2"/>
  <c r="AK318" i="2"/>
  <c r="AN318" i="2"/>
  <c r="AQ318" i="2"/>
  <c r="D319" i="2"/>
  <c r="D320" i="2"/>
  <c r="V320" i="2"/>
  <c r="AW320" i="2"/>
  <c r="BI320" i="2"/>
  <c r="D321" i="2"/>
  <c r="V321" i="2"/>
  <c r="AW321" i="2"/>
  <c r="BI321" i="2"/>
  <c r="D322" i="2"/>
  <c r="V322" i="2"/>
  <c r="Y322" i="2"/>
  <c r="AH322" i="2"/>
  <c r="AK322" i="2"/>
  <c r="AN322" i="2"/>
  <c r="AQ322" i="2"/>
  <c r="D323" i="2"/>
  <c r="V323" i="2"/>
  <c r="Y323" i="2"/>
  <c r="AH323" i="2"/>
  <c r="AK323" i="2"/>
  <c r="AN323" i="2"/>
  <c r="AQ323" i="2"/>
  <c r="D324" i="2"/>
  <c r="V324" i="2"/>
  <c r="Y324" i="2"/>
  <c r="AH324" i="2"/>
  <c r="AK324" i="2"/>
  <c r="AN324" i="2"/>
  <c r="AQ324" i="2"/>
  <c r="D325" i="2"/>
  <c r="V325" i="2"/>
  <c r="Y325" i="2"/>
  <c r="AH325" i="2"/>
  <c r="AK325" i="2"/>
  <c r="AN325" i="2"/>
  <c r="AQ325" i="2"/>
  <c r="D326" i="2"/>
  <c r="V326" i="2"/>
  <c r="Y326" i="2"/>
  <c r="AH326" i="2"/>
  <c r="AK326" i="2"/>
  <c r="AN326" i="2"/>
  <c r="AQ326" i="2"/>
  <c r="D327" i="2"/>
  <c r="V327" i="2"/>
  <c r="Y327" i="2"/>
  <c r="AH327" i="2"/>
  <c r="AK327" i="2"/>
  <c r="AN327" i="2"/>
  <c r="AQ327" i="2"/>
  <c r="D328" i="2"/>
  <c r="V328" i="2"/>
  <c r="Y328" i="2"/>
  <c r="AH328" i="2"/>
  <c r="AK328" i="2"/>
  <c r="AN328" i="2"/>
  <c r="AQ328" i="2"/>
  <c r="D329" i="2"/>
  <c r="V329" i="2"/>
  <c r="Y329" i="2"/>
  <c r="AH329" i="2"/>
  <c r="AK329" i="2"/>
  <c r="AN329" i="2"/>
  <c r="AQ329" i="2"/>
  <c r="D330" i="2"/>
  <c r="V330" i="2"/>
  <c r="Y330" i="2"/>
  <c r="AB330" i="2"/>
  <c r="AH330" i="2"/>
  <c r="AK330" i="2"/>
  <c r="AN330" i="2"/>
  <c r="AQ330" i="2"/>
  <c r="D331" i="2"/>
  <c r="V331" i="2"/>
  <c r="Y331" i="2"/>
  <c r="AB331" i="2"/>
  <c r="AH331" i="2"/>
  <c r="AK331" i="2"/>
  <c r="AN331" i="2"/>
  <c r="AQ331" i="2"/>
  <c r="D332" i="2"/>
  <c r="V332" i="2"/>
  <c r="Y332" i="2"/>
  <c r="D333" i="2"/>
  <c r="V333" i="2"/>
  <c r="AB333" i="2"/>
  <c r="AH333" i="2"/>
  <c r="AK333" i="2"/>
  <c r="AN333" i="2"/>
  <c r="AQ333" i="2"/>
  <c r="D334" i="2"/>
  <c r="V334" i="2"/>
  <c r="AB334" i="2"/>
  <c r="AH334" i="2"/>
  <c r="AK334" i="2"/>
  <c r="AN334" i="2"/>
  <c r="AQ334" i="2"/>
  <c r="D335" i="2"/>
  <c r="V335" i="2"/>
  <c r="AB335" i="2"/>
  <c r="AH335" i="2"/>
  <c r="AK335" i="2"/>
  <c r="AN335" i="2"/>
  <c r="AQ335" i="2"/>
  <c r="D336" i="2"/>
  <c r="V336" i="2"/>
  <c r="AB336" i="2"/>
  <c r="AH336" i="2"/>
  <c r="AK336" i="2"/>
  <c r="AN336" i="2"/>
  <c r="AQ336" i="2"/>
  <c r="D337" i="2"/>
  <c r="V337" i="2"/>
  <c r="AB337" i="2"/>
  <c r="AH337" i="2"/>
  <c r="AK337" i="2"/>
  <c r="AN337" i="2"/>
  <c r="AQ337" i="2"/>
  <c r="D338" i="2"/>
  <c r="V338" i="2"/>
  <c r="Y338" i="2"/>
  <c r="AH338" i="2"/>
  <c r="AK338" i="2"/>
  <c r="AN338" i="2"/>
  <c r="AQ338" i="2"/>
  <c r="D339" i="2"/>
  <c r="V339" i="2"/>
  <c r="Y339" i="2"/>
  <c r="AH339" i="2"/>
  <c r="AK339" i="2"/>
  <c r="AN339" i="2"/>
  <c r="AQ339" i="2"/>
  <c r="D340" i="2"/>
  <c r="V340" i="2"/>
  <c r="Y340" i="2"/>
  <c r="AH340" i="2"/>
  <c r="AK340" i="2"/>
  <c r="AN340" i="2"/>
  <c r="AQ340" i="2"/>
  <c r="D341" i="2"/>
  <c r="V341" i="2"/>
  <c r="Y341" i="2"/>
  <c r="AH341" i="2"/>
  <c r="AK341" i="2"/>
  <c r="AN341" i="2"/>
  <c r="AQ341" i="2"/>
  <c r="D342" i="2"/>
  <c r="V342" i="2"/>
  <c r="Y342" i="2"/>
  <c r="AH342" i="2"/>
  <c r="AK342" i="2"/>
  <c r="AN342" i="2"/>
  <c r="AQ342" i="2"/>
  <c r="D343" i="2"/>
  <c r="V343" i="2"/>
  <c r="Y343" i="2"/>
  <c r="AH343" i="2"/>
  <c r="AK343" i="2"/>
  <c r="AN343" i="2"/>
  <c r="AQ343" i="2"/>
  <c r="D344" i="2"/>
  <c r="V344" i="2"/>
  <c r="AH344" i="2"/>
  <c r="AK344" i="2"/>
  <c r="AN344" i="2"/>
  <c r="AQ344" i="2"/>
  <c r="D345" i="2"/>
  <c r="V345" i="2"/>
  <c r="AH345" i="2"/>
  <c r="AK345" i="2"/>
  <c r="AN345" i="2"/>
  <c r="AQ345" i="2"/>
  <c r="D346" i="2"/>
  <c r="V346" i="2"/>
  <c r="Y346" i="2"/>
  <c r="AH346" i="2"/>
  <c r="AK346" i="2"/>
  <c r="AN346" i="2"/>
  <c r="AQ346" i="2"/>
  <c r="D347" i="2"/>
  <c r="V347" i="2"/>
  <c r="Y347" i="2"/>
  <c r="AH347" i="2"/>
  <c r="AK347" i="2"/>
  <c r="AN347" i="2"/>
  <c r="AQ347" i="2"/>
  <c r="BI347" i="2"/>
  <c r="D348" i="2"/>
  <c r="V348" i="2"/>
  <c r="Y348" i="2"/>
  <c r="AH348" i="2"/>
  <c r="AK348" i="2"/>
  <c r="AN348" i="2"/>
  <c r="AQ348" i="2"/>
  <c r="BI348" i="2"/>
  <c r="D349" i="2"/>
  <c r="V349" i="2"/>
  <c r="Y349" i="2"/>
  <c r="AH349" i="2"/>
  <c r="AK349" i="2"/>
  <c r="AN349" i="2"/>
  <c r="AQ349" i="2"/>
  <c r="BI349" i="2"/>
  <c r="D350" i="2"/>
  <c r="V350" i="2"/>
  <c r="Y350" i="2"/>
  <c r="AH350" i="2"/>
  <c r="AK350" i="2"/>
  <c r="AN350" i="2"/>
  <c r="AQ350" i="2"/>
  <c r="BI350" i="2"/>
  <c r="D351" i="2"/>
  <c r="V351" i="2"/>
  <c r="Y351" i="2"/>
  <c r="AH351" i="2"/>
  <c r="AK351" i="2"/>
  <c r="AN351" i="2"/>
  <c r="AQ351" i="2"/>
  <c r="BI351" i="2"/>
  <c r="D352" i="2"/>
  <c r="V352" i="2"/>
  <c r="Y352" i="2"/>
  <c r="AH352" i="2"/>
  <c r="AK352" i="2"/>
  <c r="AN352" i="2"/>
  <c r="AQ352" i="2"/>
  <c r="BI352" i="2"/>
  <c r="D353" i="2"/>
  <c r="V353" i="2"/>
  <c r="Y353" i="2"/>
  <c r="AH353" i="2"/>
  <c r="AK353" i="2"/>
  <c r="AN353" i="2"/>
  <c r="AQ353" i="2"/>
  <c r="BI353" i="2"/>
  <c r="D354" i="2"/>
  <c r="V354" i="2"/>
  <c r="Y354" i="2"/>
  <c r="AB354" i="2"/>
  <c r="AH354" i="2"/>
  <c r="AK354" i="2"/>
  <c r="AN354" i="2"/>
  <c r="AQ354" i="2"/>
  <c r="D355" i="2"/>
  <c r="V355" i="2"/>
  <c r="Y355" i="2"/>
  <c r="AB355" i="2"/>
  <c r="AH355" i="2"/>
  <c r="AK355" i="2"/>
  <c r="AN355" i="2"/>
  <c r="AQ355" i="2"/>
  <c r="AW355" i="2"/>
  <c r="D356" i="2"/>
  <c r="V356" i="2"/>
  <c r="Y356" i="2"/>
  <c r="AB356" i="2"/>
  <c r="AH356" i="2"/>
  <c r="AK356" i="2"/>
  <c r="AN356" i="2"/>
  <c r="AQ356" i="2"/>
  <c r="AW356" i="2"/>
  <c r="D357" i="2"/>
  <c r="V357" i="2"/>
  <c r="Y357" i="2"/>
  <c r="AB357" i="2"/>
  <c r="AH357" i="2"/>
  <c r="AK357" i="2"/>
  <c r="AN357" i="2"/>
  <c r="AQ357" i="2"/>
  <c r="AW357" i="2"/>
  <c r="D358" i="2"/>
  <c r="V358" i="2"/>
  <c r="Y358" i="2"/>
  <c r="AH358" i="2"/>
  <c r="AK358" i="2"/>
  <c r="AN358" i="2"/>
  <c r="AQ358" i="2"/>
  <c r="AW358" i="2"/>
  <c r="D359" i="2"/>
  <c r="V359" i="2"/>
  <c r="Y359" i="2"/>
  <c r="AH359" i="2"/>
  <c r="AK359" i="2"/>
  <c r="AN359" i="2"/>
  <c r="AQ359" i="2"/>
  <c r="AW359" i="2"/>
  <c r="D360" i="2"/>
  <c r="D361" i="2"/>
  <c r="V361" i="2"/>
  <c r="D362" i="2"/>
  <c r="V362" i="2"/>
  <c r="Y362" i="2"/>
  <c r="AB362" i="2"/>
  <c r="D363" i="2"/>
  <c r="V363" i="2"/>
  <c r="Y363" i="2"/>
  <c r="D364" i="2"/>
  <c r="V364" i="2"/>
  <c r="Y364" i="2"/>
  <c r="D365" i="2"/>
  <c r="V365" i="2"/>
  <c r="Y365" i="2"/>
  <c r="D366" i="2"/>
  <c r="V366" i="2"/>
  <c r="Y366" i="2"/>
  <c r="D367" i="2"/>
  <c r="V367" i="2"/>
  <c r="Y367" i="2"/>
  <c r="AB367" i="2"/>
  <c r="D368" i="2"/>
  <c r="J368" i="2"/>
  <c r="M368" i="2"/>
  <c r="V368" i="2"/>
  <c r="AH368" i="2"/>
  <c r="AK368" i="2"/>
  <c r="AN368" i="2"/>
  <c r="AQ368" i="2"/>
  <c r="D369" i="2"/>
  <c r="V369" i="2"/>
  <c r="Y369" i="2"/>
  <c r="AB369" i="2"/>
  <c r="AH369" i="2"/>
  <c r="AK369" i="2"/>
  <c r="AN369" i="2"/>
  <c r="AQ369" i="2"/>
  <c r="D370" i="2"/>
  <c r="V370" i="2"/>
  <c r="Y370" i="2"/>
  <c r="AB370" i="2"/>
  <c r="AH370" i="2"/>
  <c r="AK370" i="2"/>
  <c r="AN370" i="2"/>
  <c r="AQ370" i="2"/>
  <c r="D371" i="2"/>
  <c r="V371" i="2"/>
  <c r="Y371" i="2"/>
  <c r="AB371" i="2"/>
  <c r="AH371" i="2"/>
  <c r="AK371" i="2"/>
  <c r="AN371" i="2"/>
  <c r="AQ371" i="2"/>
  <c r="D372" i="2"/>
  <c r="V372" i="2"/>
  <c r="Y372" i="2"/>
  <c r="AH372" i="2"/>
  <c r="AK372" i="2"/>
  <c r="AN372" i="2"/>
  <c r="AQ372" i="2"/>
  <c r="D373" i="2"/>
  <c r="V373" i="2"/>
  <c r="Y373" i="2"/>
  <c r="AH373" i="2"/>
  <c r="AK373" i="2"/>
  <c r="AN373" i="2"/>
  <c r="AQ373" i="2"/>
  <c r="D374" i="2"/>
  <c r="V374" i="2"/>
  <c r="Y374" i="2"/>
  <c r="AH374" i="2"/>
  <c r="AK374" i="2"/>
  <c r="AN374" i="2"/>
  <c r="AQ374" i="2"/>
  <c r="D375" i="2"/>
  <c r="V375" i="2"/>
  <c r="Y375" i="2"/>
  <c r="AH375" i="2"/>
  <c r="AK375" i="2"/>
  <c r="AN375" i="2"/>
  <c r="AQ375" i="2"/>
  <c r="D376" i="2"/>
  <c r="V376" i="2"/>
  <c r="Y376" i="2"/>
  <c r="AH376" i="2"/>
  <c r="AK376" i="2"/>
  <c r="AN376" i="2"/>
  <c r="AQ376" i="2"/>
  <c r="D377" i="2"/>
  <c r="V377" i="2"/>
  <c r="Y377" i="2"/>
  <c r="AH377" i="2"/>
  <c r="AK377" i="2"/>
  <c r="AN377" i="2"/>
  <c r="AQ377" i="2"/>
  <c r="D378" i="2"/>
  <c r="V378" i="2"/>
  <c r="Y378" i="2"/>
  <c r="AH378" i="2"/>
  <c r="AK378" i="2"/>
  <c r="AN378" i="2"/>
  <c r="AQ378" i="2"/>
  <c r="D379" i="2"/>
  <c r="V379" i="2"/>
  <c r="Y379" i="2"/>
  <c r="AH379" i="2"/>
  <c r="AK379" i="2"/>
  <c r="AN379" i="2"/>
  <c r="AQ379" i="2"/>
  <c r="D380" i="2"/>
  <c r="V380" i="2"/>
  <c r="AB380" i="2"/>
  <c r="AH380" i="2"/>
  <c r="AK380" i="2"/>
  <c r="AN380" i="2"/>
  <c r="AQ380" i="2"/>
  <c r="D381" i="2"/>
  <c r="V381" i="2"/>
  <c r="AB381" i="2"/>
  <c r="AH381" i="2"/>
  <c r="AK381" i="2"/>
  <c r="AN381" i="2"/>
  <c r="AQ381" i="2"/>
  <c r="D382" i="2"/>
  <c r="V382" i="2"/>
  <c r="D383" i="2"/>
  <c r="V383" i="2"/>
  <c r="D384" i="2"/>
  <c r="V384" i="2"/>
  <c r="AB384" i="2"/>
  <c r="D385" i="2"/>
  <c r="V385" i="2"/>
  <c r="Y385" i="2"/>
  <c r="AH385" i="2"/>
  <c r="AK385" i="2"/>
  <c r="AN385" i="2"/>
  <c r="AQ385" i="2"/>
  <c r="D386" i="2"/>
  <c r="V386" i="2"/>
  <c r="Y386" i="2"/>
  <c r="AH386" i="2"/>
  <c r="AK386" i="2"/>
  <c r="AN386" i="2"/>
  <c r="AQ386" i="2"/>
  <c r="D387" i="2"/>
  <c r="V387" i="2"/>
  <c r="Y387" i="2"/>
  <c r="AH387" i="2"/>
  <c r="AK387" i="2"/>
  <c r="AN387" i="2"/>
  <c r="AQ387" i="2"/>
</calcChain>
</file>

<file path=xl/sharedStrings.xml><?xml version="1.0" encoding="utf-8"?>
<sst xmlns="http://schemas.openxmlformats.org/spreadsheetml/2006/main" count="16875" uniqueCount="904">
  <si>
    <t>Effective Date</t>
  </si>
  <si>
    <t>Valid Through Date</t>
  </si>
  <si>
    <t>MAT_reqYes, through state Medicaid plans</t>
  </si>
  <si>
    <t>MAT_req_Yes, through commercial insurers</t>
  </si>
  <si>
    <t>MAT_req_No</t>
  </si>
  <si>
    <t>com_MAT_req</t>
  </si>
  <si>
    <t>com_req_med_Buprenorphine</t>
  </si>
  <si>
    <t>com_req_med_Methadone</t>
  </si>
  <si>
    <t>com_req_med_Naltrexone</t>
  </si>
  <si>
    <t>com_req_med_Buprenorphine and Naloxone combination products</t>
  </si>
  <si>
    <t>com_req_med_Law does not specify the MAT medication</t>
  </si>
  <si>
    <t>com_disallow_Prior authorization</t>
  </si>
  <si>
    <t>com_disallow_Fail first/Step therapy</t>
  </si>
  <si>
    <t>com_disallow_Excessive copayments</t>
  </si>
  <si>
    <t>com_disallow_Lifetime limits</t>
  </si>
  <si>
    <t>com_disallow_Annual limits</t>
  </si>
  <si>
    <t>com_disallow_No coverage requirements are disallowed</t>
  </si>
  <si>
    <t>com_bh</t>
  </si>
  <si>
    <t>ma_cover</t>
  </si>
  <si>
    <t>ma_MATBuprenorphine</t>
  </si>
  <si>
    <t>ma_MATMethadone</t>
  </si>
  <si>
    <t>ma_MAT_Naltrexone</t>
  </si>
  <si>
    <t>ma_MATBuprenorphine and Naloxone combination products</t>
  </si>
  <si>
    <t>ma_MAT_Law does not specify the MOUD medication</t>
  </si>
  <si>
    <t>ma_preferred_Bunavail (buprenorphine/naloxone) buccal film</t>
  </si>
  <si>
    <t>ma_preferred_Buprenex</t>
  </si>
  <si>
    <t>ma_preferred_Buprenorphine sublingual film</t>
  </si>
  <si>
    <t>ma_preferred_Buprenorphine sublingual tablet</t>
  </si>
  <si>
    <t xml:space="preserve">ma_preferred_Buprenorphine/naloxone sublingual film </t>
  </si>
  <si>
    <t>ma_preferred_Buprenorphine/naloxone sublingual tablet</t>
  </si>
  <si>
    <t>ma_preferred_Cassipa</t>
  </si>
  <si>
    <t>ma_preferred_Catapres tablet</t>
  </si>
  <si>
    <t>ma_preferred_Clonidine tablet</t>
  </si>
  <si>
    <t>ma_preferred_Depade (naltrexone)</t>
  </si>
  <si>
    <t>ma_preferred_Lucemyra (lofexidine)</t>
  </si>
  <si>
    <t>ma_preferred_Methadone concentrate</t>
  </si>
  <si>
    <t>ma_preferred_Methadone dispersible tab</t>
  </si>
  <si>
    <t>ma_preferred_Naltrexone tablet</t>
  </si>
  <si>
    <t>ma_preferred_Probuphine (buprenorphine) implant</t>
  </si>
  <si>
    <t>ma_preferred_ReVia (naltrexone)</t>
  </si>
  <si>
    <t xml:space="preserve">ma_preferred_Sublocade (buprenorphine) subcutaneous injection </t>
  </si>
  <si>
    <t>ma_preferred_Suboxone (buprenorphine/naloxone) sublingual film</t>
  </si>
  <si>
    <t>ma_preferred_Suboxone (buprenorphine/naloxone) sublingual tablets</t>
  </si>
  <si>
    <t>ma_preferred_Subutex (buprenorphine) sublingual tablet</t>
  </si>
  <si>
    <t>ma_preferred_Vivitrol (naltrexone) injection</t>
  </si>
  <si>
    <t>ma_preferred_Zubsolv (buprenorphine/naloxone) sublingual tablet</t>
  </si>
  <si>
    <t>ma_preferredState does not designate any specific formulations of medications used in MAT as preferred</t>
  </si>
  <si>
    <t>ma_preferred_No earlier PDL available</t>
  </si>
  <si>
    <t>ma_nonpreferredBunavail (buprenorphine/naloxone) buccal film</t>
  </si>
  <si>
    <t>ma_nonpreferredBuprenex</t>
  </si>
  <si>
    <t>ma_nonpreferredBuprenorphine sublingual film</t>
  </si>
  <si>
    <t>ma_nonpreferredBuprenorphine sublingual tablet</t>
  </si>
  <si>
    <t xml:space="preserve">ma_nonpreferredBuprenorphine/naloxone sublingual film </t>
  </si>
  <si>
    <t>ma_nonpreferredBuprenorphine/naloxone sublingual tablet</t>
  </si>
  <si>
    <t>ma_nonpreferred_Cassipa</t>
  </si>
  <si>
    <t>ma_nonpreferred_Catapres tablet</t>
  </si>
  <si>
    <t>ma_nonpreferred_Clonidine tablet</t>
  </si>
  <si>
    <t>ma_nonpreferred_Depade (naltrexone)</t>
  </si>
  <si>
    <t>ma_nonpreferred_Lucemyra (lofexidine)</t>
  </si>
  <si>
    <t>ma_nonpreferred_Methadone concentrate</t>
  </si>
  <si>
    <t>ma_nonpreferred_Methadone dispersible tab</t>
  </si>
  <si>
    <t>ma_nonpreferred_Naltrexone tablet</t>
  </si>
  <si>
    <t>ma_nonpreferredProbuphine (buprenorphine) implant</t>
  </si>
  <si>
    <t>ma_nonpreferred_ReVia (naltrexone)</t>
  </si>
  <si>
    <t xml:space="preserve">ma_nonpreferred_Sublocade (buprenorphine) subcutaneous injection </t>
  </si>
  <si>
    <t>ma_nonpreferredSuboxone (buprenorphine/naloxone) sublingual film</t>
  </si>
  <si>
    <t>ma_nonpreferredSuboxone (buprenorphine/naloxone) sublingual tablets</t>
  </si>
  <si>
    <t>ma_nonpreferred_Subutex (buprenorphine) sublingual tablet</t>
  </si>
  <si>
    <t>ma_nonpreferred_Vivitrol (naltrexone) injection</t>
  </si>
  <si>
    <t>ma_nonpreferredZubsolv (buprenorphine/naloxone) sublingual tablet</t>
  </si>
  <si>
    <t>ma_nonpreferred_State does not designate any specific formulations of medications used in MAT as non-preferred</t>
  </si>
  <si>
    <t>ma_nonpreferred_No earlier PDL available</t>
  </si>
  <si>
    <t>ma_lim_med</t>
  </si>
  <si>
    <t>ma_lim_bup_Number of prescription refills</t>
  </si>
  <si>
    <t>ma_lim_bup_Time until prescription refills</t>
  </si>
  <si>
    <t>ma_lim_bup_Costs of medication</t>
  </si>
  <si>
    <t xml:space="preserve">ma_lim_bup_Prior authorization </t>
  </si>
  <si>
    <t>ma_lim_bup_Reauthorization</t>
  </si>
  <si>
    <t>ma_lim_bup_Fail first/ Step therapy</t>
  </si>
  <si>
    <t>ma_lim_bup_Age limitation</t>
  </si>
  <si>
    <t>ma_lim_bup_Quantity limits</t>
  </si>
  <si>
    <t>ma_lim_bup_No Buprenorphine specific limitations</t>
  </si>
  <si>
    <t>ma_lim_bup_Other</t>
  </si>
  <si>
    <t>ma_lim_met_Number of prescription refills</t>
  </si>
  <si>
    <t>ma_lim_met_Time until prescription refills</t>
  </si>
  <si>
    <t>ma_lim_met_Costs of medication</t>
  </si>
  <si>
    <t>ma_lim_met_Prior authorization</t>
  </si>
  <si>
    <t>ma_lim_met_Reauthorization</t>
  </si>
  <si>
    <t>ma_lim_met_Fail first/Step therapy</t>
  </si>
  <si>
    <t>ma_lim_met_Age limitation</t>
  </si>
  <si>
    <t>ma_lim_met_Quantity limits</t>
  </si>
  <si>
    <t>ma_lim_met_No Methadone specific limitations</t>
  </si>
  <si>
    <t>ma_lim_nal_Number of prescription refills</t>
  </si>
  <si>
    <t>ma_lim_nal_Time until prescription refills</t>
  </si>
  <si>
    <t>ma_lim_nal_Costs of medication</t>
  </si>
  <si>
    <t>ma_lim_nal_Prior authorization</t>
  </si>
  <si>
    <t>ma_lim_nal_Reauthorization</t>
  </si>
  <si>
    <t>ma_lim_nal_Fail first/Step therapy</t>
  </si>
  <si>
    <t>ma_lim_nal_Age limitation</t>
  </si>
  <si>
    <t>ma_lim_nal_Quantity limits</t>
  </si>
  <si>
    <t>ma_lim_nal_No Naltrexone specific limitations</t>
  </si>
  <si>
    <t>medi_produc_Number of prescription refills</t>
  </si>
  <si>
    <t>medi_produc_Time until prescription refills</t>
  </si>
  <si>
    <t>medi_produc_Prior authorization</t>
  </si>
  <si>
    <t>medi_produc_Reauthorization</t>
  </si>
  <si>
    <t>medi_produc_Fail first/Step therapy</t>
  </si>
  <si>
    <t>medi_produc_Age limitation</t>
  </si>
  <si>
    <t>medi_produc_Quantity limits</t>
  </si>
  <si>
    <t>medi_produc_No Buprenorphine and Naloxone combination product specific limitations</t>
  </si>
  <si>
    <t>ma_lim_nonmed</t>
  </si>
  <si>
    <t>ma_lims_nonmed_Length of treatment</t>
  </si>
  <si>
    <t>ma_lims_nonmed_Number of treatments</t>
  </si>
  <si>
    <t>ma_lims_nonmed_Number of appointments</t>
  </si>
  <si>
    <t>ma_lims_nonmed_Reimbursement limitations</t>
  </si>
  <si>
    <t>ma_lims_nonmed_Fail first/Step therapy</t>
  </si>
  <si>
    <t>ma_lims_nonmed_Age limitation</t>
  </si>
  <si>
    <t>ma_lims_nonmed_No MOUD service-specific limitations</t>
  </si>
  <si>
    <t>ma_bh</t>
  </si>
  <si>
    <t>IMD_waiver</t>
  </si>
  <si>
    <t>ma_SPA</t>
  </si>
  <si>
    <t>ma_SPA_system_New care delivery system</t>
  </si>
  <si>
    <t>ma_SPA_system_Includes MOUD in Medicaid plan coverage</t>
  </si>
  <si>
    <t>ma_SPA_system_Implementation of ASAM outpatient treatment levels</t>
  </si>
  <si>
    <t>Alabama</t>
  </si>
  <si>
    <t>.</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</si>
  <si>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</si>
  <si>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</si>
  <si>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</si>
  <si>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</si>
  <si>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</si>
  <si>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</si>
  <si>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</si>
  <si>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</si>
  <si>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</si>
  <si>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</si>
  <si>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</si>
  <si>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</si>
  <si>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</si>
  <si>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</si>
  <si>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</si>
  <si>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</si>
  <si>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</si>
  <si>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</si>
  <si>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</si>
  <si>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</si>
  <si>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</si>
  <si>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</si>
  <si>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</si>
  <si>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</si>
  <si>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</si>
  <si>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</si>
  <si>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</si>
  <si>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</si>
  <si>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</si>
  <si>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</si>
  <si>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</si>
  <si>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</si>
  <si>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</si>
  <si>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</si>
  <si>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</si>
  <si>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</si>
  <si>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</si>
  <si>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</si>
  <si>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</si>
  <si>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</si>
  <si>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</si>
  <si>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</si>
  <si>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</si>
  <si>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</si>
  <si>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</si>
  <si>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</si>
  <si>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</si>
  <si>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</si>
  <si>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</si>
  <si>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</si>
  <si>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Jurisdictions</t>
  </si>
  <si>
    <t>Wyoming Medicaid prior authorization before prescribing suboxone with any narcotic or carisprodol prescription between fills. Additionally, prior authorization will be required before benzodiazepine or shortacting stimulants prescriptions other than those prescribing buprenorphine or suboxone between fills. Dosage limits apply to suboxone. (Wyoming Medicaid Preferred Drug List)</t>
  </si>
  <si>
    <t>Wyoming Medicaid Preferred Drug List</t>
  </si>
  <si>
    <t>Wyoming Medicaid requires prior authorization before prescribing with any narcotic or carisprodol prescription between fills. Additionally, prior authorization will be required before benzodiazepine or shortacting stimulants prescriptions other than those between fills. (Wyoming Medicaid Preferred Drug List)</t>
  </si>
  <si>
    <t>Bunavail (buprenorphine/naloxone) buccal film, Buprenorphine sublingual film, Buprenorphine sublingual tablet, Buprenorphine/naloxone sublingual film , Buprenorphine/naloxone sublingual tablet, Zubsolv (buprenorphine/naloxone) sublingual tablet</t>
  </si>
  <si>
    <t>Bunavail (buprenorphine/naloxone) buccal film, Buprenorphine sublingual film, Buprenorphine sublingual tablet, Buprenorphine/naloxone sublingual tablet, Zubsolv (buprenorphine/naloxone) sublingual tablet</t>
  </si>
  <si>
    <t>Wisconsin Medicaid 1115 Waiver Implementation Letter</t>
  </si>
  <si>
    <t>Wisconsin Request to Amend 1115 Waiver; Wisconsin Request to Amend 1115 Waiver</t>
  </si>
  <si>
    <t>Wisconsin Medicaid Preferred Drug List</t>
  </si>
  <si>
    <t>Buprenorphine/naloxone sublingual tablet, Methadone concentrate, Methadone dispersible tab, Naltrexone tablet, Sublocade (buprenorphine) subcutaneous injection , Suboxone (buprenorphine/naloxone) sublingual film, Vivitrol (naltrexone) injection, Zubsolv (buprenorphine/naloxone) sublingual tablet</t>
  </si>
  <si>
    <t>Wisconsin Request to Amend 1115 Waiver</t>
  </si>
  <si>
    <t>Buprenorphine sublingual tablet, Sublocade (buprenorphine) subcutaneous injection , Buprenorphine/naloxone sublingual tablet, Buprenorphine/naloxone sublingual film , Bunavail (buprenorphine/naloxone) buccal film</t>
  </si>
  <si>
    <t>Methadone concentrate, Methadone dispersible tab, Naltrexone tablet, Suboxone (buprenorphine/naloxone) sublingual film, Vivitrol (naltrexone) injection, Zubsolv (buprenorphine/naloxone) sublingual tablet</t>
  </si>
  <si>
    <t>1115 Waiver; 1115 Waiver</t>
  </si>
  <si>
    <t>BUREAU FOR MEDICAL SERVICES WEST VIRGINIA MEDICAID PREFERRED DRUG LIST WITH PRIOR AUTHORIZATION CRITERIA; BUREAU FOR MEDICAL SERVICES WEST VIRGINIA MEDICAID PREFERRED DRUG LIST WITH PRIOR AUTHORIZATION CRITERIA</t>
  </si>
  <si>
    <t>BUREAU FOR MEDICAL SERVICES WEST VIRGINIA MEDICAID PREFERRED DRUG LIST WITH PRIOR AUTHORIZATION CRITERIA</t>
  </si>
  <si>
    <t>Buprenorphine sublingual tablet, Sublocade (buprenorphine) subcutaneous injection , Buprenorphine/naloxone sublingual tablet, Buprenorphine/naloxone sublingual film , Bunavail (buprenorphine/naloxone) buccal film, Zubsolv (buprenorphine/naloxone) sublingual tablet, Lucemyra (lofexidine)</t>
  </si>
  <si>
    <t>BUREAU FOR MEDICAL SERVICES WEST VIRGINIA MEDICAID PREFERRED DRUG LIST WITH PRIOR AUTHORIZATION CRITERIA; BUREAU FOR MEDICAL SERVICES WEST VIRGINIA MEDICAID PREFERRED DRUG LIST WITH PRIOR AUTHORIZATION CRITERIA; BUREAU FOR MEDICAL SERVICES WEST VIRGINIA MEDICAID PREFERRED DRUG LIST WITH PRIOR AUTHORIZATION CRITERIA</t>
  </si>
  <si>
    <t>Buprenorphine sublingual tablet, Sublocade (buprenorphine) subcutaneous injection , Buprenorphine/naloxone sublingual tablet, Bunavail (buprenorphine/naloxone) buccal film, Zubsolv (buprenorphine/naloxone) sublingual tablet, Lucemyra (lofexidine)</t>
  </si>
  <si>
    <t>503.19.2 Non-Methadone Medication Assisted Treatment; 504.13.3 Therapy and Phases</t>
  </si>
  <si>
    <t>Buprenorphine sublingual tablet, Sublocade (buprenorphine) subcutaneous injection , Buprenorphine/naloxone sublingual tablet, Bunavail (buprenorphine/naloxone) buccal film, Zubsolv (buprenorphine/naloxone) sublingual tablet</t>
  </si>
  <si>
    <t>503.19.2 Non-Methadone Medication Assisted Treatment</t>
  </si>
  <si>
    <t>Washington 1115 Medicaid Waiver</t>
  </si>
  <si>
    <t>Wash. Admin. Code § 182-531-2040. Enhanced reimbursement—medication assisted treatment for opioid use disorder; Wash. Admin. Code § 182-531-2040. Enhanced reimbursement—medication assisted treatment for opioid use disorder; Wash. Rev. Code § 71.24.600. Inability to contribute to cost of services no bar to admission—authority may limit admissions for nonmedicaid clients</t>
  </si>
  <si>
    <t>Washington FFS/MCO Medicaid Preferred Drug List</t>
  </si>
  <si>
    <t>Bunavail (buprenorphine/naloxone) buccal film, Buprenorphine sublingual tablet, Buprenorphine/naloxone sublingual film , Vivitrol (naltrexone) injection, Zubsolv (buprenorphine/naloxone) sublingual tablet</t>
  </si>
  <si>
    <t>Buprenorphine sublingual film, Buprenorphine/naloxone sublingual tablet, Naltrexone tablet, Probuphine (buprenorphine) implant, Sublocade (buprenorphine) subcutaneous injection , Suboxone (buprenorphine/naloxone) sublingual film, Suboxone (buprenorphine/naloxone) sublingual tablets, Vivitrol (naltrexone) injection</t>
  </si>
  <si>
    <t>Effective January 1, 2020, Medicaid MCO plans must offer one MOUD agent in every class prior authorization free. (Wash. Rev. Code § 74.09.645. Opioid use disorder—coverage without prior authorization)</t>
  </si>
  <si>
    <t>Washington FFS/MCO Medicaid Preferred Drug List; Wash. Rev. Code § 74.09.645. Opioid use disorder—coverage without prior authorization</t>
  </si>
  <si>
    <t>WA Statute 48-43-760 Opioid use disorder—Coverage without prior authorizations</t>
  </si>
  <si>
    <t>Effective January 1, 2020, commercial health insurance plans must offer one MOUD agent in every class prior authorization free. Similar statute covers all classes of commercial health insurance. (WA Statute 48-43-760 Opioid use disorder—Coverage without prior authorizations)</t>
  </si>
  <si>
    <t>Washington FFS/MCO Medicaid Preferred Drug List; WA Statute 48-43-760 Opioid use disorder—Coverage without prior authorizations</t>
  </si>
  <si>
    <t>Wash. Rev. Code § 71.24.600. Inability to contribute to cost of services no bar to admission—authority may limit admissions for nonmedicaid clients; Wash. Admin. Code § 182-531-2040. Enhanced reimbursement—medication assisted treatment for opioid use disorder; Wash. Rev. Code § 71.24.600. Inability to contribute to cost of services no bar to admission—authority may limit admissions for nonmedicaid clients</t>
  </si>
  <si>
    <t>Wash. Rev. Code § 71.24.600. Inability to contribute to cost of services no bar to admission—authority may limit admissions for nonmedicaid clients; Wash. Admin. Code § 182-531-2040. Enhanced reimbursement—medication assisted treatment for opioid use disorder</t>
  </si>
  <si>
    <t>Bunavail (buprenorphine/naloxone) buccal film, Buprenorphine sublingual film, Buprenorphine sublingual tablet, Probuphine (buprenorphine) implant, Sublocade (buprenorphine) subcutaneous injection , Zubsolv (buprenorphine/naloxone) sublingual tablet</t>
  </si>
  <si>
    <t>Buprenorphine/naloxone sublingual film , Buprenorphine/naloxone sublingual tablet, Naltrexone tablet, Suboxone (buprenorphine/naloxone) sublingual film, Suboxone (buprenorphine/naloxone) sublingual tablets, Vivitrol (naltrexone) injection</t>
  </si>
  <si>
    <t>Wash. Rev. Code § 71.24.585 Opioid and substance use disorder treatment –State response</t>
  </si>
  <si>
    <t>Virginia 1115 Waiver</t>
  </si>
  <si>
    <t>Virginia Medicaid Addiction and Recovery Treatment Services Provider Manual, Opioid Treatment Services/Medication Assisted Treatment Supplement; Virginia Medicaid Addiction and Recovery Treatment Services Provider Manual, Opioid Treatment Services/Medication Assisted Treatment Supplement</t>
  </si>
  <si>
    <t>Virginia Medicaid Addiction and Recovery Treatment Services Provider Manual, Opioid Treatment Services/Medication Assisted Treatment Supplement; Virginia Medicaid Addiction and Recovery Treatment Services Provider Manual, Opioid Treatment Services/Medication Assisted Treatment Supplement; Virginia Medicaid PDL</t>
  </si>
  <si>
    <t>Buprenorphine monoproducts are only to be prescribed for pregnant women, or for 7 days while transitioning members from methadone to buprenorphine/naloxone.</t>
  </si>
  <si>
    <t>Virginia Medicaid Addiction and Recovery Treatment Services Provider Manual, Opioid Treatment Services/Medication Assisted Treatment Supplement; Virginia Medicaid Addiction and Recovery Treatment Services Provider Manual, Opioid Treatment Services/Medication Assisted Treatment Supplement; Virginia Medicaid Addiction and Recovery Treatment Services Provider Manual, Opioid Treatment Services/Medication Assisted Treatment Supplement; Virginia Medicaid PDL</t>
  </si>
  <si>
    <t>Virginia Medicaid PDL</t>
  </si>
  <si>
    <t>Bunavail (buprenorphine/naloxone) buccal film, Buprenorphine/naloxone sublingual film , Buprenorphine/naloxone sublingual tablet, Cassipa, Probuphine (buprenorphine) implant, Zubsolv (buprenorphine/naloxone) sublingual tablet</t>
  </si>
  <si>
    <t>Virginia Medicaid Addiction and Recovery Treatment Services Provider Manual; Virginia Medicaid Addiction and Recovery Treatment Services Provider Manual; Virginia Medicaid PDL</t>
  </si>
  <si>
    <t>Virginia Medicaid Addiction and Recovery Treatment Services Provider Manual; Virginia Medicaid PDL</t>
  </si>
  <si>
    <t>Sublocade (buprenorphine) subcutaneous injection , Buprenorphine/naloxone sublingual tablet, Buprenorphine/naloxone sublingual film , Bunavail (buprenorphine/naloxone) buccal film, Zubsolv (buprenorphine/naloxone) sublingual tablet</t>
  </si>
  <si>
    <t>Virginia Medicaid PDL; Virginia Medicaid Addiction and Recovery Treatment Services Provider Manual, Opioid Treatment Services/Medication Assisted Treatment Supplement; Virginia Medicaid Addiction and Recovery Treatment Services Provider Manual, Opioid Treatment Services/Medication Assisted Treatment Supplement</t>
  </si>
  <si>
    <t>Virginia Medicaid PDL; Virginia Medicaid Addiction and Recovery Treatment Services Provider Manual, Opioid Treatment Services/Medication Assisted Treatment Supplement; Virginia Medicaid Addiction and Recovery Treatment Services Provider Manual, Opioid Treatment Services/Medication Assisted Treatment Supplement; Virginia Medicaid Addiction and Recovery Treatment Services Provider Manual, Opioid Treatment Services/Medication Assisted Treatment Supplement</t>
  </si>
  <si>
    <t>Virginia Medicaid PDL; Virginia Medicaid Addiction and Recovery Treatment Services Provider Manual; Virginia Medicaid Addiction and Recovery Treatment Services Provider Manual</t>
  </si>
  <si>
    <t>Virginia Medicaid PDL; Virginia Medicaid Addiction and Recovery Treatment Services Provider Manual</t>
  </si>
  <si>
    <t>Vermont State Plan Amendment VT 15-003.</t>
  </si>
  <si>
    <t>Vermont 1115 Waiver</t>
  </si>
  <si>
    <t>Prior authorization requirements for Suboxone apply only to doses over 16mg/day.</t>
  </si>
  <si>
    <t>Vermont Preferred Drug List and Clinical Criteria</t>
  </si>
  <si>
    <t>Quantity limits apply to Vivitrol; Naltrexone oral tablets have no specified quantity limits. Vivitrol requires that there be a documented trial of oral naltrexone to establish tolerability.</t>
  </si>
  <si>
    <t>Buprenorphine sublingual tablet, Probuphine (buprenorphine) implant, Sublocade (buprenorphine) subcutaneous injection , ReVia (naltrexone), Buprenorphine/naloxone sublingual tablet, Buprenorphine/naloxone sublingual film , Bunavail (buprenorphine/naloxone) buccal film, Zubsolv (buprenorphine/naloxone) sublingual tablet, Lucemyra (lofexidine)</t>
  </si>
  <si>
    <t>Vermont's FFS PDL notes that "Methadone for opiate dependency can only be prescribed through a Methadone Maintenance Clinic."</t>
  </si>
  <si>
    <t>Vt. Stat. tit. 18, § 4754 does prohibit health insurance plans from requiring prior authorization for either MOUD medications or counseling and behavioral therapies associated with MOUD.</t>
  </si>
  <si>
    <t>Buprenorphine sublingual tablet, Probuphine (buprenorphine) implant, Sublocade (buprenorphine) subcutaneous injection , ReVia (naltrexone), Buprenorphine/naloxone sublingual tablet, Bunavail (buprenorphine/naloxone) buccal film, Zubsolv (buprenorphine/naloxone) sublingual tablet, Lucemyra (lofexidine)</t>
  </si>
  <si>
    <t>Buprenorphine sublingual tablet, Probuphine (buprenorphine) implant, Sublocade (buprenorphine) subcutaneous injection , ReVia (naltrexone), Buprenorphine/naloxone sublingual tablet, Bunavail (buprenorphine/naloxone) buccal film, Zubsolv (buprenorphine/naloxone) sublingual tablet</t>
  </si>
  <si>
    <t>Buprenorphine sublingual tablet, Probuphine (buprenorphine) implant, ReVia (naltrexone), Buprenorphine/naloxone sublingual tablet, Bunavail (buprenorphine/naloxone) buccal film, Zubsolv (buprenorphine/naloxone) sublingual tablet</t>
  </si>
  <si>
    <t>Quantity limits apply to Vivitrol; Naltrexone oral tablets have no specified quantity limits. Vivitrol requires that there be a documented trial of oral naltrexone.</t>
  </si>
  <si>
    <t>Utah Medicaid 1115 Waiver Approval</t>
  </si>
  <si>
    <t>Utah Medicaid Preferred Drug List</t>
  </si>
  <si>
    <t>Buprenorphine sublingual tablet, Buprenorphine sublingual film, Buprenorphine/naloxone sublingual tablet, Buprenorphine/naloxone sublingual film , Bunavail (buprenorphine/naloxone) buccal film, Zubsolv (buprenorphine/naloxone) sublingual tablet</t>
  </si>
  <si>
    <t>Sublocade (buprenorphine) subcutaneous injection , Naltrexone tablet, Vivitrol (naltrexone) injection, Suboxone (buprenorphine/naloxone) sublingual film, Suboxone (buprenorphine/naloxone) sublingual tablets</t>
  </si>
  <si>
    <t>Naltrexone tablets are require clinical PA in some cases.</t>
  </si>
  <si>
    <t>Vivitrol requires Clinical PA; naltrexone tablets are require clinical PA in some cases. PDL.</t>
  </si>
  <si>
    <t>Buprenorphine sublingual tablet, Sublocade (buprenorphine) subcutaneous injection , Buprenorphine sublingual film, Buprenorphine/naloxone sublingual tablet, Buprenorphine/naloxone sublingual film , Bunavail (buprenorphine/naloxone) buccal film, Zubsolv (buprenorphine/naloxone) sublingual tablet</t>
  </si>
  <si>
    <t>1 Tex. Admin. Code §324.1311. Benefits and limitations</t>
  </si>
  <si>
    <t>Preferred Drug List</t>
  </si>
  <si>
    <t>Tex. Hum. Res. Code § 32.03115 provides medical assistance reimbursement for medication-assisted opioid or substance use disorder treatment without requiring a recipient of medical assistance or health care provider to obtain prior authorization or precertification for the treatment.</t>
  </si>
  <si>
    <t>Bunavail (buprenorphine/naloxone) buccal film, Buprenorphine sublingual film, Buprenorphine sublingual tablet, Buprenorphine/naloxone sublingual film , Buprenorphine/naloxone sublingual tablet, Lucemyra (lofexidine), Naltrexone tablet, Suboxone (buprenorphine/naloxone) sublingual film, Vivitrol (naltrexone) injection, Zubsolv (buprenorphine/naloxone) sublingual tablet</t>
  </si>
  <si>
    <t>1 Tex. Admin. Code § 354.1924. Preferred drug list; Tex. Govt. Code §531.072. Preferred Drug Lists; Preferred Drug List; Preferred Drug List</t>
  </si>
  <si>
    <t>1 Tex. Admin. Code §324.1311. Benefits and limitations; 1 Tex. Admin. Code §324.1311. Benefits and limitations; 1 Tex. Admin. Code § 353.409. Scope of services; Tex. Hum. Res. Code § 32.03115. Reimbursement for medication-assisted treatment for opioid or substance use disorder</t>
  </si>
  <si>
    <t>Tex. Hum. Res. Code § 32.003. Definitions</t>
  </si>
  <si>
    <t>Prior authorization is required for Bunavail and Zubsolv. PDL.</t>
  </si>
  <si>
    <t>Bunavail (buprenorphine/naloxone) buccal film, Buprenorphine sublingual film, Buprenorphine sublingual tablet, Naltrexone tablet, Suboxone (buprenorphine/naloxone) sublingual film, Vivitrol (naltrexone) injection, Zubsolv (buprenorphine/naloxone) sublingual tablet</t>
  </si>
  <si>
    <t>1 Tex. Admin. Code § 354.1924. Preferred drug list; Tex. Govt. Code §531.072. Preferred Drug Lists; Preferred Drug List</t>
  </si>
  <si>
    <t>1 Tex. Admin. Code §324.1311. Benefits and limitations; 1 Tex. Admin. Code §324.1311. Benefits and limitations; 1 Tex. Admin. Code § 353.409. Scope of services</t>
  </si>
  <si>
    <t>Vivitrol (naltrexone) injection, Buprenorphine/naloxone sublingual tablet, Buprenorphine/naloxone sublingual film , Bunavail (buprenorphine/naloxone) buccal film, Zubsolv (buprenorphine/naloxone) sublingual tablet</t>
  </si>
  <si>
    <t>1 Tex. Admin. Code § 354.1924. Preferred drug list; Preferred Drug List; Tex. Govt. Code §531.072. Preferred Drug Lists</t>
  </si>
  <si>
    <t>Preferred Drug List; Preferred Drug List</t>
  </si>
  <si>
    <t>1 Tex. Admin. Code § 354.1924. Preferred drug list; Preferred Drug List</t>
  </si>
  <si>
    <t>Tennessee Preferred Drug List</t>
  </si>
  <si>
    <t>The preferred drug list has separate lists for TennCare MAT Providers Network and All other TennCare Providers. Providers Network does not include buprenorphine/naloxone tablets as a non-preferred agent.</t>
  </si>
  <si>
    <t>Buprenorphine sublingual tablet, Buprenorphine sublingual film, Buprenorphine/naloxone sublingual film , Suboxone (buprenorphine/naloxone) sublingual film, Zubsolv (buprenorphine/naloxone) sublingual tablet, Lucemyra (lofexidine)</t>
  </si>
  <si>
    <t>The preferred drug list has separate lists for TennCare MAT Providers Network and All other TennCare Providers. Providers Network includes buprenorphine/naloxone tablets, and the All other TennCare providers does not.</t>
  </si>
  <si>
    <t>Buprenorphine sublingual tablet, Buprenorphine sublingual film, ReVia (naltrexone), Buprenorphine/naloxone sublingual film , Suboxone (buprenorphine/naloxone) sublingual film, Zubsolv (buprenorphine/naloxone) sublingual tablet, Lucemyra (lofexidine)</t>
  </si>
  <si>
    <t>Buprenorphine sublingual tablet, Buprenorphine sublingual film, ReVia (naltrexone), Buprenorphine/naloxone sublingual tablet, Suboxone (buprenorphine/naloxone) sublingual film, Zubsolv (buprenorphine/naloxone) sublingual tablet</t>
  </si>
  <si>
    <t>South Dakota Medicaid State Plan Amendment</t>
  </si>
  <si>
    <t>South Dakota Medicaid State Plan Amendment; South Dakota Medicaid State Plan Amendment</t>
  </si>
  <si>
    <t>Eligible Medicaid beneficiaries may receive, "... at least two forms of medication-assisted (MAT) onsite, including one antagonist and one partial agonist for opioid use disorder." (South Dakota Medicaid State Plan Amendment)</t>
  </si>
  <si>
    <t>MOUD is covered for South Dakota Medicaid beneficiaries in eligible institutions for mental health. (South Dakota Medicaid State Plan Amendment)</t>
  </si>
  <si>
    <t>Medication Assisted Treatment Coverage Guidelines</t>
  </si>
  <si>
    <t>Buprenorphine monotherapy requires prior authorization and is covered only for pregnant women or those with allergy to naloxone. Therapy for subdermal buprenorphine implants should be limited to 12 months. Medication Assisted Treatment Coverage Guidelines.</t>
  </si>
  <si>
    <t>South Carolina Department of Health and Human Services Preferred Drug List (PDL)</t>
  </si>
  <si>
    <t>Buprenorphine sublingual tablet, Buprenorphine sublingual film, Sublocade (buprenorphine) subcutaneous injection , Vivitrol (naltrexone) injection, Buprenorphine/naloxone sublingual tablet, Suboxone (buprenorphine/naloxone) sublingual film</t>
  </si>
  <si>
    <t>RI Medicaid State Plan Amendment RI-16-007; RI Medicaid State Plan Amendment RI-16-006</t>
  </si>
  <si>
    <t>RI Medicaid State Plan Amendment RI-16-006; RI Medicaid State Plan Amendment RI-16-007</t>
  </si>
  <si>
    <t>Rhode Island Comprehensive Demonstration</t>
  </si>
  <si>
    <t>RI Admin Code 30-05-2.24. RHP In-Plan Capitated Benefits</t>
  </si>
  <si>
    <t>Rhode Island PDL</t>
  </si>
  <si>
    <t>Probuphine (buprenorphine) implant, Sublocade (buprenorphine) subcutaneous injection , Vivitrol (naltrexone) injection, Buprenorphine/naloxone sublingual tablet, Buprenorphine/naloxone sublingual film , Bunavail (buprenorphine/naloxone) buccal film, Zubsolv (buprenorphine/naloxone) sublingual tablet, Lucemyra (lofexidine)</t>
  </si>
  <si>
    <t>Rhode Island PDL; RI Admin Code 30-05-2.24. RHP In-Plan Capitated Benefits</t>
  </si>
  <si>
    <t>RI Admin Code 30-05-2.24. RHP In-Plan Capitated Benefits; RI Admin Code 30-05-2.9 RIte Care In-Plan Capitated Benefits; Rhode Island PDL</t>
  </si>
  <si>
    <t>Probuphine (buprenorphine) implant, Vivitrol (naltrexone) injection, Buprenorphine/naloxone sublingual tablet, Bunavail (buprenorphine/naloxone) buccal film, Zubsolv (buprenorphine/naloxone) sublingual tablet</t>
  </si>
  <si>
    <t>Rhode Island PDL; RI Admin Code 30-05-2.24. RHP In-Plan Capitated Benefits; RI Admin Code 30-05-2.9 RIte Care In-Plan Capitated Benefits</t>
  </si>
  <si>
    <t>RI Admin Code 30-05-2.24. RHP Care In-Plan Capitated Benefits</t>
  </si>
  <si>
    <t>Rhode Island PDL; RI Admin Code 30-05-2.24. RHP Care In-Plan Capitated Benefits</t>
  </si>
  <si>
    <t>Rhode Island PDL; RI Admin Code 30-05-2.9 RIte Care In-Plan Capitated Benefits; RI Admin Code 30-05-2.24. RHP Care In-Plan Capitated Benefits</t>
  </si>
  <si>
    <t>Rhode Island PDL; RI Admin Code 30-05-2.24. RHP Care In-Plan Capitated Benefits; RI Admin Code 30-05-2.9 RIte Care In-Plan Capitated Benefits</t>
  </si>
  <si>
    <t>Pennsylvania Department of Human Services Preferred Drug List (PDL)</t>
  </si>
  <si>
    <t>Quantity limit applies only to Vivitrol.</t>
  </si>
  <si>
    <t>55 Pa. Code § 1223.53. Limitations on payment.; 55 Pa. Code § 1223.53. Limitations on payment.</t>
  </si>
  <si>
    <t>Pennsylvania Department of Human Services Preferred Drug List (PDL); Pennsylvania Department of Human Services Preferred Drug List (PDL)</t>
  </si>
  <si>
    <t>Probuphine (buprenorphine) implant, Bunavail (buprenorphine/naloxone) buccal film, Suboxone (buprenorphine/naloxone) sublingual film, Zubsolv (buprenorphine/naloxone) sublingual tablet, Catapres tablet, Lucemyra (lofexidine)</t>
  </si>
  <si>
    <t>Buprenorphine sublingual tablet, Sublocade (buprenorphine) subcutaneous injection , Naltrexone tablet, Vivitrol (naltrexone) injection, Buprenorphine/naloxone sublingual tablet, Buprenorphine/naloxone sublingual film , Clonidine tablet</t>
  </si>
  <si>
    <t>55 Pa. Code § 1101.31. Scope.; 55 Pa. Code § 1101.31. Scope.; 55 Pa. Code § 1101.31. Scope.; Pennsylvania Department of Human Services Preferred Drug List (PDL); Pennsylvania Department of Human Services Preferred Drug List (PDL)</t>
  </si>
  <si>
    <t>55 Pa. Code § 1101.31. Scope.; 55 Pa. Code § 1101.31. Scope.; 55 Pa. Code § 1101.31. Scope.</t>
  </si>
  <si>
    <t>1115 Waiver; 1115 Waiver; 1115 Waiver</t>
  </si>
  <si>
    <t>Quantity limit and prior authorization apply only to Vivitrol.</t>
  </si>
  <si>
    <t>Probuphine (buprenorphine) implant, Sublocade (buprenorphine) subcutaneous injection , Buprenorphine/naloxone sublingual tablet, Bunavail (buprenorphine/naloxone) buccal film, Zubsolv (buprenorphine/naloxone) sublingual tablet, Lucemyra (lofexidine)</t>
  </si>
  <si>
    <t>Public payers of health insurance may not require prior authorization of payment during the first 30 days of medication-assisted treatment. Or. Rev. Stat. § 431A.463</t>
  </si>
  <si>
    <t>Oregon Medicaid PDL</t>
  </si>
  <si>
    <t>Sublocade (buprenorphine) subcutaneous injection , Naltrexone tablet, Vivitrol (naltrexone) injection, Buprenorphine/naloxone sublingual tablet, Buprenorphine/naloxone sublingual film , Suboxone (buprenorphine/naloxone) sublingual film, Zubsolv (buprenorphine/naloxone) sublingual tablet</t>
  </si>
  <si>
    <t>Or. Admin. R. 410-172-0670. Substance Use Disorder Treatment Services.; Oregon Medicaid PDL</t>
  </si>
  <si>
    <t>Or. Rev. Stat. § 743B.425 prohibits prior authorization during the first 30 days of treatment for the cost of medication prescribed for the purpose of treating opioid or opiate withdrawal.</t>
  </si>
  <si>
    <t>Naltrexone tablet, Vivitrol (naltrexone) injection, Buprenorphine/naloxone sublingual tablet, Buprenorphine/naloxone sublingual film , Suboxone (buprenorphine/naloxone) sublingual film, Zubsolv (buprenorphine/naloxone) sublingual tablet</t>
  </si>
  <si>
    <t>Suboxone Film is subject to clinical prior authorization criteria. Buprenorphine/naloxone sublingual table is subject to quantity limits.</t>
  </si>
  <si>
    <t>Prior Authorization Criteria – Medication Assisted Treatment Products.; Prior Authorization Criteria – Medication Assisted Treatment Products.</t>
  </si>
  <si>
    <t>Prior Authorization Criteria – Medication Assisted Treatment Products.; Prior Authorization Criteria – Medication Assisted Treatment Products.; Prior Authorization Criteria – Medication Assisted Treatment Products.; Prior Authorization Criteria – Medication Assisted Treatment Products.</t>
  </si>
  <si>
    <t>Probuphine (buprenorphine) implant, Subutex (buprenorphine) sublingual tablet, Buprenorphine/naloxone sublingual film , Bunavail (buprenorphine/naloxone) buccal film, Zubsolv (buprenorphine/naloxone) sublingual tablet, Lucemyra (lofexidine)</t>
  </si>
  <si>
    <t>Prior Authorization Criteria – Medication Assisted Treatment Products.</t>
  </si>
  <si>
    <t>Prior Authorization Criteria – Medication Assisted Treatment Products.; Prior Authorization Criteria – Medication Assisted Treatment Products.; Prior Authorization Criteria – Medication Assisted Treatment Products.</t>
  </si>
  <si>
    <t>Ohio 1115 Waiver</t>
  </si>
  <si>
    <t>Individuals receiving medication as a component of MOUD are eligible for behavioral health services. Ohio Admin. Code 5160-1-73.</t>
  </si>
  <si>
    <t>Ohio Admin. Code 5160-1-73. Behavioral health care coordination.</t>
  </si>
  <si>
    <t>State eliminated prior authorization for all forms of oral short acting buprenorphine containing products, but does still include prior authorization criteria for subcutaneous buprenorphine injection (Sublocade).</t>
  </si>
  <si>
    <t>Ohio Medicaid PDL</t>
  </si>
  <si>
    <t>Ohio Medicaid PDL; Ohio Medicaid PDL</t>
  </si>
  <si>
    <t>Ohio Medicaid PDL; Ohio Medicaid PDL; Ohio Medicaid PDL</t>
  </si>
  <si>
    <t>Sublocade (buprenorphine) subcutaneous injection , Vivitrol (naltrexone) injection, Buprenorphine/naloxone sublingual tablet, Bunavail (buprenorphine/naloxone) buccal film, Suboxone (buprenorphine/naloxone) sublingual film, Zubsolv (buprenorphine/naloxone) sublingual tablet, Clonidine tablet</t>
  </si>
  <si>
    <t>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Medicaid PDL; Ohio Medicaid PDL; Ohio Medicaid PDL</t>
  </si>
  <si>
    <t>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Admin. Code 5160-4-06. Specific provisions for evaluation and management (E&amp;M) services.; Ohio Medicaid PDL; Ohio Medicaid PDL; Ohio Medicaid PDL</t>
  </si>
  <si>
    <t>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Admin. Code 5160-4-06. Specific provisions for evaluation and management (E&amp;M) services.; Ohio Medicaid PDL; Ohio Medicaid PDL; Ohio Medicaid PDL; Ohio Medicaid PDL</t>
  </si>
  <si>
    <t>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Admin. Code 5160-4-06. Specific provisions for evaluation and management (E&amp;M) services.; Ohio Medicaid PDL; Ohio Medicaid PDL; Ohio Medicaid PDL</t>
  </si>
  <si>
    <t>Sublocade (buprenorphine) subcutaneous injection , Vivitrol (naltrexone) injection, Buprenorphine/naloxone sublingual tablet, Bunavail (buprenorphine/naloxone) buccal film, Suboxone (buprenorphine/naloxone) sublingual film, Zubsolv (buprenorphine/naloxone) sublingual tablet</t>
  </si>
  <si>
    <t>Buprenorphine sublingual tablet, Sublocade (buprenorphine) subcutaneous injection , Vivitrol (naltrexone) injection, Buprenorphine/naloxone sublingual tablet, Bunavail (buprenorphine/naloxone) buccal film, Suboxone (buprenorphine/naloxone) sublingual film, Zubsolv (buprenorphine/naloxone) sublingual tablet</t>
  </si>
  <si>
    <t>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Medicaid PDL; Ohio Medicaid PDL; Ohio Medicaid PDL; Ohio Admin. Code 5160-4-06. Specific provisions for evaluation and management (E&amp;M) services.</t>
  </si>
  <si>
    <t>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Medicaid PDL; Ohio Medicaid PDL; Ohio Medicaid PDL; Ohio Medicaid PDL; Ohio Admin. Code 5160-4-06. Specific provisions for evaluation and management (E&amp;M) services.</t>
  </si>
  <si>
    <t>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Medicaid PDL; Ohio Medicaid PDL; Ohio Medicaid PDL</t>
  </si>
  <si>
    <t>Ohio Medicaid PDL; Ohio Medicaid PDL; 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t>
  </si>
  <si>
    <t>Ohio Medicaid PDL; Ohio Medicaid PDL; Ohio Medicaid PDL; 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Medicaid PDL; 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t>
  </si>
  <si>
    <t>Ohio Medicaid PDL; Ohio Medicaid PDL; Ohio Medicaid PDL; 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t>
  </si>
  <si>
    <t>Ohio Rev. Code § 340.032. Duties of board of alcohol, drug addiction, and mental health services concerning community-based continuum of care.; Ohio Rev. Code § 340.033. Array of addiction services and recovery supports for all levels of opioid and co-occurring drug addiction required by RC 340.032 to be included in community-based continuum of care.; Ohio Medicaid PDL; Ohio Medicaid PDL</t>
  </si>
  <si>
    <t>N.D. Admin. Code § 75-09.1-11-01. Definitions</t>
  </si>
  <si>
    <t>N.D. Admin. Code § 75-09.1-11-07. Individual eligibility for a substance use disorder treatment voucher</t>
  </si>
  <si>
    <t>North Dakota Preferred Drug List</t>
  </si>
  <si>
    <t>Buprenorphine tablets are only approved for patients who are, "...pregnant or breastfeeding, and estimated date/duration of need for breastfeeding must be provided." (North Dakota Preferred Drug List, January 1, 2020)</t>
  </si>
  <si>
    <t>Buprenorphine/naloxone sublingual film , Bunavail (buprenorphine/naloxone) buccal film, Suboxone (buprenorphine/naloxone) sublingual film, Zubsolv (buprenorphine/naloxone) sublingual tablet, Lucemyra (lofexidine)</t>
  </si>
  <si>
    <t>Buprenorphine sublingual tablet, Probuphine (buprenorphine) implant, Sublocade (buprenorphine) subcutaneous injection , Vivitrol (naltrexone) injection, Buprenorphine/naloxone sublingual tablet, Clonidine tablet</t>
  </si>
  <si>
    <t>Though not under the Medicaid program, North Dakota Department of Human Services offers vouchers funded by the department to private licensed substance abuse treatment programs for the purpose of providing eligible individuals substance abuse treatment and recovery services, including both medication and psychological treatment. N.D. Cent. Code § 50-06-42</t>
  </si>
  <si>
    <t>N.D. Admin. Code § 75-09.1-11-01. Definitions; N.D. Admin. Code § 75-09.1-11-01. Definitions; N.D. Cent. Code § 50-06-42. Substance use disorder treatment voucher system; North Dakota Preferred Drug List</t>
  </si>
  <si>
    <t>Buprenorphine tablets are only approved for patients who are, "...pregnant or breastfeeding, and estimated date/duration of need for breastfeeding must be provided." (North Dakota Preferred Drug List, September 1, 2019)</t>
  </si>
  <si>
    <t>Probuphine (buprenorphine) implant, Sublocade (buprenorphine) subcutaneous injection , Vivitrol (naltrexone) injection, Buprenorphine/naloxone sublingual tablet, Zubsolv (buprenorphine/naloxone) sublingual tablet</t>
  </si>
  <si>
    <t>N.D. Admin. Code § 75-09.1-11-01. Definitions; N.D. Admin. Code § 75-09.1-11-01. Definitions; North Dakota Preferred Drug List; N.D. Cent. Code § 50-06-42. Substance use disorder treatment voucher system</t>
  </si>
  <si>
    <t>N.D. Cent. Code § 50-06-42. Substance use disorder treatment voucher system; N.D. Admin. Code § 75-09.1-11-01. Definitions; N.D. Admin. Code § 75-09.1-11-01. Definitions; North Dakota Preferred Drug List</t>
  </si>
  <si>
    <t>North Dakota Preferred Drug List; N.D. Cent. Code § 50-06-42. Substance use disorder treatment voucher system; N.D. Admin. Code § 75-09.1-11-01. Definitions; N.D. Admin. Code § 75-09.1-11-01. Definitions</t>
  </si>
  <si>
    <t>North Carolina 1115 Medicaid Expansion Waiver</t>
  </si>
  <si>
    <t>Initial authorization shall not exceed 60 days. Reauthorization shall not exceed 180 days. All utilization review activity shall be documented in the Provider’s Service Plan.  NC Medicaid Enhanced Mental Health and Substance Abuse Services Coverage Policy.</t>
  </si>
  <si>
    <t>NC Medicaid Enhanced Mental Health and Substance Abuse Services Coverage Policy</t>
  </si>
  <si>
    <t>N.C. Medicaid Prior Authorization Criteria Opioid Dependence Therapy Agents</t>
  </si>
  <si>
    <t>N.C. Medicaid Prior Authorization Criteria Opioid Dependence Therapy Agents; NC Medicaid Enhanced Mental Health and Substance Abuse Services Coverage Policy</t>
  </si>
  <si>
    <t>N.C. Medicaid Prior Authorization Criteria Opioid Dependence Therapy Agents; N.C. Medicaid Prior Authorization Criteria Opioid Dependence Therapy Agents; N.C. Medicaid Prior Authorization Criteria Opioid Dependence Therapy Agents; N.C. Medicaid Prior Authorization Criteria Opioid Dependence Therapy Agents; NC Medicaid Enhanced Mental Health and Substance Abuse Services Coverage Policy</t>
  </si>
  <si>
    <t>NC Medicaid Preferred Drug List; NC Medicaid Preferred Drug List</t>
  </si>
  <si>
    <t>Buprenorphine sublingual tablet, Buprenorphine/naloxone sublingual tablet, Buprenorphine/naloxone sublingual film , Bunavail (buprenorphine/naloxone) buccal film, Zubsolv (buprenorphine/naloxone) sublingual tablet</t>
  </si>
  <si>
    <t>NC Medicaid Enhanced Mental Health and Substance Abuse Services Coverage Policy; NC Medicaid Enhanced Mental Health and Substance Abuse Services Coverage Policy; NC Medicaid Enhanced Mental Health and Substance Abuse Services Coverage Policy; NC Medicaid Preferred Drug List; NC Medicaid Preferred Drug List; NC Medicaid Enhanced Mental Health and Substance Abuse Services Coverage Policy; NC Medicaid Enhanced Mental Health and Substance Abuse Services Coverage Policy</t>
  </si>
  <si>
    <t>NC Medicaid Enhanced Mental Health and Substance Abuse Services Coverage Policy; NC Medicaid Preferred Drug List; NC Medicaid Preferred Drug List; N.C. Gen. Stat. § 108D-35. Services covered under prepaid health plus; N.C. Gen. Stat. § 108D-35. Services covered under prepaid health plus</t>
  </si>
  <si>
    <t>NC Medicaid Enhanced Mental Health and Substance Abuse Services Coverage Policy; NC Medicaid Enhanced Mental Health and Substance Abuse Services Coverage Policy; NC Medicaid Enhanced Mental Health and Substance Abuse Services Coverage Policy; NC Medicaid Enhanced Mental Health and Substance Abuse Services Coverage Policy; NC Medicaid Preferred Drug List; NC Medicaid Preferred Drug List; NC Medicaid Preferred Drug List; NC Medicaid Preferred Drug List; NC Medicaid Preferred Drug List; NC Medicaid Preferred Drug List; NC Medicaid Preferred Drug List; NC Medicaid Preferred Drug List</t>
  </si>
  <si>
    <t>NC Medicaid Enhanced Mental Health and Substance Abuse Services Coverage Policy; NC Medicaid Enhanced Mental Health and Substance Abuse Services Coverage Policy; NC Medicaid Preferred Drug List; NC Medicaid Preferred Drug List; NC Medicaid Enhanced Mental Health and Substance Abuse Services Coverage Policy</t>
  </si>
  <si>
    <t>NC Medicaid Enhanced Mental Health and Substance Abuse Services Coverage Policy; NC Medicaid Preferred Drug List; NC Medicaid Preferred Drug List; N.C. Gen. Stat. § 108D-35. Services covered under prepaid health plus</t>
  </si>
  <si>
    <t>NC Medicaid Enhanced Mental Health and Substance Abuse Services Coverage Policy; NC Medicaid Enhanced Mental Health and Substance Abuse Services Coverage Policy; NC Medicaid Enhanced Mental Health and Substance Abuse Services Coverage Policy; NC Medicaid Enhanced Mental Health and Substance Abuse Services Coverage Policy; NC Medicaid Preferred Drug List; NC Medicaid Preferred Drug List; NC Medicaid Preferred Drug List; NC Medicaid Preferred Drug List; NC Medicaid Preferred Drug List; NC Medicaid Preferred Drug List</t>
  </si>
  <si>
    <t>N.C. Medicaid Prior Authorization Criteria Opioid Dependence Therapy Agents; N.C. Medicaid Prior Authorization Criteria Opioid Dependence Therapy Agents; NC Medicaid Enhanced Mental Health and Substance Abuse Services Coverage Policy</t>
  </si>
  <si>
    <t>NC Medicaid Enhanced Mental Health and Substance Abuse Services Coverage Policy; NC Medicaid Enhanced Mental Health and Substance Abuse Services Coverage Policy; NC Medicaid Preferred Drug List; NC Medicaid Preferred Drug List; NC Medicaid Enhanced Mental Health and Substance Abuse Services Coverage Policy; NC Medicaid Enhanced Mental Health and Substance Abuse Services Coverage Policy</t>
  </si>
  <si>
    <t>NC Medicaid Enhanced Mental Health and Substance Abuse Services Coverage Policy; NC Medicaid Preferred Drug List; NC Medicaid Preferred Drug List</t>
  </si>
  <si>
    <t>NC Medicaid Enhanced Mental Health and Substance Abuse Services Coverage Policy; NC Medicaid Enhanced Mental Health and Substance Abuse Services Coverage Policy; NC Medicaid Enhanced Mental Health and Substance Abuse Services Coverage Policy; NC Medicaid Enhanced Mental Health and Substance Abuse Services Coverage Policy; NC Medicaid Preferred Drug List; NC Medicaid Preferred Drug List; NC Medicaid Preferred Drug List; NC Medicaid Preferred Drug List</t>
  </si>
  <si>
    <t>NC Medicaid Enhanced Mental Health and Substance Abuse Services Coverage Policy; NC Medicaid Enhanced Mental Health and Substance Abuse Services Coverage Policy; NC Medicaid Enhanced Mental Health and Substance Abuse Services Coverage Policy; NC Medicaid Enhanced Mental Health and Substance Abuse Services Coverage Policy; NC Medicaid Preferred Drug List; NC Medicaid Preferred Drug List</t>
  </si>
  <si>
    <t>NC Medicaid Enhanced Mental Health and Substance Abuse Services Coverage Policy; NC Medicaid Enhanced Mental Health and Substance Abuse Services Coverage Policy; NC Medicaid Enhanced Mental Health and Substance Abuse Services Coverage Policy; NC Medicaid Preferred Drug List; NC Medicaid Preferred Drug List; NC Medicaid Enhanced Mental Health and Substance Abuse Services Coverage Policy</t>
  </si>
  <si>
    <t>NC Medicaid Enhanced Mental Health and Substance Abuse Services Coverage Policy; NC Medicaid Enhanced Mental Health and Substance Abuse Services Coverage Policy; NC Medicaid Enhanced Mental Health and Substance Abuse Services Coverage Policy; NC Medicaid Preferred Drug List; NC Medicaid Preferred Drug List; NC Medicaid Preferred Drug List; NC Medicaid Preferred Drug List; NC Medicaid Enhanced Mental Health and Substance Abuse Services Coverage Policy; NC Medicaid Preferred Drug List; NC Medicaid Preferred Drug List</t>
  </si>
  <si>
    <t>NC Medicaid Enhanced Mental Health and Substance Abuse Services Coverage Policy; NC Medicaid Enhanced Mental Health and Substance Abuse Services Coverage Policy; NC Medicaid Enhanced Mental Health and Substance Abuse Services Coverage Policy; NC Medicaid Preferred Drug List; NC Medicaid Preferred Drug List; NC Medicaid Preferred Drug List; NC Medicaid Preferred Drug List</t>
  </si>
  <si>
    <t>NC Medicaid Enhanced Mental Health and Substance Abuse Services Coverage Policy; NC Medicaid Enhanced Mental Health and Substance Abuse Services Coverage Policy; NC Medicaid Enhanced Mental Health and Substance Abuse Services Coverage Policy; NC Medicaid Preferred Drug List; NC Medicaid Preferred Drug List</t>
  </si>
  <si>
    <t>NC Medicaid Preferred Drug List</t>
  </si>
  <si>
    <t>NC Medicaid Preferred Drug List; NC Medicaid Preferred Drug List; NC Medicaid Enhanced Mental Health and Substance Abuse Services Coverage Policy</t>
  </si>
  <si>
    <t>NC Medicaid Preferred Drug List; NC Medicaid Enhanced Mental Health and Substance Abuse Services Coverage Policy</t>
  </si>
  <si>
    <t>NC Medicaid Preferred Drug List; NC Medicaid Preferred Drug List; NC Medicaid Enhanced Mental Health and Substance Abuse Services Coverage Policy; NC Medicaid Enhanced Mental Health and Substance Abuse Services Coverage Policy; NC Medicaid Enhanced Mental Health and Substance Abuse Services Coverage Policy</t>
  </si>
  <si>
    <t>NC Medicaid Preferred Drug List; NC Medicaid Preferred Drug List; NC Medicaid Enhanced Mental Health and Substance Abuse Services Coverage Policy; NC Medicaid Enhanced Mental Health and Substance Abuse Services Coverage Policy</t>
  </si>
  <si>
    <t>N.Y. Comp. Codes R. § Regs. tit. 14, § 841.14. Medical assistance payments for chemical dependence outpatient and opioid treatment programs; N.Y. Comp. Codes R. § Regs. tit. 14, § 841.14. Medical assistance payments for chemical dependence outpatient and opioid treatment programs; N.Y. Comp. Codes R. § Regs. tit. 14, § 822.7. General program standards</t>
  </si>
  <si>
    <t>N.Y. Comp. Codes R. § Regs. tit. 14, § 841.14. Medical assistance payments for chemical dependence outpatient and opioid treatment programs; N.Y. Comp. Codes R. § Regs. tit. 14, § 841.14. Medical assistance payments for chemical dependence outpatient and opioid treatment programs</t>
  </si>
  <si>
    <t>New York Medicaid Preferred Drug List</t>
  </si>
  <si>
    <t>New York Medicaid Preferred Drug List; N.Y. Pub. Health Law § 273. Preferred drug program prior authorization</t>
  </si>
  <si>
    <t>N.Y. Comp. Codes R. § Regs. tit. 14, § 841.14. Medical assistance payments for chemical dependence outpatient and opioid treatment programs; N.Y. Comp. Codes R. § Regs. tit. 14, § 822.7. General program standards; New York Medicaid Preferred Drug List</t>
  </si>
  <si>
    <t>New York Insurance Law § 3221. Group or blanket accident and health insurance policies- standard provisions</t>
  </si>
  <si>
    <t>N.Y. Comp. Codes R. § Regs. tit. 14, § 841.14. Medical assistance payments for chemical dependence outpatient and opioid treatment programs; N.Y. Comp. Codes R. § Regs. tit. 14, § 822.7. General program standards; New York Medicaid Preferred Drug List; New York Insurance Law § 3221. Group or blanket accident and health insurance policies- standard provisions</t>
  </si>
  <si>
    <t>New York Insurance Law § 3221. Group or blanket accident and health insurance policies- standard provisions; New York Insurance Law § 3221. Group or blanket accident and health insurance policies- standard provisions</t>
  </si>
  <si>
    <t>Coverage for prescription drugs for the treatment of a substance use disorder must include immediate access without prior authorization to a five day emergency supply of prescription medication. New York Insurance Law § 3221</t>
  </si>
  <si>
    <t>New York Insurance Law § 3221. Group or blanket accident and health insurance policies; standard provisions</t>
  </si>
  <si>
    <t>N.Y. Comp. Codes R. § Regs. tit. 14, § 841.14. Medical assistance payments for chemical dependence outpatient and opioid treatment programs; N.Y. Comp. Codes R. § Regs. tit. 14, § 822.7. General program standards; New York Medicaid Preferred Drug List; New York Insurance Law § 3221. Group or blanket accident and health insurance policies; standard provisions</t>
  </si>
  <si>
    <t>N.Y. Comp. Codes R. § Regs. tit. 14, § 841.14. Medical assistance payments for chemical dependence outpatient and opioid treatment programs; New York Medicaid Preferred Drug List; N.Y. Comp. Codes R. § Regs. tit. 14, § 822.7. General program standards</t>
  </si>
  <si>
    <t>N.Y. Comp. Codes R. § Regs. tit. 14, § 841.14. Medical assistance payments for chemical dependence outpatient and opioid treatment programs; New York Medicaid Preferred Drug List; N.Y. Comp. Codes R. § Regs. tit. 14, § 822.7. General program standards; New York Insurance Law § 3221. Group or blanket accident and health insurance policies; standard provisions</t>
  </si>
  <si>
    <t>New York Medicaid Preferred Drug List; N.Y. Comp. Codes R. § Regs. tit. 14, § 822.5. Definitions</t>
  </si>
  <si>
    <t>N.Y. Comp. Codes R. § Regs. tit. 14, § 841.14. Medical assistance payments for chemical dependence outpatient and opioid treatment programs; New York Medicaid Preferred Drug List</t>
  </si>
  <si>
    <t>N.Y. Comp. Codes R. § Regs. tit. 14, § 841.14. Medical assistance payments for chemical dependence outpatient and opioid treatment programs; New York Medicaid Preferred Drug List; New York Insurance Law § 3221. Group or blanket accident and health insurance policies; standard provisions</t>
  </si>
  <si>
    <t>New York Medicaid Preferred Drug List; N.Y. Comp. Codes R. § Regs. tit. 14, § 841.14. Medical assistance payments for chemical dependence outpatient and opioid treatment programs</t>
  </si>
  <si>
    <t>New York Medicaid Preferred Drug List; N.Y. Comp. Codes R. § Regs. tit. 14, § 841.14. Medical assistance payments for chemical dependence outpatient and opioid treatment programs; New York Insurance Law § 3221. Group or blanket accident and health insurance policies; standard provisions</t>
  </si>
  <si>
    <t>New Mexico Medicaid Plan Amendment</t>
  </si>
  <si>
    <t>New Mexico Centennial Care 2.0 1115 Medicaid Demonstration</t>
  </si>
  <si>
    <t>New Mexico does not explicitly reference behavioral health services but defines MAT services as defined in 42 CFR part 8 ("Medication-Assisted Treatment (MAT) means the use of medication in combination with behavioral health services to provide an individualized approach to the treatment of substance use disorder, including opioid use disorder.")</t>
  </si>
  <si>
    <t>New Mexico Medicaid Plan Amendment; N.M. Code R. § 8.321.2.2.27. Medication assisted treatment (MAT): buprenorphine treatment for opioid use disorder; N.M. Code R. § 8.321.2.2.27. Medication assisted treatment (MAT): buprenorphine treatment for opioid use disorder</t>
  </si>
  <si>
    <t>New Mexico Medicaid Plan Amendment; N.M. Code R. § 8.321.2.2.27. Medication assisted treatment (MAT): buprenorphine treatment for opioid use disorder</t>
  </si>
  <si>
    <t>New Jersey 1115 Medicaid Demonstration-SUD Implementation Approval Protocol; New Jersey 1115 Medicaid Demonstration-Opioid Use Disorder (OUD)/Substance Use Disorder (SUD) Expansion Approval</t>
  </si>
  <si>
    <t>N.J. Admin. Code § 10:66-2.3. Substance use disorder treatment services; N.J. Admin. Code § 10:66-2.3. Substance use disorder treatment services</t>
  </si>
  <si>
    <t>The NJ Medicaid bundled rate for MAT does not include "...transportation, intensive outpatient services, or an intake or psychiatric evaluation." Those services may be covered separately. (N.J. Admin. Code § 10:66-2.3. Substance use disorder treatment services)</t>
  </si>
  <si>
    <t>N.J. Admin. Code § 10:66-2.3. Substance use disorder treatment services</t>
  </si>
  <si>
    <t>N.J. Admin. Code § 10:66-2.3. Substance use disorder treatment services; N.J. Admin. Code § 10:66-2.3. Substance use disorder treatment services; New Jersey 1115 Medicaid Demonstration-SUD Implementation Approval Protocol</t>
  </si>
  <si>
    <t>New Jersey 1115 Medicaid Demonstration-Opioid Use Disorder (OUD)/Substance Use Disorder (SUD) Expansion Approval</t>
  </si>
  <si>
    <t>New Hampshire 1115 Waiver--New Hampshire SUD Treatment and Recovery Access</t>
  </si>
  <si>
    <t>N.H. Code Admin. Ann He-W 513.05. Covered Services.</t>
  </si>
  <si>
    <t>N.H. Code Admin. Ann He-W 513.02.Definitions.; N.H. Code Admin. Ann He-W 513.05. Covered Services.; New Hampshire Department of Health and Human Services Fee-for-Service Medicaid Preferred Drug List, July 1, 2020</t>
  </si>
  <si>
    <t>N.H. Code Admin. Ann He-W 513.05. Covered Services.; New Hampshire Department of Health and Human Services Fee-for-Service Medicaid Preferred Drug List, July 1, 2020</t>
  </si>
  <si>
    <t>New Hampshire Department of Health and Human Services Fee-for-Service Medicaid Preferred Drug List, July 1, 2020; N.H. Code Admin. Ann He-W 513.05. Covered Services.</t>
  </si>
  <si>
    <t>New Hampshire Department of Health and Human Services Fee-for-Service Medicaid Preferred Drug List, July 1, 2020</t>
  </si>
  <si>
    <t>New Hampshire Department of Health and Human Services Office of Medicaid Business and Policy—Substance Use Disorder Benefit Memo; N.H. Code Admin. Ann He-W 513.02.Definitions.; N.H. Code Admin. Ann He-W 513.05. Covered Services.; New Hampshire Department of Health and Human Services Fee-for-Service Medicaid Preferred Drug List, July 1, 2020</t>
  </si>
  <si>
    <t>N.H. Code Admin. Ann He-W 513.02.Definitions.; N.H. Code Admin. Ann He-W 513.05. Covered Services.; New Hampshire Department of Health and Human Services Fee-for-Service Medicaid Preferred Drug List, August 1, 2019</t>
  </si>
  <si>
    <t>New Hampshire Department of Health and Human Services Fee-for-Service Medicaid Preferred Drug List, August 1, 2019; N.H. Code Admin. Ann He-W 513.05. Covered Services.</t>
  </si>
  <si>
    <t>New Hampshire Department of Health and Human Services Fee-for-Service Medicaid Preferred Drug List, August 1, 2019</t>
  </si>
  <si>
    <t>Buprenorphine sublingual tablet, Buprenorphine/naloxone sublingual film , Buprenorphine/naloxone sublingual tablet, Suboxone (buprenorphine/naloxone) sublingual film, Suboxone (buprenorphine/naloxone) sublingual tablets</t>
  </si>
  <si>
    <t>New Hampshire Department of Health and Human Services Office of Medicaid Business and Policy—Substance Use Disorder Benefit Memo; N.H. Code Admin. Ann He-W 513.02.Definitions.; N.H. Code Admin. Ann He-W 513.05. Covered Services.; New Hampshire Department of Health and Human Services Fee-for-Service Medicaid Preferred Drug List, August 1, 2019</t>
  </si>
  <si>
    <t>Buprenorphine sublingual tablet, Buprenorphine/naloxone sublingual tablet, Buprenorphine/naloxone sublingual film , Suboxone (buprenorphine/naloxone) sublingual film, Suboxone (buprenorphine/naloxone) sublingual tablets</t>
  </si>
  <si>
    <t>New Hampshire Department of Health and Human Services Fee-for-Service Medicaid Preferred Drug List , January 6, 2017; N.H. Code Admin. Ann He-W 513.02.Definitions.; N.H. Code Admin. Ann He-W 513.05. Covered Services.</t>
  </si>
  <si>
    <t>New Hampshire Department of Health and Human Services Fee-for-Service Medicaid Preferred Drug List , January 6, 2017; N.H. Code Admin. Ann He-W 513.05. Covered Services.</t>
  </si>
  <si>
    <t>New Hampshire Department of Health and Human Services Fee-for-Service Medicaid Preferred Drug List , January 6, 2017</t>
  </si>
  <si>
    <t>New Hampshire Department of Health and Human Services Fee-for-Service Medicaid Preferred Drug List , January 6, 2017; New Hampshire Department of Health and Human Services Office of Medicaid Business and Policy—Substance Use Disorder Benefit Memo; N.H. Code Admin. Ann He-W 513.02.Definitions.; N.H. Code Admin. Ann He-W 513.05. Covered Services.</t>
  </si>
  <si>
    <t>New Hampshire Department of Health and Human Services Office of Medicaid Business and Policy—Substance Use Disorder Benefit Memo; New Hampshire Department of Health and Human Services Fee-for-Service Medicaid Preferred Drug List , January 6, 2017; N.H. Code Admin. Ann He-W 513.02.Definitions.; N.H. Code Admin. Ann He-W 513.05. Covered Services.</t>
  </si>
  <si>
    <t>New Hampshire Department of Health and Human Services Fee-for-Service Medicaid Preferred Drug List , January 6, 2017; N.H. Code Admin. Ann He-W 513.05. Covered Services.; N.H. Code Admin. Ann He-W 513.02.Definitions.</t>
  </si>
  <si>
    <t>NEVADA MEDICAID SERVICES MANUAL CHANGES CHAPTER 3800 – MEDICATION ASSISTED TREATMENT</t>
  </si>
  <si>
    <t>Nevada Medicaid Preferred Drug List, June 1, 2019; NEVADA MEDICAID SERVICES MANUAL CHANGES CHAPTER 3800 – MEDICATION ASSISTED TREATMENT</t>
  </si>
  <si>
    <t>NEVADA MEDICAID SERVICES MANUAL CHANGES CHAPTER 3800 – MEDICATION ASSISTED TREATMENT; Nevada Medicaid Preferred Drug List, June 1, 2019</t>
  </si>
  <si>
    <t>Nevada Medicaid Preferred Drug List, June 1, 2019</t>
  </si>
  <si>
    <t>Buprenorphine sublingual tablet, Sublocade (buprenorphine) subcutaneous injection , Vivitrol (naltrexone) injection, Suboxone (buprenorphine/naloxone) sublingual film, Suboxone (buprenorphine/naloxone) sublingual tablets</t>
  </si>
  <si>
    <t>Nevada Medicaid Preferred Drug List, October 1, 2019</t>
  </si>
  <si>
    <t>Sublocade (buprenorphine) subcutaneous injection , Vivitrol (naltrexone) injection, Bunavail (buprenorphine/naloxone) buccal film, Suboxone (buprenorphine/naloxone) sublingual film, Suboxone (buprenorphine/naloxone) sublingual tablets, Zubsolv (buprenorphine/naloxone) sublingual tablet</t>
  </si>
  <si>
    <t>Nevada Medicaid Preferred Drug List, July 1, 2019</t>
  </si>
  <si>
    <t>Nevada Medicaid Preferred Drug List, May 1, 2019</t>
  </si>
  <si>
    <t>Bunavail (buprenorphine/naloxone) buccal film, Suboxone (buprenorphine/naloxone) sublingual film, Suboxone (buprenorphine/naloxone) sublingual tablets, Zubsolv (buprenorphine/naloxone) sublingual tablet</t>
  </si>
  <si>
    <t>Nevada Medicaid Preferred Drug List, February 1, 2019</t>
  </si>
  <si>
    <t>Nevada Medicaid Preferred Drug List, January 1, 2019</t>
  </si>
  <si>
    <t>Nevada Medicaid Preferred Drug List, September 1, 2018</t>
  </si>
  <si>
    <t>Nevada Medicaid Preferred Drug List, February 5, 2018</t>
  </si>
  <si>
    <t>Nevada Medicaid Preferred Drug List, January 1, 2018</t>
  </si>
  <si>
    <t>Nevada Medicaid Preferred Drug List, June 1, 2017</t>
  </si>
  <si>
    <t>Nebraska 1115 Waiver- Substance Use Disorder Initial Approval</t>
  </si>
  <si>
    <t>Nebraska Medicaid Program Request for Prior Authorization Buprenorphine/Naloxone and Buprenorphine Form; Nebraska Department of Health and Human Services, Division of Medicaid and Long-term Care, Summary of Drug Limitations, August 1 2019</t>
  </si>
  <si>
    <t>Nebraska Department of Health and Human Services, Division of Medicaid and Long-term Care, Summary of Drug Limitations, August 1 2019</t>
  </si>
  <si>
    <t>Nebraska Medicaid Preferred Drug List with Prior Authorization Criteria, December 2019</t>
  </si>
  <si>
    <t>Bunavail (buprenorphine/naloxone) buccal film, Buprenorphine sublingual film, Buprenorphine sublingual tablet, Buprenorphine/naloxone sublingual film , Buprenorphine/naloxone sublingual tablet, Lucemyra (lofexidine), Zubsolv (buprenorphine/naloxone) sublingual tablet</t>
  </si>
  <si>
    <t>Nebraska's historical Medicaid fee-for-service (FFS) Preferred Drugs Lists (PDLs) are not available, however, Nebraska Medicaid FFS Drug Limitations indicate restrictions on drugs potentially covered under the state PDL. Buprenorphine and Buprenorphine/Nalaxone combination products are subject to age limitations and quantity limits, and Naltrexone is subject to age limitations. Nebraska Department of Health and Human Services, Division of Medicaid and Long-term Care, Summary of Drug Limitations, August 1, 2019.</t>
  </si>
  <si>
    <t>Nebraska's historical Medicaid fee-for-service (FFS) Preferred Drugs Lists (PDLs) are not available, however, Nebraska Medicaid FFS Drug Limitations indicate restrictions on drugs potentially covered under the state PDL. Buprenorphine and Buprenorphine/Nalaxone combination products are subject to age limitations and quantity limits, and Naltrexone is subject to age limitations. Nebraska Department of Health and Human Services, Division of Medicaid and Long-term Care, Summary of Drug Limitations, July 1, 2018.</t>
  </si>
  <si>
    <t>Nebraska Department of Health and Human Services, Division of Medicaid and Long-term Care, Summary of Drug Limitations, July 1 2018</t>
  </si>
  <si>
    <t>Nebraska's historical Medicaid fee-for-service (FFS) Preferred Drugs Lists (PDLs) are not available, however, Nebraska Medicaid FFS Drug Limitations indicate restrictions on drugs potentially covered under the state PDL.  Subutex Bunavail, Butrans, Suboxone, and Zubsolv are subject to age limitations and quantity limits, Naltrexone is subject to age limitations. Nebraska Department of Health and Human Services, Division of Medicaid and Long-term Care, Summary of Drug Limitations, April 1, 2017</t>
  </si>
  <si>
    <t>Nebraska Department of Health and Human Services, Division of Medicaid and Long-term Care, Summary of Drug Limitations, April 1, 2017</t>
  </si>
  <si>
    <t>Montana Medicaid Preferred Drug List</t>
  </si>
  <si>
    <t>Montana Medicaid Preferred Drug List; Montana Medicaid Preferred Drug List; Montana Medicaid Preferred Drug List; Montana Medicaid Preferred Drug List; Substance Use Disorder Medicaid Provider Fee Schedule</t>
  </si>
  <si>
    <t>Montana Medicaid Preferred Drug List; Montana Medicaid Preferred Drug List; Montana Medicaid Preferred Drug List; Montana Medicaid Preferred Drug List</t>
  </si>
  <si>
    <t>Montana Medicaid Preferred Drug List; Montana Medicaid Preferred Drug List; Montana Medicaid Preferred Drug List</t>
  </si>
  <si>
    <t>Sublocade (buprenorphine) subcutaneous injection , Vivitrol (naltrexone) injection, Buprenorphine/naloxone sublingual tablet, Buprenorphine/naloxone sublingual film , Bunavail (buprenorphine/naloxone) buccal film, Zubsolv (buprenorphine/naloxone) sublingual tablet</t>
  </si>
  <si>
    <t>Montana Medicaid Preferred Drug List; Montana Medicaid Preferred Drug List</t>
  </si>
  <si>
    <t>MO Medicaid Preferred Drug List; MO Medicaid Preferred Drug List</t>
  </si>
  <si>
    <t>MO Medicaid Preferred Drug List; MO Medicaid Preferred Drug List; MO Medicaid Preferred Drug List</t>
  </si>
  <si>
    <t>MO Medicaid Preferred Drug List</t>
  </si>
  <si>
    <t>Buprenorphine sublingual tablet, Probuphine (buprenorphine) implant, Naltrexone tablet, Vivitrol (naltrexone) injection, Buprenorphine/naloxone sublingual tablet, Suboxone (buprenorphine/naloxone) sublingual film</t>
  </si>
  <si>
    <t>Mo. Rev. Stat. § 191.1165. Medication-assisted treatment—formulary medications and requirements—disclosure of MAT services provided—drug courts, assessments for substance use disorder; MO Medicaid Preferred Drug List</t>
  </si>
  <si>
    <t>Mo. Rev. Stat. § 191.1165. Medication-assisted treatment—formulary medications and requirements—disclosure of MAT services provided—drug courts, assessments for substance use disorder; Mo. Rev. Stat. § 191.1165. Medication-assisted treatment—formulary medications and requirements—disclosure of MAT services provided—drug courts, assessments for substance use disorder; MO Medicaid Preferred Drug List</t>
  </si>
  <si>
    <t>Mo. Rev. Stat. § 191.1165. Medication-assisted treatment—formulary medications and requirements—disclosure of MAT services provided—drug courts, assessments for substance use disorder</t>
  </si>
  <si>
    <t>Mo. Rev. Stat. § 376.811. Coverage required for chemical dependency by all insurance and health service corporations—minimum standards—offer of coverage may be accepted or rejected by policyholders, companies may offer as standard coverage—mental health benefits provided, when—exclusions; Mo. Rev. Stat. § 191.1165. Medication-assisted treatment—formulary medications and requirements—disclosure of MAT services provided—drug courts, assessments for substance use disorder</t>
  </si>
  <si>
    <t>Mo. Rev. Stat. § 376.811. Coverage required for chemical dependency by all insurance and health service corporations—minimum standards—offer of coverage may be accepted or rejected by policyholders, companies may offer as standard coverage—mental health benefits provided, when—exclusions; Mo. Rev. Stat. § 191.1165. Medication-assisted treatment—formulary medications and requirements—disclosure of MAT services provided—drug courts, assessments for substance use disorder; MO Medicaid Preferred Drug List</t>
  </si>
  <si>
    <t>Participant must not be pregnant. MO Medicaid Preferred Drug List</t>
  </si>
  <si>
    <t>Buprenorphine sublingual tablet, Sublocade (buprenorphine) subcutaneous injection , Buprenorphine/naloxone sublingual film , Bunavail (buprenorphine/naloxone) buccal film, Zubsolv (buprenorphine/naloxone) sublingual tablet</t>
  </si>
  <si>
    <t>Buprenorphine sublingual tablet, Probuphine (buprenorphine) implant, Sublocade (buprenorphine) subcutaneous injection , Buprenorphine/naloxone sublingual film , Bunavail (buprenorphine/naloxone) buccal film, Zubsolv (buprenorphine/naloxone) sublingual tablet</t>
  </si>
  <si>
    <t>MO Medicaid Preferred Drug List; Mo. Rev. Stat. § 191.1165. Medication-assisted treatment—formulary medications and requirements—disclosure of MAT services provided—drug courts, assessments for substance use disorder</t>
  </si>
  <si>
    <t>MO Medicaid Preferred Drug List; Mo. Rev. Stat. § 191.1165. Medication-assisted treatment—formulary medications and requirements—disclosure of MAT services provided—drug courts, assessments for substance use disorder; Mo. Rev. Stat. § 191.1165. Medication-assisted treatment—formulary medications and requirements—disclosure of MAT services provided—drug courts, assessments for substance use disorder</t>
  </si>
  <si>
    <t>Mo. Rev. Stat. § 376.811. Coverage required for chemical dependency by all insurance and health service corporations—minimum standards—offer of coverage may be accepted or rejected by policyholders, companies may offer as standard coverage—mental health benefits provided, when—exclusions; MO Medicaid Preferred Drug List; Mo. Rev. Stat. § 191.1165. Medication-assisted treatment—formulary medications and requirements—disclosure of MAT services provided—drug courts, assessments for substance use disorder</t>
  </si>
  <si>
    <t>Mo. Rev. Stat. § 376.811. Coverage required for chemical dependency by all insurance and health service corporations—minimum standards—offer of coverage may be accepted or rejected by policyholders, companies may offer as standard coverage—mental health benefits provided, when—exclusions</t>
  </si>
  <si>
    <t>Mo. Rev. Stat. § 376.811. Coverage required for chemical dependency by all insurance and health service corporations—minimum standards—offer of coverage may be accepted or rejected by policyholders, companies may offer as standard coverage—mental health benefits provided, when—exclusions; MO Medicaid Preferred Drug List</t>
  </si>
  <si>
    <t>MO Medicaid Preferred Drug List; MO Medicaid Preferred Drug List; Mo. Rev. Stat. § 376.811. Coverage required for chemical dependency by all insurance and health service corporations—minimum standards—offer of coverage may be accepted or rejected by policyholders, companies may offer as standard coverage—mental health benefits provided, when—exclusions</t>
  </si>
  <si>
    <t>MO Medicaid Preferred Drug List; MO Medicaid Preferred Drug List; MO Medicaid Preferred Drug List; MO Medicaid Preferred Drug List</t>
  </si>
  <si>
    <t>Buprenorphine sublingual tablet, Subutex (buprenorphine) sublingual tablet, ReVia (naltrexone), Vivitrol (naltrexone) injection, Buprenorphine/naloxone sublingual tablet, Bunavail (buprenorphine/naloxone) buccal film, Suboxone (buprenorphine/naloxone) sublingual tablets, Zubsolv (buprenorphine/naloxone) sublingual tablet, Buprenex</t>
  </si>
  <si>
    <t>Buprenorphine/Naloxone and Buprenorphine Therapy Guidance; Mississippi Preferred Drug List</t>
  </si>
  <si>
    <t>Mississippi Preferred Drug List</t>
  </si>
  <si>
    <t>Miss. Code § 43-13-117. Care and services covered; discontinuation of optional services; Mississippi Preferred Drug List</t>
  </si>
  <si>
    <t>Buprenorphine sublingual tablet, Probuphine (buprenorphine) implant, Sublocade (buprenorphine) subcutaneous injection , Vivitrol (naltrexone) injection, Buprenorphine/naloxone sublingual tablet, Bunavail (buprenorphine/naloxone) buccal film, Zubsolv (buprenorphine/naloxone) sublingual tablet, Lucemyra (lofexidine)</t>
  </si>
  <si>
    <t>Miss. Code § 43-13-117. Care and services covered; discontinuation of optional services; Miss. Code § 43-13-117. Care and services covered; discontinuation of optional services</t>
  </si>
  <si>
    <t>Mississippi Preferred Drug List; Buprenorphine/Naloxone and Buprenorphine Therapy Guidance</t>
  </si>
  <si>
    <t>Mississippi Preferred Drug List; Miss. Code § 43-13-117. Care and services covered; discontinuation of optional services</t>
  </si>
  <si>
    <t>Buprenorphine sublingual tablet, Probuphine (buprenorphine) implant, Sublocade (buprenorphine) subcutaneous injection , Vivitrol (naltrexone) injection, Buprenorphine/naloxone sublingual tablet, Bunavail (buprenorphine/naloxone) buccal film, Zubsolv (buprenorphine/naloxone) sublingual tablet</t>
  </si>
  <si>
    <t>Minnesota 1115 Waiver</t>
  </si>
  <si>
    <t>Minnesota Medicaid PDL</t>
  </si>
  <si>
    <t>Buprenorphine sublingual tablet, Probuphine (buprenorphine) implant, Sublocade (buprenorphine) subcutaneous injection , Buprenorphine sublingual film, Buprenorphine/naloxone sublingual film , Bunavail (buprenorphine/naloxone) buccal film, Zubsolv (buprenorphine/naloxone) sublingual tablet</t>
  </si>
  <si>
    <t>Minnesota Medicaid Substance Use Disorder Services Provider Manual; Minnesota Medicaid PDL; Minnesota Medicaid PDL</t>
  </si>
  <si>
    <t>Minnesota Medicaid Substance Use Disorder Services Provider Manual; Minnesota Medicaid Substance Use Disorder Services Provider Manual; Minnesota Medicaid Substance Use Disorder Services Provider Manual</t>
  </si>
  <si>
    <t>Minnesota Medicaid Substance Use Disorder Services Provider Manual; Minnesota Medicaid Substance Use Disorder Services Provider Manual; Minnesota Medicaid Substance Use Disorder Services Provider Manual; Minnesota Medicaid PDL</t>
  </si>
  <si>
    <t>Michigan Medicaid State Plan Amendment</t>
  </si>
  <si>
    <t>Michigan Medicaid State Plan Amendment; Michigan Medicaid State Plan Amendment; Michigan Medicaid State Plan Amendment</t>
  </si>
  <si>
    <t>Michigan Medicaid 1115 Waiver</t>
  </si>
  <si>
    <t>Michigan Medicaid PDL</t>
  </si>
  <si>
    <t>Michigan Medicaid PDL; Michigan Medicaid PDL</t>
  </si>
  <si>
    <t>Buprenorphine sublingual tablet, Sublocade (buprenorphine) subcutaneous injection , Naltrexone tablet, Vivitrol (naltrexone) injection, Buprenorphine/naloxone sublingual tablet, Suboxone (buprenorphine/naloxone) sublingual film, Zubsolv (buprenorphine/naloxone) sublingual tablet</t>
  </si>
  <si>
    <t>Michigan Medicaid PDL; Michigan Medicaid PDL; Michigan Medicaid PDL; State of Michigan Medicaid Health Plan Common Formulary</t>
  </si>
  <si>
    <t>Michigan Medicaid State Plan Amendment; Michigan Medicaid State Plan Amendment</t>
  </si>
  <si>
    <t>State of Michigan Medicaid Health Plan Common Formulary; Michigan Medicaid PDL; Michigan Medicaid PDL</t>
  </si>
  <si>
    <t>State of Michigan Medicaid Health Plan Common Formulary; Michigan Medicaid PDL</t>
  </si>
  <si>
    <t>Buprenorphine sublingual tablet, Naltrexone tablet, Vivitrol (naltrexone) injection, Buprenorphine/naloxone sublingual tablet, Suboxone (buprenorphine/naloxone) sublingual film, Zubsolv (buprenorphine/naloxone) sublingual tablet</t>
  </si>
  <si>
    <t>Michigan Medicaid PDL; State of Michigan Medicaid Health Plan Common Formulary</t>
  </si>
  <si>
    <t>1115 Waiver Approval</t>
  </si>
  <si>
    <t>101 Mass. Code Regs. 346.04. Rate Provisions.</t>
  </si>
  <si>
    <t>Massachusetts Medicaid PDL; Massachusetts Medicaid PDL</t>
  </si>
  <si>
    <t>Massachusetts Medicaid PDL</t>
  </si>
  <si>
    <t>Buprenorphine sublingual tablet, Probuphine (buprenorphine) implant, Sublocade (buprenorphine) subcutaneous injection , Buprenorphine/naloxone sublingual tablet, Buprenorphine/naloxone sublingual film , Zubsolv (buprenorphine/naloxone) sublingual tablet, Lucemyra (lofexidine), State does not designate any specific formulations of medications used in MAT as non-preferred</t>
  </si>
  <si>
    <t>Buprenorphine/Naloxone Preferred Product Suboxone Film; Massachusetts Medicaid PDL</t>
  </si>
  <si>
    <t>Buprenorphine/Naloxone Preferred Product Suboxone Film; 101 Mass. Code Regs. 444.04. Rate Provisions.; 101 Mass. Code Regs. 444.04. Rate Provisions.; 101 Mass. Code Regs. 444.04. Rate Provisions.; 101 Mass. Code Regs. 444.04. Rate Provisions.; 101 Mass. Code Regs. 444.02. Definitions.; 101 Mass. Code Regs. 346.04. Rate Provisions.</t>
  </si>
  <si>
    <t>Buprenorphine/Naloxone Preferred Product Suboxone Film; 101 Mass. Code Regs. 444.04. Rate Provisions.; 101 Mass. Code Regs. 444.04. Rate Provisions.; 101 Mass. Code Regs. 444.04. Rate Provisions.; 101 Mass. Code Regs. 444.04. Rate Provisions.; 101 Mass. Code Regs. 444.04. Rate Provisions.; Massachusetts Medicaid PDL</t>
  </si>
  <si>
    <t>Buprenorphine/Naloxone Preferred Product Suboxone Film; 101 Mass. Code Regs. 444.04. Rate Provisions.; 101 Mass. Code Regs. 444.04. Rate Provisions.; 101 Mass. Code Regs. 444.04. Rate Provisions.; 101 Mass. Code Regs. 444.04. Rate Provisions.; 101 Mass. Code Regs. 444.04. Rate Provisions.</t>
  </si>
  <si>
    <t>Buprenorphine/Naloxone Preferred Product Suboxone Film; 101 Mass. Code Regs. 444.04. Rate Provisions.; 101 Mass. Code Regs. 444.04. Rate Provisions.; 101 Mass. Code Regs. 444.04. Rate Provisions.; 101 Mass. Code Regs. 444.04. Rate Provisions.; 101 Mass. Code Regs. 444.02. Definitions.; Massachusetts Medicaid PDL</t>
  </si>
  <si>
    <t>Buprenorphine/Naloxone Preferred Product Suboxone Film; 101 Mass. Code Regs. 444.04. Rate Provisions.; 101 Mass. Code Regs. 444.04. Rate Provisions.; 101 Mass. Code Regs. 444.04. Rate Provisions.; 101 Mass. Code Regs. 444.04. Rate Provisions.; 101 Mass. Code Regs. 444.04. Rate Provisions.; Massachusetts Medicaid PDL; Massachusetts Medicaid PDL</t>
  </si>
  <si>
    <t>Buprenorphine/Naloxone Preferred Product Suboxone Film</t>
  </si>
  <si>
    <t>Buprenorphine/Naloxone Preferred Product Suboxone Film; 101 Mass. Code Regs. 444.04. Rate Provisions.; 101 Mass. Code Regs. 444.04. Rate Provisions.; 101 Mass. Code Regs. 444.04. Rate Provisions.; 101 Mass. Code Regs. 444.04. Rate Provisions.; 101 Mass. Code Regs. 444.02. Definitions.</t>
  </si>
  <si>
    <t>Maryland State Plan Amendment</t>
  </si>
  <si>
    <t>Maryland 1115 Waiver Approval</t>
  </si>
  <si>
    <t>Md. Code Regs. 10.09.80.05. Covered Services.; Md. Code Regs. 10.09.80.05. Covered Services.</t>
  </si>
  <si>
    <t>Md. Code Regs. 10.09.80.06. Limitations.</t>
  </si>
  <si>
    <t>Maryland Medicaid PDL</t>
  </si>
  <si>
    <t>Sublocade (buprenorphine) subcutaneous injection , Subutex (buprenorphine) sublingual tablet, ReVia (naltrexone), Vivitrol (naltrexone) injection, Bunavail (buprenorphine/naloxone) buccal film, Suboxone (buprenorphine/naloxone) sublingual film, Zubsolv (buprenorphine/naloxone) sublingual tablet</t>
  </si>
  <si>
    <t>Md. Code Regs. 10.09.80.05. Covered Services.; Md. Code Regs. 10.09.80.05. Covered Services.; Md. Code Regs. 10.09.80.05. Covered Services.; Maryland Medicaid PDL</t>
  </si>
  <si>
    <t>The state requires that "an insurer, nonprofit health service plan, or health maintenance organization shall use the ASAM criteria for all medical necessity and utilization management determinations for substance use disorder benefits." Md. Code, Ins. § 15-802 (d) (5).</t>
  </si>
  <si>
    <t>Md. Code, Ins. § 15-851. Prior authorization requirement for drugs to treat opioid use disorders prohibited.; d. Code, Ins. § 15-850. Prior authorization requirement for an opioid antagonist.; d. Code, Ins. § 15-850. Prior authorization requirement for an opioid antagonist.; d. Code, Ins. § 15-850. Prior authorization requirement for an opioid antagonist.</t>
  </si>
  <si>
    <t>Md. Code, Ins. § 15-802. Treatment of mental illnesses, emotional disorders, and drug and alcohol misuse.</t>
  </si>
  <si>
    <t>Md. Code Regs. 10.09.80.05. Covered Services.; Md. Code Regs. 10.09.80.05. Covered Services.; Md. Code Regs. 10.09.80.05. Covered Services.; Maryland Medicaid PDL; Maryland Medicaid PDL; Md. Code, Ins. § 15-802. Treatment of mental illnesses, emotional disorders, and drug and alcohol misuse.</t>
  </si>
  <si>
    <t>Md. Code, Ins. § 15-851. Prior authorization requirement for drugs to treat opioid use disorders prohibited.; d. Code, Ins. § 15-850. Prior authorization requirement for an opioid antagonist.; d. Code, Ins. § 15-850. Prior authorization requirement for an opioid antagonist.; Md. Code, Ins. § 15-802. Treatment of mental illnesses, emotional disorders, and drug and alcohol misuse.; Md. Code, Ins. § 15-802. Treatment of mental illnesses, emotional disorders, and drug and alcohol misuse.; d. Code, Ins. § 15-850. Prior authorization requirement for an opioid antagonist.</t>
  </si>
  <si>
    <t>Md. Code, Ins. § 15-802. Treatment of mental illnesses, emotional disorders, and drug and alcohol misuse.; Md. Code, Ins. § 15-851. Prior authorization requirement for drugs to treat opioid use disorders prohibited.; d. Code, Ins. § 15-850. Prior authorization requirement for an opioid antagonist.; d. Code, Ins. § 15-850. Prior authorization requirement for an opioid antagonist.</t>
  </si>
  <si>
    <t>Md. Code, Ins. § 15-802. Treatment of mental illnesses, emotional disorders, and drug and alcohol misuse.; Md. Code Regs. 10.09.80.05. Covered Services.; Md. Code Regs. 10.09.80.05. Covered Services.; Md. Code Regs. 10.09.80.05. Covered Services.; Maryland Medicaid PDL</t>
  </si>
  <si>
    <t>Subutex (buprenorphine) sublingual tablet, ReVia (naltrexone), Vivitrol (naltrexone) injection, Bunavail (buprenorphine/naloxone) buccal film, Suboxone (buprenorphine/naloxone) sublingual film, Zubsolv (buprenorphine/naloxone) sublingual tablet</t>
  </si>
  <si>
    <t>Subutex (buprenorphine) sublingual tablet, ReVia (naltrexone), Vivitrol (naltrexone) injection, Buprenorphine/naloxone sublingual film , Bunavail (buprenorphine/naloxone) buccal film, Suboxone (buprenorphine/naloxone) sublingual film, Zubsolv (buprenorphine/naloxone) sublingual tablet</t>
  </si>
  <si>
    <t>Md. Code, Ins. § 15-802. Treatment of mental illnesses, emotional disorders, and drug and alcohol misuse.; Md. Code, Ins. § 15-851. Prior authorization requirement for drugs to treat opioid use disorders prohibited.; d. Code, Ins. § 15-850. Prior authorization requirement for an opioid antagonist.</t>
  </si>
  <si>
    <t>Md. Code, Ins. § 15-802. Treatment of mental illnesses, emotional disorders, and drug and alcohol misuse.; Md. Code, Ins. § 15-851. Prior authorization requirement for drugs to treat opioid use disorders prohibited.</t>
  </si>
  <si>
    <t>Medicaid State Plan Amendment; Me. Rev. Stat. tit. 5, § 20055. Hub-and-spoke model</t>
  </si>
  <si>
    <t>Medicaid State Plan Amendment</t>
  </si>
  <si>
    <t>10-144-101 Me. Code R. Ch. II, § 65. Behavioral Health Services; Me. Rev. Stat. tit. 5, § 20003. Definitions</t>
  </si>
  <si>
    <t>10-144-101 Me. Code R. Ch. II, § 65. Behavioral Health Services; 10-144-101 Me. Code R. Ch. II, § 65. Behavioral Health Services; 10-144-101 Me. Code R. Ch. II, § 65. Behavioral Health Services</t>
  </si>
  <si>
    <t>Preferred Drug List; Preferred Drug List; Preferred Drug List</t>
  </si>
  <si>
    <t>Buprenorphine sublingual tablet, Probuphine (buprenorphine) implant, Sublocade (buprenorphine) subcutaneous injection , Buprenorphine sublingual film, ReVia (naltrexone), Bunavail (buprenorphine/naloxone) buccal film, Zubsolv (buprenorphine/naloxone) sublingual tablet, Lucemyra (lofexidine)</t>
  </si>
  <si>
    <t>10-144-101 Me. Code R. Ch. II, § 65. Behavioral Health Services; Preferred Drug List; Preferred Drug List; Preferred Drug List; Preferred Drug List</t>
  </si>
  <si>
    <t>10-144-101 Me. Code R. Ch. II, § 65. Behavioral Health Services; Preferred Drug List</t>
  </si>
  <si>
    <t>A carrier may not require prior authorization for medication-assisted treatment for opioid use disorder for the prescription of at least one drug for each therapeutic class of medication used in medication-assisted treatment, except that a carrier may not impose any prior authorization requirements on a pregnant woman for medication-assisted treatment for opioid use disorder. Me. Rev. Stat. tit. 24-a § 4304(2-A).</t>
  </si>
  <si>
    <t>10-144-101 Me. Code R. Ch. II, § 65. Behavioral Health Services; Preferred Drug List; Preferred Drug List; Preferred Drug List; Preferred Drug List; Preferred Drug List</t>
  </si>
  <si>
    <t>Buprenorphine sublingual tablet, Probuphine (buprenorphine) implant, Sublocade (buprenorphine) subcutaneous injection , Buprenorphine sublingual film, ReVia (naltrexone), Bunavail (buprenorphine/naloxone) buccal film, Zubsolv (buprenorphine/naloxone) sublingual tablet</t>
  </si>
  <si>
    <t>10-144-101 Me. Code R. Ch. II, § 65. Behavioral Health Services</t>
  </si>
  <si>
    <t>Buprenorphine sublingual tablet, Probuphine (buprenorphine) implant, Buprenorphine sublingual film, ReVia (naltrexone), Bunavail (buprenorphine/naloxone) buccal film, Zubsolv (buprenorphine/naloxone) sublingual tablet</t>
  </si>
  <si>
    <t>State Plan Amendment; Louisiana State Plan Amendment, LA-18-024</t>
  </si>
  <si>
    <t>Louisiana State Plan Amendment, LA-18-024; State Plan Amendment</t>
  </si>
  <si>
    <t>1115 Waiver</t>
  </si>
  <si>
    <t>La. Admin. Code tit. 48, § 5725. Treatment</t>
  </si>
  <si>
    <t>La. Admin. Code tit. 50, § 15103. Recipient qualifications</t>
  </si>
  <si>
    <t>Louisiana Medicaid PDL</t>
  </si>
  <si>
    <t>Buprenorphine sublingual tablet, Probuphine (buprenorphine) implant, Sublocade (buprenorphine) subcutaneous injection , Vivitrol (naltrexone) injection, Buprenorphine/naloxone sublingual film , Bunavail (buprenorphine/naloxone) buccal film, Lucemyra (lofexidine)</t>
  </si>
  <si>
    <t>1115 Waiver; La. Admin. Code tit. 50, § 15101. Introduction; Louisiana Medicaid PDL</t>
  </si>
  <si>
    <t>La. Admin. Code tit. 48, § 5725. Treatment; 1115 Waiver; La. Admin. Code tit. 50, § 15101. Introduction; Louisiana Medicaid PDL</t>
  </si>
  <si>
    <t>Buprenorphine sublingual tablet, Probuphine (buprenorphine) implant, Sublocade (buprenorphine) subcutaneous injection , Vivitrol (naltrexone) injection, Buprenorphine/naloxone sublingual tablet, Buprenorphine/naloxone sublingual film , Bunavail (buprenorphine/naloxone) buccal film, Zubsolv (buprenorphine/naloxone) sublingual tablet, Lucemyra (lofexidine)</t>
  </si>
  <si>
    <t>La. Admin. Code tit. 48, § 5725. Treatment; 1115 Waiver; Preferred Drug List; La. Admin. Code tit. 50, § 15101. Introduction</t>
  </si>
  <si>
    <t>Louisiana State Plan Amendment, LA-18-024</t>
  </si>
  <si>
    <t>1115 Waiver; Louisiana Medicaid PDL</t>
  </si>
  <si>
    <t>La. Admin. Code tit. 48, § 5725. Treatment; 1115 Waiver</t>
  </si>
  <si>
    <t>Buprenorphine sublingual tablet, Probuphine (buprenorphine) implant, Sublocade (buprenorphine) subcutaneous injection , Buprenorphine sublingual film, Buprenorphine/naloxone sublingual film , Bunavail (buprenorphine/naloxone) buccal film, Zubsolv (buprenorphine/naloxone) sublingual tablet, Lucemyra (lofexidine)</t>
  </si>
  <si>
    <t>1115 Waiver; 1115 Waiver; Preferred Drug List</t>
  </si>
  <si>
    <t>1115 Waiver; Preferred Drug List</t>
  </si>
  <si>
    <t>Kansas 1115 IMD Exception Waiver; Kansas 1115 IMD Exception Waiver</t>
  </si>
  <si>
    <t>Kansas does not designate any MOUD medications as preferred on the KanCare PDL, however Subutex® (buprenorphine monoproduct) is subject to prior authorization, reauthorization, and quantity limit restrictions. Kansas Medicaid Opioid Dependence Prior Authorization Criteria.</t>
  </si>
  <si>
    <t>Kansas Medicaid Opioid Dependence Prior Authorization Criteria.</t>
  </si>
  <si>
    <t>Kansas does not designate any MOUD medications as preferred on the KanCare PDL, however Suboxone SL, Zubsolv SL Tablet, Suboxone SL Film, Bunavail Buccal Film (buprenorphine/naloxone combination products) and Subutex (buprenorphine monoproduct) are all subject to prior authorization, reauthorization, and quantity limit restrictions. Kansas Medicaid Opioid Dependence Prior Authorization Criteria.</t>
  </si>
  <si>
    <t>Iowa Medicaid Informational Letter No. 2000-MC-FFS: Medication Coverage for Medication Assisted Treatment (MAT)</t>
  </si>
  <si>
    <t>Iowa Medicaid Informational Letter No. 2000-MC-FFS: Medication Coverage for Medication Assisted Treatment (MAT); Iowa Medicaid Prior Authorization Criteria Chart; Iowa Medicaid Prior Authorization Criteria Chart</t>
  </si>
  <si>
    <t>Injectable naltrexone is only covered under the medical benefit with a 1mg dosage amount limitation. Generic naltrexone is designated as preferred with no PA or other apparent limitations.</t>
  </si>
  <si>
    <t>Prior authorization requests for buprenorphine will only be considered for pregnant patients. Iowa Medicaid Prior Authorization Criteria Chart.</t>
  </si>
  <si>
    <t>Iowa Medicaid Preferred Drug List; Iowa Medicaid Prior Authorization Criteria Chart; Iowa Medicaid Informational Letter No. 2000-MC-FFS: Medication Coverage for Medication Assisted Treatment (MAT); Iowa Medicaid Prior Authorization Criteria Chart</t>
  </si>
  <si>
    <t>Iowa General Assembly House File 623; Iowa Medicaid Prior Authorization Criteria Chart</t>
  </si>
  <si>
    <t>Iowa Medicaid Preferred Drug List; Iowa Medicaid Preferred Drug List; Iowa Medicaid Preferred Drug List</t>
  </si>
  <si>
    <t>Buprenorphine sublingual tablet, Buprenorphine/naloxone sublingual film , Bunavail (buprenorphine/naloxone) buccal film, Suboxone (buprenorphine/naloxone) sublingual film, Suboxone (buprenorphine/naloxone) sublingual tablets, Zubsolv (buprenorphine/naloxone) sublingual tablet, Lucemyra (lofexidine)</t>
  </si>
  <si>
    <t>Iowa Medicaid Preferred Drug List; Iowa Medicaid Preferred Drug List</t>
  </si>
  <si>
    <t>Iowa Medicaid Informational Letter No. 2000-MC-FFS: Medication Coverage for Medication Assisted Treatment (MAT); Iowa Medicaid Informational Letter No. 2000-MC-FFS: Medication Coverage for Medication Assisted Treatment (MAT); Iowa Medicaid Informational Letter No. 2000-MC-FFS: Medication Coverage for Medication Assisted Treatment (MAT); Iowa Medicaid Preferred Drug List; Iowa Medicaid Preferred Drug List</t>
  </si>
  <si>
    <t>Iowa Medicaid Prior Authorization Criteria Chart; Iowa Medicaid Preferred Drug List; Iowa Medicaid Informational Letter No. 2000-MC-FFS: Medication Coverage for Medication Assisted Treatment (MAT); Iowa Medicaid Prior Authorization Criteria Chart</t>
  </si>
  <si>
    <t>Iowa Medicaid Prior Authorization Criteria Chart</t>
  </si>
  <si>
    <t>Buprenorphine/naloxone sublingual film , Bunavail (buprenorphine/naloxone) buccal film, Suboxone (buprenorphine/naloxone) sublingual film, Suboxone (buprenorphine/naloxone) sublingual tablets, Zubsolv (buprenorphine/naloxone) sublingual tablet, Lucemyra (lofexidine)</t>
  </si>
  <si>
    <t>Bunavail (buprenorphine/naloxone) buccal film, Buprenorphine sublingual film, Buprenorphine sublingual tablet, Buprenorphine/naloxone sublingual film , Lucemyra (lofexidine), ReVia (naltrexone), Suboxone (buprenorphine/naloxone) sublingual film, Suboxone (buprenorphine/naloxone) sublingual tablets, Zubsolv (buprenorphine/naloxone) sublingual tablet</t>
  </si>
  <si>
    <t>Bunavail (buprenorphine/naloxone) buccal film, Buprenorphine sublingual film, Buprenorphine sublingual tablet, Lucemyra (lofexidine), ReVia (naltrexone), Suboxone (buprenorphine/naloxone) sublingual film, Suboxone (buprenorphine/naloxone) sublingual tablets, Zubsolv (buprenorphine/naloxone) sublingual tablet</t>
  </si>
  <si>
    <t>Methadone is covered as a medical benefit, not as a pharmaceutical benefit. Naltrexone injectable is only covered as a medical benefit.</t>
  </si>
  <si>
    <t>Iowa Medicaid Preferred Drug List; Iowa Medicaid Informational Letter No. 2000-MC-FFS: Medication Coverage for Medication Assisted Treatment (MAT); Iowa Medicaid Informational Letter No. 2000-MC-FFS: Medication Coverage for Medication Assisted Treatment (MAT); Iowa Medicaid Informational Letter No. 2000-MC-FFS: Medication Coverage for Medication Assisted Treatment (MAT); Iowa Medicaid Preferred Drug List</t>
  </si>
  <si>
    <t>Iowa Medicaid Prior Authorization Criteria Chart; Iowa Medicaid Prior Authorization Criteria Chart</t>
  </si>
  <si>
    <t>Iowa Medicaid Prior Authorization Criteria Chart; Iowa Medicaid Prior Authorization Criteria Chart; Iowa Medicaid Informational Letter No. 2000-MC-FFS: Medication Coverage for Medication Assisted Treatment (MAT)</t>
  </si>
  <si>
    <t>Iowa Medicaid Informational Letter No. 1837-MC-FFS: Medication Coverage for Medication Assisted Treatment (MAT); Iowa Medicaid Prior Authorization Criteria Chart; Iowa Medicaid Prior Authorization Criteria Chart</t>
  </si>
  <si>
    <t>Iowa Medicaid Informational Letter No. 1837-MC-FFS: Medication Coverage for Medication Assisted Treatment (MAT)</t>
  </si>
  <si>
    <t>Iowa Medicaid Informational Letter No. 1837-MC-FFS: Medication Coverage for Medication Assisted Treatment (MAT); Iowa Medicaid Informational Letter No. 1837-MC-FFS: Medication Coverage for Medication Assisted Treatment (MAT); Iowa Medicaid Informational Letter No. 1837-MC-FFS: Medication Coverage for Medication Assisted Treatment (MAT); Iowa Medicaid Preferred Drug List; Iowa Medicaid Preferred Drug List</t>
  </si>
  <si>
    <t>Iowa Medicaid Informational Letter No. 1837-MC-FFS: Medication Coverage for Medication Assisted Treatment (MAT); Iowa Medicaid Informational Letter No. 1837-MC-FFS: Medication Coverage for Medication Assisted Treatment (MAT); Iowa Medicaid Informational Letter No. 1837-MC-FFS: Medication Coverage for Medication Assisted Treatment (MAT); Iowa Medicaid Informational Letter No. 1837-MC-FFS: Medication Coverage for Medication Assisted Treatment (MAT); Iowa Medicaid Informational Letter No. 1837-MC-FFS: Medication Coverage for Medication Assisted Treatment (MAT); Iowa Medicaid Preferred Drug List; Iowa Medicaid Preferred Drug List</t>
  </si>
  <si>
    <t>Iowa Medicaid Preferred Drug List; Iowa Medicaid Preferred Drug List; Iowa Medicaid Preferred Drug List; Iowa Medicaid Preferred Drug List</t>
  </si>
  <si>
    <t>Bunavail (buprenorphine/naloxone) buccal film, Buprenorphine sublingual film, Buprenorphine sublingual tablet, Buprenorphine/naloxone sublingual film , Buprenorphine/naloxone sublingual tablet, Lucemyra (lofexidine), ReVia (naltrexone), Zubsolv (buprenorphine/naloxone) sublingual tablet</t>
  </si>
  <si>
    <t>Iowa Medicaid Preferred Drug List; Iowa Medicaid Informational Letter No. 1837-MC-FFS: Medication Coverage for Medication Assisted Treatment (MAT); Iowa Medicaid Informational Letter No. 1837-MC-FFS: Medication Coverage for Medication Assisted Treatment (MAT); Iowa Medicaid Informational Letter No. 1837-MC-FFS: Medication Coverage for Medication Assisted Treatment (MAT); Iowa Medicaid Preferred Drug List</t>
  </si>
  <si>
    <t>Iowa Medicaid Preferred Drug List; Iowa Medicaid Preferred Drug List; Iowa Medicaid Informational Letter No. 1837-MC-FFS: Medication Coverage for Medication Assisted Treatment (MAT); Iowa Medicaid Informational Letter No. 1837-MC-FFS: Medication Coverage for Medication Assisted Treatment (MAT); Iowa Medicaid Informational Letter No. 1837-MC-FFS: Medication Coverage for Medication Assisted Treatment (MAT); Iowa Medicaid Preferred Drug List; Iowa Medicaid Informational Letter No. 1837-MC-FFS: Medication Coverage for Medication Assisted Treatment (MAT); Iowa Medicaid Informational Letter No. 1837-MC-FFS: Medication Coverage for Medication Assisted Treatment (MAT); Iowa Medicaid Preferred Drug List</t>
  </si>
  <si>
    <t>Bunavail (buprenorphine/naloxone) buccal film, Buprenorphine sublingual film, Buprenorphine sublingual tablet, Buprenorphine/naloxone sublingual film , Buprenorphine/naloxone sublingual tablet, ReVia (naltrexone), Zubsolv (buprenorphine/naloxone) sublingual tablet</t>
  </si>
  <si>
    <t>Iowa Medicaid Preferred Drug List; Iowa Medicaid Preferred Drug List; Iowa Medicaid Informational Letter No. 1837-MC-FFS: Medication Coverage for Medication Assisted Treatment (MAT); Iowa Medicaid Informational Letter No. 1837-MC-FFS: Medication Coverage for Medication Assisted Treatment (MAT); Iowa Medicaid Informational Letter No. 1837-MC-FFS: Medication Coverage for Medication Assisted Treatment (MAT); Iowa Medicaid Preferred Drug List; Iowa Medicaid Informational Letter No. 1837-MC-FFS: Medication Coverage for Medication Assisted Treatment (MAT); Iowa Medicaid Preferred Drug List</t>
  </si>
  <si>
    <t>Iowa Medicaid Prior Authorization Criteria Chart; Iowa Medicaid Prior Authorization Criteria Chart; Iowa Medicaid Informational Letter No. 1837-MC-FFS: Medication Coverage for Medication Assisted Treatment (MAT)</t>
  </si>
  <si>
    <t>Iowa Medicaid Preferred Drug List; Iowa Medicaid Informational Letter No. 1837-MC-FFS: Medication Coverage for Medication Assisted Treatment (MAT); Iowa Medicaid Informational Letter No. 1837-MC-FFS: Medication Coverage for Medication Assisted Treatment (MAT); Iowa Medicaid Informational Letter No. 1837-MC-FFS: Medication Coverage for Medication Assisted Treatment (MAT)</t>
  </si>
  <si>
    <t>Iowa Medicaid Preferred Drug List; Iowa Medicaid Preferred Drug List; Iowa Medicaid Informational Letter No. 1837-MC-FFS: Medication Coverage for Medication Assisted Treatment (MAT); Iowa Medicaid Informational Letter No. 1837-MC-FFS: Medication Coverage for Medication Assisted Treatment (MAT); Iowa Medicaid Informational Letter No. 1837-MC-FFS: Medication Coverage for Medication Assisted Treatment (MAT); Iowa Medicaid Preferred Drug List</t>
  </si>
  <si>
    <t>Bunavail (buprenorphine/naloxone) buccal film, Buprenorphine sublingual film, Buprenorphine sublingual tablet, Buprenorphine/naloxone sublingual film , Buprenorphine/naloxone sublingual tablet, ReVia (naltrexone), Vivitrol (naltrexone) injection, Zubsolv (buprenorphine/naloxone) sublingual tablet</t>
  </si>
  <si>
    <t>Indiana 1115 SUD Demonstration Waiver; Indiana 1115 SUD Demonstration Waiver; Indiana 1115 SUD Demonstration Waiver; Indiana 1115 SUD Demonstration Waiver</t>
  </si>
  <si>
    <t>Indiana Medicaid State Plan Amendment TN 17-0014: Reimbursement for Opioid Treatment Services</t>
  </si>
  <si>
    <t>An opioid treatment program shall obtain prior authorization for any patient receiving more than 7 days of opioid MAT treatment medications at one time. Ind. Code § 12-23-18-5(A).</t>
  </si>
  <si>
    <t>Ind. Code § 12-23-18-5. Standards for operation; diversion control plans; annual compliance assessment; report.; Indiana Medicaid State Plan Amendment TN 17-0014: Reimbursement for Opioid Treatment Services; Indiana Medicaid State Plan Amendment TN 17-0014: Reimbursement for Opioid Treatment Services; Indiana Medical Policy Manual; Indiana Medical Policy Manual</t>
  </si>
  <si>
    <t>Indiana Medicaid PDL</t>
  </si>
  <si>
    <t>Indiana Medicaid PDL; Indiana Medicaid Buprenorphine Agents Prior Authorization Criteria</t>
  </si>
  <si>
    <t>Buprenorphine sublingual tablet, Buprenorphine/naloxone sublingual tablet, Suboxone (buprenorphine/naloxone) sublingual film, Suboxone (buprenorphine/naloxone) sublingual tablets, Zubsolv (buprenorphine/naloxone) sublingual tablet</t>
  </si>
  <si>
    <t>440 Ind. Admin. Code 10-4-19. Initial opioid treatment medication.; Indiana Medicaid State Plan Amendment TN 17-0014: Reimbursement for Opioid Treatment Services; Indiana Medicaid State Plan Amendment TN 17-0014: Reimbursement for Opioid Treatment Services; Indiana Medical Policy Manual; Indiana Medicaid PDL; Indiana Medicaid PDL</t>
  </si>
  <si>
    <t>Indiana Medicaid State Plan Amendment TN 17-0014: Reimbursement for Opioid Treatment Services; Indiana Medicaid State Plan Amendment TN 17-0014: Reimbursement for Opioid Treatment Services; Indiana Medical Policy Manual; Indiana Medical Policy Manual; Indiana Medicaid PDL; Indiana Medicaid PDL</t>
  </si>
  <si>
    <t>Indiana Medicaid State Plan Amendment TN 17-0014: Reimbursement for Opioid Treatment Services; Indiana Medicaid State Plan Amendment TN 17-0014: Reimbursement for Opioid Treatment Services; Indiana Medical Policy Manual; Indiana Medicaid PDL; Indiana Medicaid PDL</t>
  </si>
  <si>
    <t>Indiana Medicaid Buprenorphine Agents Prior Authorization Criteria; Indiana Medicaid Buprenorphine Agents Prior Authorization Criteria; Indiana Medicaid Buprenorphine Agents Prior Authorization Criteria; Indiana Medicaid PDL</t>
  </si>
  <si>
    <t>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PDL</t>
  </si>
  <si>
    <t>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PDL</t>
  </si>
  <si>
    <t>Indiana Medicaid State Plan Amendment TN 17-0014: Reimbursement for Opioid Treatment Services; Ind. Code § 12-23-18-5. Standards for operation; diversion control plans; annual compliance assessment; report.; Indiana Medical Policy Manual; Indiana Medical Policy Manual</t>
  </si>
  <si>
    <t>440 Ind. Admin. Code 10-4-19. Initial opioid treatment medication.; Indiana Medicaid State Plan Amendment TN 17-0014: Reimbursement for Opioid Treatment Services; Indiana Medical Policy Manual; Indiana Medicaid PDL; Indiana Medicaid PDL; Indiana Medicaid State Plan Amendment TN 17-0014: Reimbursement for Opioid Treatment Services</t>
  </si>
  <si>
    <t>Indiana Medicaid State Plan Amendment TN 17-0014: Reimbursement for Opioid Treatment Services; Indiana Medical Policy Manual; Indiana Medical Policy Manual; Indiana Medicaid PDL; Indiana Medicaid PDL; Indiana Medicaid State Plan Amendment TN 17-0014: Reimbursement for Opioid Treatment Services; Indiana Medicaid State Plan Amendment TN 17-0014: Reimbursement for Opioid Treatment Services</t>
  </si>
  <si>
    <t>Indiana Medicaid State Plan Amendment TN 17-0014: Reimbursement for Opioid Treatment Services; Indiana Medical Policy Manual; Indiana Medicaid PDL; Indiana Medicaid PDL; Indiana Medicaid State Plan Amendment TN 17-0014: Reimbursement for Opioid Treatment Services</t>
  </si>
  <si>
    <t>Indiana 1115 SUD Demonstration Waiver; Indiana 1115 SUD Demonstration Waiver; Indiana 1115 SUD Demonstration Waiver</t>
  </si>
  <si>
    <t>Indiana Medicaid Buprenorphine Agents Prior Authorization Criteria; Indiana Medicaid PDL; Indiana Medicaid Buprenorphine Agents Prior Authorization Criteria; Indiana Medicaid Buprenorphine Agents Prior Authorization Criteria</t>
  </si>
  <si>
    <t>Indiana Medicaid Buprenorphine Agents Prior Authorization Criteria; Indiana Medicaid Buprenorphine Agents Prior Authorization Criteria; Indiana Medicaid PDL;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t>
  </si>
  <si>
    <t>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PDL</t>
  </si>
  <si>
    <t>440 Ind. Admin. Code 10-4-19. Initial opioid treatment medication.; Indiana Medicaid State Plan Amendment TN 17-0014: Reimbursement for Opioid Treatment Services; Indiana Medicaid State Plan Amendment TN 17-0014: Reimbursement for Opioid Treatment Services; Indiana Medicaid PDL; Indiana Medical Policy Manual; Indiana Medicaid PDL</t>
  </si>
  <si>
    <t>Indiana Medicaid State Plan Amendment TN 17-0014: Reimbursement for Opioid Treatment Services; Indiana Medicaid State Plan Amendment TN 17-0014: Reimbursement for Opioid Treatment Services; Indiana Medicaid PDL; Indiana Medical Policy Manual; Indiana Medicaid PDL; Indiana Medical Policy Manual</t>
  </si>
  <si>
    <t>Indiana Medicaid State Plan Amendment TN 17-0014: Reimbursement for Opioid Treatment Services; Indiana Medicaid State Plan Amendment TN 17-0014: Reimbursement for Opioid Treatment Services; Indiana Medicaid PDL; Indiana Medicaid PDL; Indiana Medical Policy Manual; Indiana Medicaid PDL; Indiana Medicaid PDL</t>
  </si>
  <si>
    <t>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PDL</t>
  </si>
  <si>
    <t>Indiana Medicaid PDL; Indiana Medicaid Buprenorphine Agents Prior Authorization Criteria; Indiana Medicaid Buprenorphine Agents Prior Authorization Criteria; Indiana Medicaid Buprenorphine Agents Prior Authorization Criteria; Indiana Medicaid Buprenorphine Agents Prior Authorization Criteria</t>
  </si>
  <si>
    <t>440 Ind. Admin. Code 10-4-19. Initial opioid treatment medication.; Indiana Medicaid State Plan Amendment TN 17-0014: Reimbursement for Opioid Treatment Services; Indiana Medicaid State Plan Amendment TN 17-0014: Reimbursement for Opioid Treatment Services; Indiana Medicaid PDL; Indiana Medical Policy Manual</t>
  </si>
  <si>
    <t>Indiana Medicaid State Plan Amendment TN 17-0014: Reimbursement for Opioid Treatment Services; Indiana Medicaid State Plan Amendment TN 17-0014: Reimbursement for Opioid Treatment Services; Indiana Medicaid PDL; Indiana Medical Policy Manual</t>
  </si>
  <si>
    <t>Indiana Medicaid State Plan Amendment TN 17-0014: Reimbursement for Opioid Treatment Services; Indiana Medicaid State Plan Amendment TN 17-0014: Reimbursement for Opioid Treatment Services; Indiana Medicaid PDL; Indiana Medicaid PDL; Indiana Medical Policy Manual</t>
  </si>
  <si>
    <t>Indiana 1115 SUD Demonstration Waiver; Indiana 1115 SUD Demonstration Waiver</t>
  </si>
  <si>
    <t>Ind. Code § 12-23-18-5. Standards for operation; diversion control plans; annual compliance assessment; report.; Indiana Medicaid State Plan Amendment TN 17-0014: Reimbursement for Opioid Treatment Services; Indiana Medicaid State Plan Amendment TN 17-0014: Reimbursement for Opioid Treatment Services</t>
  </si>
  <si>
    <t>440 Ind. Admin. Code 10-4-19. Initial opioid treatment medication.; Indiana Medicaid State Plan Amendment TN 17-0014: Reimbursement for Opioid Treatment Services; Indiana Medicaid State Plan Amendment TN 17-0014: Reimbursement for Opioid Treatment Services; Indiana Medicaid PDL</t>
  </si>
  <si>
    <t>Indiana Medicaid State Plan Amendment TN 17-0014: Reimbursement for Opioid Treatment Services; Indiana Medicaid State Plan Amendment TN 17-0014: Reimbursement for Opioid Treatment Services; Indiana Medicaid PDL</t>
  </si>
  <si>
    <t>Indiana Medicaid State Plan Amendment TN 17-0014: Reimbursement for Opioid Treatment Services; Indiana Medicaid State Plan Amendment TN 17-0014: Reimbursement for Opioid Treatment Services; Indiana Medicaid PDL; Indiana Medicaid PDL</t>
  </si>
  <si>
    <t>Ind. Code § 12-23-18-5. Standards for operation; diversion control plans; annual compliance assessment; report.; Indiana Medicaid State Plan Amendment TN 17-0014: Reimbursement for Opioid Treatment Services</t>
  </si>
  <si>
    <t>Indiana Medicaid State Plan Amendment TN 17-0014: Reimbursement for Opioid Treatment Services; Ind. Code § 12-23-18-5. Standards for operation; diversion control plans; annual compliance assessment; report.</t>
  </si>
  <si>
    <t>Indiana Medicaid Buprenorphine Agents Prior Authorization Criteria; Indiana Medicaid Buprenorphine Agents Prior Authorization Criteria; Indiana Medicaid Buprenorphine Agents Prior Authorization Criteria; Indiana Medicaid PDL; Indiana Medicaid Buprenorphine Agents Prior Authorization Criteria; Indiana Medicaid Buprenorphine Agents Prior Authorization Criteria</t>
  </si>
  <si>
    <t>Indiana Medicaid Buprenorphine Agents Prior Authorization Criteria; Indiana Medicaid Buprenorphine Agents Prior Authorization Criteria; Indiana Medicaid Buprenorphine Agents Prior Authorization Criteria; Indiana Medicaid Buprenorphine Agents Prior Authorization Criteria; Indiana Medicaid PDL</t>
  </si>
  <si>
    <t>440 Ind. Admin. Code 10-4-19. Initial opioid treatment medication.; Indiana Medicaid State Plan Amendment TN 17-0014: Reimbursement for Opioid Treatment Services; Indiana Medicaid PDL; Indiana Medicaid PDL; Indiana Medicaid State Plan Amendment TN 17-0014: Reimbursement for Opioid Treatment Services</t>
  </si>
  <si>
    <t>Indiana Medicaid State Plan Amendment TN 17-0014: Reimbursement for Opioid Treatment Services; Indiana Medicaid PDL; Indiana Medicaid PDL; Indiana Medicaid State Plan Amendment TN 17-0014: Reimbursement for Opioid Treatment Services</t>
  </si>
  <si>
    <t>440 Ind. Admin. Code 10-4-19. Initial opioid treatment medication.; Indiana Medicaid State Plan Amendment TN 17-0014: Reimbursement for Opioid Treatment Services; Indiana Medicaid State Plan Amendment TN 17-0014: Reimbursement for Opioid Treatment Services; Indiana Medicaid PDL; Indiana Medicaid PDL</t>
  </si>
  <si>
    <t>Ind. Code § 12-23-18-5. Standards for operation; diversion control plans; annual compliance assessment; report.; Indiana Medicaid State Plan Amendment TN 17-0014: Reimbursement for Opioid Treatment Services; Indiana Medicaid State Plan Amendment TN 17-0014: Reimbursement for Opioid Treatment Services; Ind. Code § 12-23-18-5. Standards for operation; diversion control plans; annual compliance assessment; report.</t>
  </si>
  <si>
    <t>Illinois Medicaid State Plan Amendment</t>
  </si>
  <si>
    <t>Ill. Sec. 1115 Demo – Illinois Behavioral Health Transformation</t>
  </si>
  <si>
    <t>Illinois Medicaid Preferred Drug List</t>
  </si>
  <si>
    <t>Buprenorphine sublingual tablet, Buprenorphine sublingual film, Probuphine (buprenorphine) implant, Sublocade (buprenorphine) subcutaneous injection , Naltrexone tablet, Vivitrol (naltrexone) injection, Buprenorphine/naloxone sublingual tablet, Buprenorphine/naloxone sublingual film , Bunavail (buprenorphine/naloxone) buccal film, Suboxone (buprenorphine/naloxone) sublingual film, Zubsolv (buprenorphine/naloxone) sublingual tablet, Lucemyra (lofexidine)</t>
  </si>
  <si>
    <t>Ill. Comp. Stat. 305 § 5/5-5. Medical services; Illinois Medicaid Preferred Drug List</t>
  </si>
  <si>
    <t>Ill. Comp. Stat. 305 § 5/5-5. Medical services</t>
  </si>
  <si>
    <t>Bunavail (buprenorphine/naloxone) buccal film, Buprenorphine sublingual film, Buprenorphine sublingual tablet, Buprenorphine/naloxone sublingual film , Buprenorphine/naloxone sublingual tablet, Lucemyra (lofexidine), Naltrexone tablet, Probuphine (buprenorphine) implant, Sublocade (buprenorphine) subcutaneous injection , Suboxone (buprenorphine/naloxone) sublingual film, Vivitrol (naltrexone) injection, Zubsolv (buprenorphine/naloxone) sublingual tablet</t>
  </si>
  <si>
    <t>Buprenorphine HCL is listed as a preferred drug and buprenorphine is listed as non-preferred drug. Because it was not clear from the provided information what formulation is signified,  all forms of buprenorphine were coded when the PDL did not specify the formulation. Illinois Medicaid Preferred Drug List.</t>
  </si>
  <si>
    <t>Bunavail (buprenorphine/naloxone) buccal film, Buprenorphine sublingual film, Buprenorphine sublingual tablet, Buprenorphine/naloxone sublingual film , Buprenorphine/naloxone sublingual tablet, Lucemyra (lofexidine), Naltrexone tablet, Probuphine (buprenorphine) implant, Sublocade (buprenorphine) subcutaneous injection , Suboxone (buprenorphine/naloxone) sublingual film, Suboxone (buprenorphine/naloxone) sublingual tablets, Vivitrol (naltrexone) injection, Zubsolv (buprenorphine/naloxone) sublingual tablet</t>
  </si>
  <si>
    <t>Buprenorphine sublingual tablet, Probuphine (buprenorphine) implant, Sublocade (buprenorphine) subcutaneous injection , Naltrexone tablet, Vivitrol (naltrexone) injection, Buprenorphine/naloxone sublingual tablet, Buprenorphine/naloxone sublingual film , Bunavail (buprenorphine/naloxone) buccal film, Suboxone (buprenorphine/naloxone) sublingual film, Suboxone (buprenorphine/naloxone) sublingual tablets, Zubsolv (buprenorphine/naloxone) sublingual tablet, Lucemyra (lofexidine)</t>
  </si>
  <si>
    <t>Bunavail (buprenorphine/naloxone) buccal film, Buprenorphine sublingual film, Buprenorphine sublingual tablet, Buprenorphine/naloxone sublingual film , Buprenorphine/naloxone sublingual tablet, Naltrexone tablet, Probuphine (buprenorphine) implant, Sublocade (buprenorphine) subcutaneous injection , Suboxone (buprenorphine/naloxone) sublingual film, Suboxone (buprenorphine/naloxone) sublingual tablets, Vivitrol (naltrexone) injection, Zubsolv (buprenorphine/naloxone) sublingual tablet</t>
  </si>
  <si>
    <t>Idaho Admin. Code r. 16.07.17.1415. Medication assisted treatment</t>
  </si>
  <si>
    <t>Medicaid Preferred Drug List with Prior Authorization Criteria</t>
  </si>
  <si>
    <t>Probuphine (buprenorphine) implant, Sublocade (buprenorphine) subcutaneous injection , Buprenorphine sublingual film, Naltrexone tablet, Vivitrol (naltrexone) injection, Bunavail (buprenorphine/naloxone) buccal film, Zubsolv (buprenorphine/naloxone) sublingual tablet, Lucemyra (lofexidine)</t>
  </si>
  <si>
    <t>Medicaid Preferred Drug List with Prior Authorization Criteria; Idaho Admin. Code r. 16.07.17.1415. Medication assisted treatment</t>
  </si>
  <si>
    <t>Medicaid Provider Manual Ch. 15. Behavioral health services; Medicaid Provider Manual Ch. 15. Behavioral health services</t>
  </si>
  <si>
    <t>Medicaid Provider Manual Ch. 15. Behavioral health services</t>
  </si>
  <si>
    <t>Prior Authorization Drugs and Categories</t>
  </si>
  <si>
    <t>Because of limited access to Hawaii's preferred drug list, limitations were coded based on the Prior Authorization Drugs and Categories document and the Medicaid Provider Manual.</t>
  </si>
  <si>
    <t>Medicaid Provider Manual Ch. 15. Behavioral health services; Prior Authorization Drugs and Categories</t>
  </si>
  <si>
    <t>Prior Authorization Drugs and Categories; Medicaid Provider Manual Ch. 15. Behavioral health services</t>
  </si>
  <si>
    <t>Community Behavioral Health Rehabilitation Services</t>
  </si>
  <si>
    <t>Georgia State Plan Amendment - Community Mental Health Rehabilitative Services</t>
  </si>
  <si>
    <t>Buprenorphine sublingual film, Buprenorphine sublingual tablet, Suboxone (buprenorphine/naloxone) sublingual film, Suboxone (buprenorphine/naloxone) sublingual tablets, Vivitrol (naltrexone) injection</t>
  </si>
  <si>
    <t>Ga. Comp. R. § regs. 290-4-12-.14. Narcotic Drugs.; Ga. Comp. R. § regs. 111-8-53-.15. Narcotic Drugs.; Preferred Drug List</t>
  </si>
  <si>
    <t>65 Fla. Admin. Code 65E-14.021. Schedule of Covered Services.; 59 Fla. Admin. Code 59G-4.029. Behavioral Health Medication Management Services.</t>
  </si>
  <si>
    <t>FL Medicaid Preferred Drug List; FL Medicaid Prior Authorization Criteria for Buprenorphine Agents; FL Medicaid Prior Authorization Criteria for Buprenorphine Agents; FL Medicaid Prior Authorization Criteria for Buprenorphine Agents; FL Medicaid Prior Authorization Criteria for Buprenorphine Agents; FL Medicaid Summary of Drug Limitations; FL Medicaid Summary of Drug Limitations; FL Medicaid Summary of Drug Limitations</t>
  </si>
  <si>
    <t>Limitations are applicable to Vivitrol (nalterxone) injectable only. FL Medicaid Summary of Drug Limitations.</t>
  </si>
  <si>
    <t>FL Medicaid Summary of Drug Limitations; FL Medicaid Summary of Drug Limitations</t>
  </si>
  <si>
    <t>FL Medicaid Preferred Drug List; FL Medicaid Prior Authorization Criteria for Buprenorphine Agents; FL Medicaid Prior Authorization Criteria for Buprenorphine Agents; FL Medicaid Prior Authorization Criteria for Buprenorphine Agents; FL Medicaid Prior Authorization Criteria for Buprenorphine Agents; FL Medicaid Summary of Drug Limitations; FL Medicaid Summary of Drug Limitations</t>
  </si>
  <si>
    <t>FL Medicaid Summary of Drug Limitations; FL Medicaid Summary of Drug Limitations; FL Medicaid Preferred Drug List; FL Medicaid Prior Authorization Criteria for Buprenorphine Agents; FL Medicaid Prior Authorization Criteria for Buprenorphine Agents; FL Medicaid Prior Authorization Criteria for Buprenorphine Agents; FL Medicaid Prior Authorization Criteria for Buprenorphine Agents; FL Medicaid Prior Authorization Criteria for Buprenorphine Agents; FL Medicaid Summary of Drug Limitations; FL Medicaid Summary of Drug Limitations; FL Medicaid Summary of Drug Limitations; FL Medicaid Summary of Drug Limitations; FL Medicaid Summary of Drug Limitations</t>
  </si>
  <si>
    <t>FL Medicaid Prior Authorization Criteria for Buprenorphine Agents; FL Medicaid Preferred Drug List; FL Medicaid Preferred Drug List</t>
  </si>
  <si>
    <t>Buprenorphine sublingual tablet, Sublocade (buprenorphine) subcutaneous injection , Naltrexone tablet, Buprenorphine/naloxone sublingual tablet, Buprenorphine/naloxone sublingual film , Suboxone (buprenorphine/naloxone) sublingual film, Zubsolv (buprenorphine/naloxone) sublingual tablet</t>
  </si>
  <si>
    <t>59 Fla. Admin. Code 59G-4.029. Behavioral Health Medication Management Services.; FL Medicaid Preferred Drug List; FL Medicaid Preferred Drug List; Fla. Stat. § 397.311. Definitions.</t>
  </si>
  <si>
    <t>65 Fla. Admin. Code 65E-14.021. Schedule of Covered Services.; 65 Fla. Admin. Code 65E-14.021. Schedule of Covered Services.; 65 Fla. Admin. Code 65E-14.021. Schedule of Covered Services.; 59 Fla. Admin. Code 59G-4.029. Behavioral Health Medication Management Services.; 59 Fla. Admin. Code 59G-4.029. Behavioral Health Medication Management Services.</t>
  </si>
  <si>
    <t>65 Fla. Admin. Code 65E-14.021. Schedule of Covered Services.; 65 Fla. Admin. Code 65E-14.021. Schedule of Covered Services.; 59 Fla. Admin. Code 59G-4.029. Behavioral Health Medication Management Services.; 59 Fla. Admin. Code 59G-4.029. Behavioral Health Medication Management Services.</t>
  </si>
  <si>
    <t>FL Medicaid Summary of Drug Limitations; FL Medicaid Summary of Drug Limitations; FL Medicaid Preferred Drug List; FL Medicaid Prior Authorization Criteria for Buprenorphine Agents; FL Medicaid Prior Authorization Criteria for Buprenorphine Agents; FL Medicaid Prior Authorization Criteria for Buprenorphine Agents; FL Medicaid Prior Authorization Criteria for Buprenorphine Agents</t>
  </si>
  <si>
    <t>FL Medicaid Summary of Drug Limitations</t>
  </si>
  <si>
    <t>FL Medicaid Summary of Drug Limitations; FL Medicaid Summary of Drug Limitations; FL Medicaid Summary of Drug Limitations; FL Medicaid Preferred Drug List; FL Medicaid Prior Authorization Criteria for Buprenorphine Agents; FL Medicaid Prior Authorization Criteria for Buprenorphine Agents; FL Medicaid Prior Authorization Criteria for Buprenorphine Agents; FL Medicaid Prior Authorization Criteria for Buprenorphine Agents</t>
  </si>
  <si>
    <t>FL Medicaid Summary of Drug Limitations; FL Medicaid Summary of Drug Limitations; FL Medicaid Preferred Drug List; FL Medicaid Prior Authorization Criteria for Buprenorphine Agents; FL Medicaid Prior Authorization Criteria for Buprenorphine Agents; FL Medicaid Prior Authorization Criteria for Buprenorphine Agents; FL Medicaid Prior Authorization Criteria for Buprenorphine Agents; FL Medicaid Prior Authorization Criteria for Buprenorphine Agents</t>
  </si>
  <si>
    <t>FL Medicaid Preferred Drug List; FL Medicaid Prior Authorization Criteria for Buprenorphine Agents; FL Medicaid Preferred Drug List</t>
  </si>
  <si>
    <t>Buprenorphine sublingual tablet, Sublocade (buprenorphine) subcutaneous injection , Naltrexone tablet, Suboxone (buprenorphine/naloxone) sublingual film, Zubsolv (buprenorphine/naloxone) sublingual tablet</t>
  </si>
  <si>
    <t>FL Medicaid Preferred Drug List; FL Medicaid Preferred Drug List; 59 Fla. Admin. Code 59G-4.029. Behavioral Health Medication Management Services.; Fla. Stat. § 397.311. Definitions.</t>
  </si>
  <si>
    <t>FL Medicaid Preferred Drug List; FL Medicaid Prior Authorization Criteria for Buprenorphine Agents; FL Medicaid Prior Authorization Criteria for Buprenorphine Agents; FL Medicaid Prior Authorization Criteria for Buprenorphine Agents; FL Medicaid Prior Authorization Criteria for Buprenorphine Agents</t>
  </si>
  <si>
    <t>FL Medicaid Preferred Drug List; FL Medicaid Prior Authorization Criteria for Buprenorphine Agents; FL Medicaid Prior Authorization Criteria for Buprenorphine Agents; FL Medicaid Prior Authorization Criteria for Buprenorphine Agents; FL Medicaid Prior Authorization Criteria for Buprenorphine Agents; FL Medicaid Prior Authorization Criteria for Buprenorphine Agents</t>
  </si>
  <si>
    <t>65 Fla. Admin. Code 65E-14.021. Schedule of Covered Services.</t>
  </si>
  <si>
    <t>FL Medicaid Preferred Drug List</t>
  </si>
  <si>
    <t>Sublocade (buprenorphine) subcutaneous injection , Naltrexone tablet, Buprenorphine/naloxone sublingual tablet, Suboxone (buprenorphine/naloxone) sublingual film, Zubsolv (buprenorphine/naloxone) sublingual tablet</t>
  </si>
  <si>
    <t>FL Medicaid Preferred Drug List; FL Medicaid Preferred Drug List; Fla. Stat. § 397.311. Definitions.</t>
  </si>
  <si>
    <t>65 Fla. Admin. Code 65E-14.021. Schedule of Covered Services.; 65 Fla. Admin. Code 65E-14.021. Schedule of Covered Services.; 65 Fla. Admin. Code 65E-14.021. Schedule of Covered Services.</t>
  </si>
  <si>
    <t>65 Fla. Admin. Code 65E-14.021. Schedule of Covered Services.; 65 Fla. Admin. Code 65E-14.021. Schedule of Covered Services.</t>
  </si>
  <si>
    <t>FL Medicaid Prior Authorization Criteria for Buprenorphine Agents; FL Medicaid Prior Authorization Criteria for Buprenorphine Agents; FL Medicaid Prior Authorization Criteria for Buprenorphine Agents; FL Medicaid Prior Authorization Criteria for Buprenorphine Agents; FL Medicaid Preferred Drug List</t>
  </si>
  <si>
    <t>FL Medicaid Preferred Drug List; FL Medicaid Preferred Drug List; FL Medicaid Prior Authorization Criteria for Buprenorphine Agents</t>
  </si>
  <si>
    <t>FL Medicaid Preferred Drug List; FL Medicaid Prior Authorization Criteria for Buprenorphine Agents; FL Medicaid Prior Authorization Criteria for Buprenorphine Agents; FL Medicaid Prior Authorization Criteria for Buprenorphine Agents</t>
  </si>
  <si>
    <t>FL Medicaid Preferred Drug List; FL Medicaid Preferred Drug List</t>
  </si>
  <si>
    <t>D.C. Behavioral Health Transformation</t>
  </si>
  <si>
    <t>District of Columbia, Department of Health Care Finance, Pharmacy Preferred Drug List</t>
  </si>
  <si>
    <t>District of Columbia, Department of Health Care Finance, Pharmacy Preferred Drug List; D.C. Code § 31-3175.05. Medicaid coverage for medication-assisted treatment</t>
  </si>
  <si>
    <t>D.C. Code § 7-3202. Expanding access to opioid use disorder treatment</t>
  </si>
  <si>
    <t>District of Columbia, Department of Health Care Finance, Pharmacy Preferred Drug List; D.C. Code § 31-3175.05. Medicaid coverage for medication-assisted treatment; D.C. Code § 7-3202. Expanding access to opioid use disorder treatment</t>
  </si>
  <si>
    <t>Approval of IMD Waiver</t>
  </si>
  <si>
    <t>Naltrexone HCL IM (Vivitrol) PA Form</t>
  </si>
  <si>
    <t>Naltrexone HCL IM (Vivitrol) PA Form; Naltrexone HCL IM (Vivitrol) PA Form; Naltrexone HCL IM (Vivitrol) PA Form</t>
  </si>
  <si>
    <t>Naltrexone HCL IM (Vivitrol) PA Form; Naltrexone HCL IM (Vivitrol) PA Form</t>
  </si>
  <si>
    <t>Only buprenorphine/naloxone film with labelers 00781 and 52427 are designated as preferred agents, all others are non-preferred. DE Medicaid Preferred Drug List</t>
  </si>
  <si>
    <t>DE Medicaid Preferred Drug List</t>
  </si>
  <si>
    <t>Only buprenorphine/naloxone film with labelers 00781 and 52427 are designated as preferred agents, all others are non-preferred. DE Medicaid Preferred Drug List.</t>
  </si>
  <si>
    <t>Buprenorphine sublingual film, Buprenorphine sublingual tablet, Buprenorphine/naloxone sublingual film , Buprenorphine/naloxone sublingual tablet, Naltrexone tablet, Sublocade (buprenorphine) subcutaneous injection , Suboxone (buprenorphine/naloxone) sublingual film, Suboxone (buprenorphine/naloxone) sublingual tablets, Vivitrol (naltrexone) injection</t>
  </si>
  <si>
    <t>Adult Behavioral Health Provider Policy Manual 2.3. Taxonomies.; Clinic Provider Policy Manual 1.0. Overview.; DE Medicaid Preferred Drug List; DE Medicaid Preferred Drug List</t>
  </si>
  <si>
    <t>Del. Code tit. 18, § 3343. Insurance coverage for serious mental illness.; Del. Code tit. 18 § 3571X. Medication Assisted Treatment for Drug and Alcohol Dependencies.</t>
  </si>
  <si>
    <t>Del. Code tit. 18, § 3343. Insurance coverage for serious mental illness.; Del. Code tit. 18, § 3343. Insurance coverage for serious mental illness.; Del. Code tit. 18, § 3343. Insurance coverage for serious mental illness.; Del. Code tit. 18 § 3571X. Medication Assisted Treatment for Drug and Alcohol Dependencies.; Del. Code tit. 18 § 3571X. Medication Assisted Treatment for Drug and Alcohol Dependencies.</t>
  </si>
  <si>
    <t>Del. Code tit. 18, § 3343. Insurance coverage for serious mental illness.; Del. Code tit. 18, § 3343. Insurance coverage for serious mental illness.; Del. Code tit. 18 § 3571X. Medication Assisted Treatment for Drug and Alcohol Dependencies.; Del. Code tit. 18 § 3571X. Medication Assisted Treatment for Drug and Alcohol Dependencies.</t>
  </si>
  <si>
    <t>Naltrexone HCL IM (Vivitrol) PA Form; Naltrexone HCL IM (Vivitrol) PA Form; Naltrexone HCL IM (Vivitrol) PA Form; Naltrexone HCL IM (Vivitrol) PA Form</t>
  </si>
  <si>
    <t>Buprenorphine sublingual film, Buprenorphine sublingual tablet, Buprenorphine/naloxone sublingual tablet, Naltrexone tablet, Sublocade (buprenorphine) subcutaneous injection , Suboxone (buprenorphine/naloxone) sublingual film, Suboxone (buprenorphine/naloxone) sublingual tablets, Vivitrol (naltrexone) injection</t>
  </si>
  <si>
    <t>Del. Code tit. 18 § 3571X. Medication Assisted Treatment for Drug and Alcohol Dependencies.; Del. Code tit. 18, § 3343. Insurance coverage for serious mental illness.</t>
  </si>
  <si>
    <t>Del. Code tit. 18, § 3343. Insurance coverage for serious mental illness.; Del. Code tit. 18, § 3343. Insurance coverage for serious mental illness.; Del. Code tit. 18 § 3571X. Medication Assisted Treatment for Drug and Alcohol Dependencies.</t>
  </si>
  <si>
    <t>Del. Code tit. 18, § 3343. Insurance coverage for serious mental illness.; Del. Code tit. 18, § 3343. Insurance coverage for serious mental illness.; Del. Code tit. 18 § 3571X. Medication Assisted Treatment for Drug and Alcohol Dependencies.; Adult Behavioral Health Provider Policy Manual 2.3. Taxonomies.; Clinic Provider Policy Manual 1.0. Overview.; DE Medicaid Preferred Drug List; Del. Code tit. 18 § 3571X. Medication Assisted Treatment for Drug and Alcohol Dependencies.</t>
  </si>
  <si>
    <t>Adult Behavioral Health Provider Policy Manual 2.3. Taxonomies.; Clinic Provider Policy Manual 1.0. Overview.; DE Medicaid Preferred Drug List</t>
  </si>
  <si>
    <t>Patient must attempt to utilize oral naltrexone before approval for Vivitrol (naltrexone) injectable will be granted.</t>
  </si>
  <si>
    <t>Buprenorphine sublingual film, Buprenorphine sublingual tablet, Naltrexone tablet, Sublocade (buprenorphine) subcutaneous injection , Suboxone (buprenorphine/naloxone) sublingual film, Suboxone (buprenorphine/naloxone) sublingual tablets, Vivitrol (naltrexone) injection, Zubsolv (buprenorphine/naloxone) sublingual tablet</t>
  </si>
  <si>
    <t>Buprenorphine sublingual film, Buprenorphine sublingual tablet, Naltrexone tablet, Suboxone (buprenorphine/naloxone) sublingual film, Suboxone (buprenorphine/naloxone) sublingual tablets, Vivitrol (naltrexone) injection, Zubsolv (buprenorphine/naloxone) sublingual tablet</t>
  </si>
  <si>
    <t>Naltrexone HCL IM (Vivitrol) PA Form; Buprenorphine (Suboxone, Subutex, Zubsolv) PA Form</t>
  </si>
  <si>
    <t>Buprenorphine (Suboxone, Subutex, Zubsolv) PA Form; Buprenorphine (Suboxone, Subutex, Zubsolv) PA Form; DE Medicaid Preferred Drug List; DE Medicaid Preferred Drug List</t>
  </si>
  <si>
    <t>Naltrexone HCL IM (Vivitrol) PA Form; DE Medicaid Preferred Drug List; Naltrexone HCL IM (Vivitrol) PA Form; Naltrexone HCL IM (Vivitrol) PA Form; Naltrexone HCL IM (Vivitrol) PA Form</t>
  </si>
  <si>
    <t>Buprenorphine (Suboxone, Subutex, Zubsolv) PA Form; Buprenorphine (Suboxone, Subutex, Zubsolv) PA Form; DE Medicaid Preferred Drug List</t>
  </si>
  <si>
    <t>Buprenorphine (Suboxone, Subutex, Zubsolv) PA Form</t>
  </si>
  <si>
    <t>Buprenorphine sublingual film, Buprenorphine sublingual tablet, Naltrexone tablet, Suboxone (buprenorphine/naloxone) sublingual film, Suboxone (buprenorphine/naloxone) sublingual tablets, Vivitrol (naltrexone) injection</t>
  </si>
  <si>
    <t>DE Medicaid Preferred Drug List; Adult Behavioral Health Provider Policy Manual 2.3. Taxonomies.; Clinic Provider Policy Manual 1.0. Overview.; DE Medicaid Preferred Drug List; DE Medicaid Preferred Drug List</t>
  </si>
  <si>
    <t>DE Medicaid Preferred Drug List; Adult Behavioral Health Provider Policy Manual 2.3. Taxonomies.; Clinic Provider Policy Manual 1.0. Overview.</t>
  </si>
  <si>
    <t>Buprenorphine (Suboxone, Subutex, Zubsolv) PA Form; Naltrexone HCL IM (Vivitrol) PA Form</t>
  </si>
  <si>
    <t>Naltrexone HCL IM (Vivitrol) PA Form; Naltrexone HCL IM (Vivitrol) PA Form; Naltrexone HCL IM (Vivitrol) PA Form; Naltrexone HCL IM (Vivitrol) PA Form; DE Medicaid Preferred Drug List</t>
  </si>
  <si>
    <t>Conn. Agencies Regs. § 17a-453a-4. Covered behavioral health services; Conn. Gen. Stat. § 17a-485i. Behavioral health recovery program for individuals with substance use disorders or psychiatric disabilities. Policies, procedures, and regulations</t>
  </si>
  <si>
    <t>Preferred Drug List - Opiate Dependence Treatments</t>
  </si>
  <si>
    <t>Preferred Drug List - Opiate Dependence Treatments; Conn. Agencies Regs. § 17b-262-822. Service limitations</t>
  </si>
  <si>
    <t>Conn. Gen. Stat. § 17a-485i. Behavioral health recovery program for individuals with substance use disorders or psychiatric disabilities. Policies, procedures, and regulations; Conn. Agencies Regs. § 17a-453a-2. Definitions; Conn. Agencies Regs. § 17a-453a-4. Covered behavioral health services; Conn. Gen. Stat. § 17a-450. Department of Mental Health and Addiction Services. Functions and duties</t>
  </si>
  <si>
    <t>Conn. Gen. Stat. § 17a-485i. Behavioral health recovery program for individuals with substance use disorders or psychiatric disabilities. Policies, procedures, and regulations</t>
  </si>
  <si>
    <t>Preferred Drug List; Conn. Agencies Regs. § 17b-262-822. Service limitations</t>
  </si>
  <si>
    <t>Conn. Gen. Stat. § 38a-488a. Mandatory coverage for the diagnosis and treatment of mental or nervous conditions. Exceptions. Benefits payable re type of provider or facility. State's claim against proceeds. Direct reimbursement for certain covered services rendered by certain out-of-network providers</t>
  </si>
  <si>
    <t>Conn. Gen. Stat. § 17a-485i. Behavioral health recovery program for individuals with substance use disorders or psychiatric disabilities. Policies, procedures, and regulations; Conn. Gen. Stat. § 38a-488a. Mandatory coverage for the diagnosis and treatment of mental or nervous conditions. Exceptions. Benefits payable re type of provider or facility. State's claim against proceeds. Direct reimbursement for certain covered services rendered by certain out-of-network providers</t>
  </si>
  <si>
    <t>3 Colo. Code Regs. 702-4:4-2-42. Concerning essential health benefits; 10 Colo. Regs. 2505-10:8.746. Outpatient fee-for-service substance use disorder treatment</t>
  </si>
  <si>
    <t>Fail first applies to Bunavail and Zubsolv. Suboxone and Buprenorphine/naloxone sublingual film are both limited to 24 mg/day.</t>
  </si>
  <si>
    <t>Prior authorization is required for Vivitrol but not ReVia.</t>
  </si>
  <si>
    <t>Colorado Medical Assistance Program Prior Authorization Criteria and Quality Limits for Physicians and Pharmacists</t>
  </si>
  <si>
    <t>10 Colo. Regs. 2505-10:8.746. Outpatient fee-for-service substance use disorder treatment</t>
  </si>
  <si>
    <t>Subutex will not be approved for more than 24mg/day. The maximum dose for Sublocade (buprenorphine extended-release) is 300 mg injection every month.</t>
  </si>
  <si>
    <t>Because of limited access to Colorado's preferred drug list, limitations were coded based on the Prior Authorization Criteria and Quality Limits document. Colorado Medical Assistance Program Prior Authorization Criteria and Quality Limits for Physicians and Pharmacists.</t>
  </si>
  <si>
    <t>10 Colo. Regs. 2505-10:8.212. Community behavioral health services; 10 Colo. Regs. 2505-10:8.746. Outpatient fee-for-service substance use disorder treatment; Colorado Medical Assistance Program Prior Authorization Criteria and Quality Limits for Physicians and Pharmacists</t>
  </si>
  <si>
    <t>10 Colo. Regs. 2505-10:8.212. Community behavioral health services; 10 Colo. Regs. 2505-10:8.746. Outpatient fee-for-service substance use disorder treatment; 10 Colo. Regs. 2505-10:8.746. Outpatient fee-for-service substance use disorder treatment</t>
  </si>
  <si>
    <t>10 Colo. Regs. 2505-10:8.212. Community behavioral health services</t>
  </si>
  <si>
    <t>Fail first applies to Bunavail and Zubsolv. The quantity limit applies to Suboxone and is limited to 24 mg/day.</t>
  </si>
  <si>
    <t>3 Colo. Code Regs. 702-4:4-2-64. Concerning mental health parity in health benefit plans</t>
  </si>
  <si>
    <t>10 Colo. Regs. 2505-10:8.746. Outpatient fee-for-service substance use disorder treatment; 3 Colo. Code Regs. 702-4:4-2-42. Concerning essential health benefits</t>
  </si>
  <si>
    <t>10 Colo. Regs. 2505-10:8.212. Community behavioral health services; Colorado Medical Assistance Program Prior Authorization Criteria and Quality Limits for Physicians and Pharmacists; 10 Colo. Regs. 2505-10:8.746. Outpatient fee-for-service substance use disorder treatment</t>
  </si>
  <si>
    <t>The fail first requirement applies to Bunavail and Zubsolv. The quantity limit applies to Suboxone and is limited to 24 mg/day.</t>
  </si>
  <si>
    <t>10 Colo. Regs. 2505-10:8.212. Community behavioral health services; Colorado Medical Assistance Program Prior Authorization Criteria and Quality Limits for Physicians and Pharmacists; 10 Colo. Regs. 2505-10:8.746. Outpatient fee-for-service substance use disorder treatment; 10 Colo. Regs. 2505-10:8.746. Outpatient fee-for-service substance use disorder treatment</t>
  </si>
  <si>
    <t>10 Colo. Regs. 2505-10:8.212. Community behavioral health services; 10 Colo. Regs. 2505-10:8.746. Outpatient fee-for-service substance use disorder treatment; 10 Colo. Regs. 2505-10:8.746. Outpatient fee-for-service substance use disorder treatment; 10 Colo. Regs. 2505-10:8.746. Outpatient fee-for-service substance use disorder treatment</t>
  </si>
  <si>
    <t>10 Colo. Regs. 2505-10:8.746. Outpatient fee-for-service substance use disorder treatment; 10 Colo. Regs. 2505-10:8.746. Outpatient fee-for-service substance use disorder treatment</t>
  </si>
  <si>
    <t>10 Colo. Regs. 2505-10:8.746. Outpatient fee-for-service substance use disorder treatment; Colorado Medical Assistance Program Prior Authorization Criteria and Quality Limits for Physicians and Pharmacists</t>
  </si>
  <si>
    <t>10 Colo. Regs. 2505-10:8.746. Outpatient fee-for-service substance use disorder treatment; 10 Colo. Regs. 2505-10:8.746. Outpatient fee-for-service substance use disorder treatment; 10 Colo. Regs. 2505-10:8.212. Community behavioral health services; 10 Colo. Regs. 2505-10:8.746. Outpatient fee-for-service substance use disorder treatment; 10 Colo. Regs. 2505-10:8.746. Outpatient fee-for-service substance use disorder treatment</t>
  </si>
  <si>
    <t>Colorado Medical Assistance Program Prior Authorization Criteria and Quality Limits for Physicians and Pharmacists; Colorado Medical Assistance Program Prior Authorization Criteria and Quality Limits for Physicians and Pharmacists; Colorado Medical Assistance Program Prior Authorization Criteria and Quality Limits for Physicians and Pharmacists</t>
  </si>
  <si>
    <t>Subutex will not be approved for more than 24mg/day.</t>
  </si>
  <si>
    <t>CO has two programs that offer MAT: the Outpatient FFS substance use disorder treatment and the Community Behavioral Health Services. Clients can only participate in one of the two programs.MAT under the Outpatient FFS substance disorder treatment is "medication approved by the FDA for opioid addiction detoxification or maintenance treatment," and the law specifically mentions Methadone. 10 Colo. Regs. 2505-10:8.746.6.G.Under the Community Behavioral Health Services, methadone or "another approved controlled substance" is covered. 10 Colo. Regs. 2505-10:8.212.4.A.8.</t>
  </si>
  <si>
    <t>10 Colo. Regs. 2505-10:8.212. Community behavioral health services; 10 Colo. Regs. 2505-10:8.746. Outpatient fee-for-service substance use disorder treatment</t>
  </si>
  <si>
    <t>Medicaid 1115 Demonstration Waiver; Medicaid 1115 Demonstration Waiver</t>
  </si>
  <si>
    <t>Cal. Code. Regs. Tit. 22, § 51341.1. Drug Medi-Cal Substance Use Disorder Services; Cal. Code. Regs. Tit. 22, § 51341.1. Drug Medi-Cal Substance Use Disorder Services; Cal. Code. Regs. Tit. 22, § 51341.1. Drug Medi-Cal Substance Use Disorder Services</t>
  </si>
  <si>
    <t>Cal. Code. Regs. Tit. 22, § 51341.1. Drug Medi-Cal Substance Use Disorder Services</t>
  </si>
  <si>
    <t>There is no information on preferred formulations, but quantity limits apply for Zubsolv, Suboxone sublingual film, buprenorphine-naloxone sublingual tablet, and buprenorphine hcl sublingual tablet.</t>
  </si>
  <si>
    <t>Cal. Code. Regs. Tit. 22, § 51341.1. Drug Medi-Cal Substance Use Disorder Services; Cal. Code. Regs. Tit. 22, § 51341.1. Drug Medi-Cal Substance Use Disorder Services; Contract Drug List; Contract Drug List</t>
  </si>
  <si>
    <t>Cal. Code. Regs. Tit. 22, § 51341.1. Drug Medi-Cal Substance Use Disorder Services; Cal. Code. Regs. Tit. 22, § 51341.1. Drug Medi-Cal Substance Use Disorder Services; Cal. Code. Regs. Tit. 22, § 51341.1. Drug Medi-Cal Substance Use Disorder Services; Cal. Code. Regs. Tit. 22, § 51341.1. Drug Medi-Cal Substance Use Disorder Services; Cal. Code. Regs. Tit. 22, § 51341.1. Drug Medi-Cal Substance Use Disorder Services; Contract Drug List; Contract Drug List; Contract Drug List</t>
  </si>
  <si>
    <t>Cal. Code. Regs. Tit. 22, § 51341.1. Drug Medi-Cal Substance Use Disorder Services; Cal. Code. Regs. Tit. 22, § 51341.1. Drug Medi-Cal Substance Use Disorder Services; Cal. Code. Regs. Tit. 22, § 51341.1. Drug Medi-Cal Substance Use Disorder Services; Cal. Code. Regs. Tit. 22, § 51341.1. Drug Medi-Cal Substance Use Disorder Services; Cal. Code. Regs. Tit. 22, § 51341.1. Drug Medi-Cal Substance Use Disorder Services; Contract Drug List; Contract Drug List</t>
  </si>
  <si>
    <t>Cal. Code. Regs. Tit. 22, § 51341.1. Drug Medi-Cal Substance Use Disorder Services; Cal. Code. Regs. Tit. 22, § 51341.1. Drug Medi-Cal Substance Use Disorder Services</t>
  </si>
  <si>
    <t>Cal. Code. Regs. Tit. 22, § 51341.1. Drug Medi-Cal Substance Use Disorder Services; Cal. Code. Regs. Tit. 22, § 51341.1. Drug Medi-Cal Substance Use Disorder Services; Cal. Code. Regs. Tit. 22, § 51341.1. Drug Medi-Cal Substance Use Disorder Services; Cal. Code. Regs. Tit. 22, § 51341.1. Drug Medi-Cal Substance Use Disorder Services; Cal. Code. Regs. Tit. 22, § 51341.1. Drug Medi-Cal Substance Use Disorder Services</t>
  </si>
  <si>
    <t>AR Provider Memo (PDL) 10-01-2018</t>
  </si>
  <si>
    <t>AR Medicaid Prior Authorization Criteria</t>
  </si>
  <si>
    <t>Vivitrol (Naltrexone) injectable does require prior authorization; oral naltrexone formulations do not.</t>
  </si>
  <si>
    <t>AR Provider Memo: AR Medicaid DUR Board edits approved at the July 17, 2013 meeting; AR Medicaid Prior Authorization Criteria; AR PA Form Vivitrol; AR PA Form Vivitrol</t>
  </si>
  <si>
    <t>Probuphine and Sublocade require prior authorization, Buprenorphine sublingual tablets do not. AR Medicaid Prior Authorization Criteria.</t>
  </si>
  <si>
    <t>AR Medicaid Prior Authorization Criteria; AR PA Form Buprenorphine Agents; AR PA Form Buprenorphine Agents</t>
  </si>
  <si>
    <t>AR Provider Memo: AR Medicaid DUR Board edits approved at the July 17, 2013 meeting; AR Medicaid Prior Authorization Criteria</t>
  </si>
  <si>
    <t>Arkansas treats two additional MAT medication formulations—Sublocade (buprenorphine) subcutaneous injection, and Probuphine (buprenorphine) subdermal implant—as a part of its physician billing program, and therefor lists them separately from the non-preferred agents designated under its pharmaceutical benefits program. Arkansas Medicaid Preferred Drug List.</t>
  </si>
  <si>
    <t>Arkansas Medicaid Preferred Drug List</t>
  </si>
  <si>
    <t>Arkansas treats two additional MAT medication formulations—Sublocade (buprenorphine) subcutaneous injection, and Probuphine (buprenorphine) subdermal implant—as a part of its physician billing program, and therefor lists them separately from the preferred agents designated under its pharmaceutical benefits program. Arkansas Medicaid Preferred Drug List.</t>
  </si>
  <si>
    <t>AR Provider Memo: AR Medicaid DUR Board edits approved at the July 17, 2013 meeting; Arkansas Medicaid Preferred Drug List; Arkansas Medicaid Preferred Drug List; Arkansas Medicaid Preferred Drug List</t>
  </si>
  <si>
    <t>Ark. Code Ann. § 23-99-1119. Medication-assisted treatment for opioid addiction.</t>
  </si>
  <si>
    <t>Arkansas's prohibition against prior authorization for MOUD medications does not apply to injectables. Ark. Code Ann. § 23-99-1119 (a).</t>
  </si>
  <si>
    <t>Ark. Code Ann. § 23-99-1119. Medication-assisted treatment for opioid addiction.; Ark. Code Ann. § 23-99-1103. Definitions.; Ark. Code Ann. § 23-99-1119. Medication-assisted treatment for opioid addiction.</t>
  </si>
  <si>
    <t>Ark. Code Ann. § 23-99-1103. Definitions.; Ark. Code Ann. § 23-99-1119. Medication-assisted treatment for opioid addiction.; Arkansas Medicaid Preferred Drug List; Arkansas Medicaid Preferred Drug List; Arkansas Medicaid Preferred Drug List</t>
  </si>
  <si>
    <t>AR Medicaid Prior Authorization Criteria; AR Provider Memo (PDL) 10-01-2018; Arkansas Medicaid Preferred Drug List; Arkansas Medicaid Preferred Drug List</t>
  </si>
  <si>
    <t>AR Provider Memo: AR Medicaid DUR Board edits approved at the July 17, 2013 meeting; AR Provider Memo (PDL) 10-01-2018; AR Medicaid Prior Authorization Criteria; AR PA Form Vivitrol</t>
  </si>
  <si>
    <t>AR Provider Memo (PDL) 10-01-2018; AR Provider Memo (PDL) 10-01-2018; AR Medicaid Prior Authorization Criteria; Arkansas Medicaid Preferred Drug List; Arkansas Medicaid Preferred Drug List; AR PA Form Buprenorphine Agents; AR PA Form Buprenorphine Agents</t>
  </si>
  <si>
    <t>AR Provider Memo (PDL) 10-01-2018; AR Provider Memo (PDL) 10-01-2018; AR Provider Memo (PDL) 10-01-2018; AR Provider Memo (PDL) 10-01-2018; AR Provider Memo: AR Medicaid DUR Board edits approved at the July 17, 2013 meeting; Arkansas Medicaid Preferred Drug List; AR Medicaid Prior Authorization Criteria</t>
  </si>
  <si>
    <t>Arkansas treats three additional MAT medication formulations—Vivitrol (naltrexone) injection, Sublocade (buprenorphine) subcutaneous injection, and Probuphine (buprenorphine) subdermal implant—as a part of its physician billing program, and therefor lists them separately from the non-preferred agents designated under its pharmaceutical benefits program. Arkansas Medicaid Preferred Drug List.</t>
  </si>
  <si>
    <t>Arkansas treats three additional MAT medication formulations—Vivitrol (naltrexone) injection, Sublocade (buprenorphine) subcutaneous injection, and Probuphine (buprenorphine) subdermal implant—as a part of its physician billing program, and lists them separately from the preferred agents designated under its pharmaceutical benefits program. Arkansas Medicaid Preferred Drug List.</t>
  </si>
  <si>
    <t>Arkansas Medicaid Preferred Drug List; Arkansas Medicaid Preferred Drug List; Arkansas Medicaid Preferred Drug List; AR Provider Memo (PDL) 10-01-2018; AR Provider Memo: AR Medicaid DUR Board edits approved at the July 17, 2013 meeting</t>
  </si>
  <si>
    <t>Arkansas Medicaid Preferred Drug List; AR Provider Memo (PDL) 10-01-2018; Arkansas Medicaid Preferred Drug List</t>
  </si>
  <si>
    <t>AR Provider Memo: AR Medicaid DUR Board edits approved at the July 17, 2013 meeting; AR Provider Memo (PDL) 10-01-2018; AR PA Form Vivitrol; AR PA Form Vivitrol</t>
  </si>
  <si>
    <t>AR Provider Memo (PDL) 10-01-2018; AR Provider Memo (PDL) 10-01-2018; Arkansas Medicaid Preferred Drug List; Arkansas Medicaid Preferred Drug List; AR PA Form Buprenorphine Agents; AR PA Form Buprenorphine Agents</t>
  </si>
  <si>
    <t>AR Provider Memo (PDL) 10-01-2018; AR Provider Memo (PDL) 10-01-2018; AR Provider Memo (PDL) 10-01-2018; AR Provider Memo (PDL) 10-01-2018; AR Provider Memo: AR Medicaid DUR Board edits approved at the July 17, 2013 meeting; Arkansas Medicaid Preferred Drug List</t>
  </si>
  <si>
    <t>Arkansas treats three additional MAT medication formulations—Vivitrol (naltrexone) injection, Sublocade (buprenorphine) subcutaneous injection, and Probuphine (buprenorphine) subdermal implant—as a part of its physician billing program, and therefor lists them separately from the preferred agents designated under its pharmaceutical benefits program. Arkansas Medicaid Preferred Drug List.</t>
  </si>
  <si>
    <t>Ark. Code Ann. § 23-99-1119. Medication-assisted treatment for opioid addiction.; Ark. Code Ann. § 23-99-1119. Medication-assisted treatment for opioid addiction.</t>
  </si>
  <si>
    <t>AR Provider Memo: AR Medicaid DUR Board edits approved at the July 17, 2013 meeting; AR Provider Memo (PDL) 10-01-2018; AR PA Form Vivitrol</t>
  </si>
  <si>
    <t>AR Provider Memo (PDL) 10-01-2018; AR Provider Memo (PDL) 10-01-2018; Arkansas Medicaid Preferred Drug List; Arkansas Medicaid Preferred Drug List; AR PA Form Buprenorphine Agents</t>
  </si>
  <si>
    <t>Ark. Code Ann. § 23-99-1119. Medication-assisted treatment for opioid addiction.; Ark. Code Ann. § 23-99-1103. Definitions.</t>
  </si>
  <si>
    <t>Ark. Code Ann. § 23-99-1119. Medication-assisted treatment for opioid addiction.; Ark. Code Ann. § 23-99-1103. Definitions.; Arkansas Medicaid Preferred Drug List; Arkansas Medicaid Preferred Drug List; Arkansas Medicaid Preferred Drug List</t>
  </si>
  <si>
    <t>AR Provider Memo (PDL) 10-01-2018; Arkansas Medicaid Preferred Drug List; Arkansas Medicaid Preferred Drug List</t>
  </si>
  <si>
    <t>Arkansas Medicaid Preferred Drug List; Arkansas Medicaid Preferred Drug List; Arkansas Medicaid Preferred Drug List</t>
  </si>
  <si>
    <t>Arkansas Medicaid Preferred Drug List; Arkansas Medicaid Preferred Drug List</t>
  </si>
  <si>
    <t>AR Provider Memo: AR Medicaid DUR Board edits approved at the July 17, 2013 meeting</t>
  </si>
  <si>
    <t>Arkansas Medicaid Preferred Drug List; AR Provider Memo: AR Medicaid DUR Board edits approved at the July 17, 2013 meeting</t>
  </si>
  <si>
    <t>Arizona Medicaid Provider Manual: Behavioral Health</t>
  </si>
  <si>
    <t>Prior authorization is required unless the patient is pregnant. Prior authorization is required for Sublocade Buprenorphine Extended Release Injection</t>
  </si>
  <si>
    <t>Preferred Drug List 2016</t>
  </si>
  <si>
    <t>Buprenorphine sublingual tablet, Sublocade (buprenorphine) subcutaneous injection , Naltrexone tablet, Vivitrol (naltrexone) injection, Buprenorphine/naloxone sublingual tablet, Suboxone (buprenorphine/naloxone) sublingual film</t>
  </si>
  <si>
    <t>Arizona Medicaid Provider Manual: Behavioral Health; Preferred Drug List 2016</t>
  </si>
  <si>
    <t>Arizona Medicaid Provider Manual: Behavioral Health; Arizona Medicaid Provider Manual: Behavioral Health; Preferred Drug List 2016</t>
  </si>
  <si>
    <t>Ariz. Rev. Stat. § 20-3402. Prior authorization; exceptions.</t>
  </si>
  <si>
    <t>Ariz. Rev. Stat. § 20-3402. Prior authorization; exceptions.; Arizona Medicaid Provider Manual: Behavioral Health; Arizona Medicaid Provider Manual: Behavioral Health</t>
  </si>
  <si>
    <t>Buprenorphine sublingual tablet, Sublocade (buprenorphine) subcutaneous injection , Naltrexone tablet, Vivitrol (naltrexone) injection, Buprenorphine/naloxone sublingual tablet, Buprenorphine/naloxone sublingual film , Suboxone (buprenorphine/naloxone) sublingual film, Suboxone (buprenorphine/naloxone) sublingual tablets</t>
  </si>
  <si>
    <t>Arizona Medicaid Provider Manual: Behavioral Health; Arizona Medicaid Provider Manual: Behavioral Health; Ariz. Rev. Stat. § 20-3402. Prior authorization; exceptions.</t>
  </si>
  <si>
    <t>Buprenorphine sublingual tablet, Probuphine (buprenorphine) implant, Sublocade (buprenorphine) subcutaneous injection , Buprenorphine/naloxone sublingual tablet, Buprenorphine/naloxone sublingual film , Bunavail (buprenorphine/naloxone) buccal film, Zubsolv (buprenorphine/naloxone) sublingual tablet</t>
  </si>
  <si>
    <t>Ariz. Rev. Stat. § 20-3402. Prior authorization; exceptions.; Arizona Medicaid Provider Manual: Behavioral Health</t>
  </si>
  <si>
    <t>Buprenorphine sublingual tablet, Probuphine (buprenorphine) implant, Buprenorphine/naloxone sublingual tablet, Buprenorphine/naloxone sublingual film , Bunavail (buprenorphine/naloxone) buccal film, Zubsolv (buprenorphine/naloxone) sublingual tablet</t>
  </si>
  <si>
    <t>Arizona Medicaid Provider Manual: Behavioral Health; Ariz. Rev. Stat. § 20-3402. Prior authorization; exceptions.</t>
  </si>
  <si>
    <t>Bunavail (buprenorphine/naloxone) buccal film, Buprenorphine sublingual tablet, Buprenorphine/naloxone sublingual film , Buprenorphine/naloxone sublingual tablet, Probuphine (buprenorphine) implant, Zubsolv (buprenorphine/naloxone) sublingual tablet</t>
  </si>
  <si>
    <t>Arizona Medicaid Provider Manual: Behavioral Health; Preferred Drug List 2016; Preferred Drug List 2016</t>
  </si>
  <si>
    <t>Alaska Admin. Code tit. 7, §135.010. Scope of Medicaid behavioral health services.; Alaska Medicaid Oral Buprenorphine PA Criteria; Alaska Admin. Code tit. 7, §138.400. Community-based support services and payment conditions.; Alaska Admin. Code tit. 7, §138.410. Requirement to pay substance use disorder care coordination services.</t>
  </si>
  <si>
    <t>Alaska Medicaid Prior Authorization List; Alaska Medicaid Maximum Units of Medication; Alaska Medicaid Oral Buprenorphine PA Criteria</t>
  </si>
  <si>
    <t>Buprenorphine, in the form of Subutex, is restricted to pregnant females. Alaska Medicaid Oral Buprenorphine PA Criteria</t>
  </si>
  <si>
    <t>Alaska Medicaid Prior Authorization List; Alaska Medicaid Oral Buprenorphine PA Criteria</t>
  </si>
  <si>
    <t>Alaska Medicaid Prior Authorization List</t>
  </si>
  <si>
    <t>Sublocade (buprenorphine) subcutaneous injection , Naltrexone tablet, Vivitrol (naltrexone) injection, Buprenorphine/naloxone sublingual tablet, Buprenorphine/naloxone sublingual film , Bunavail (buprenorphine/naloxone) buccal film, Suboxone (buprenorphine/naloxone) sublingual film, Zubsolv (buprenorphine/naloxone) sublingual tablet</t>
  </si>
  <si>
    <t>Alaska Admin. Code tit. 7, §135.010. Scope of Medicaid behavioral health services.; Preferred Drug List; Preferred Drug List</t>
  </si>
  <si>
    <t>Alaska Admin. Code tit. 7, §135.010. Scope of Medicaid behavioral health services.</t>
  </si>
  <si>
    <t>Sublocade (buprenorphine) subcutaneous injection , Naltrexone tablet, Vivitrol (naltrexone) injection, Buprenorphine/naloxone sublingual tablet, Bunavail (buprenorphine/naloxone) buccal film, Suboxone (buprenorphine/naloxone) sublingual film, Zubsolv (buprenorphine/naloxone) sublingual tablet</t>
  </si>
  <si>
    <t>Alaska Admin. Code tit. 7, §135.010. Scope of Medicaid behavioral health services.; Alaska Medicaid Oral Buprenorphine PA Criteria; Alaska Admin. Code tit. 7, §138.400. Community-based support services and payment conditions.</t>
  </si>
  <si>
    <t>Preferred Drug List; Preferred Drug List; Alaska Admin. Code tit. 7, §135.010. Scope of Medicaid behavioral health services.</t>
  </si>
  <si>
    <t>Alaska Admin. Code tit. 7, §135.010. Scope of Medicaid behavioral health services.; Alaska Medicaid Oral Buprenorphine PA Criteria</t>
  </si>
  <si>
    <t>Alabama Medicaid Provider Manual: Rehabilitative Services</t>
  </si>
  <si>
    <t>Alabama Medicaid Opioid Dependence Prior Authorization Form; Alabama Medicaid PDL; Alabama Medicaid Provider Manual: Rehabilitative Services</t>
  </si>
  <si>
    <t>Alabama Medicaid Provider Manual: Rehabilitative Services; Alabama Medicaid PDL</t>
  </si>
  <si>
    <t>Alabama Medicaid Opioid Dependence Prior Authorization Form; Alabama Medicaid Provider Manual: Rehabilitative Services; Alabama Medicaid PDL</t>
  </si>
  <si>
    <t>Alabama Medicaid PDL</t>
  </si>
  <si>
    <t>Bunavail (buprenorphine/naloxone) buccal film, Buprenex, Buprenorphine sublingual film, Buprenorphine sublingual tablet, Buprenorphine/naloxone sublingual film , Buprenorphine/naloxone sublingual tablet, Probuphine (buprenorphine) implant</t>
  </si>
  <si>
    <t>Buprenorphine/naloxone sublingual tablet, Sublocade (buprenorphine) subcutaneous injection , Suboxone (buprenorphine/naloxone) sublingual film, Suboxone (buprenorphine/naloxone) sublingual tablets, Zubsolv (buprenorphine/naloxone) sublingual tablet</t>
  </si>
  <si>
    <t>Alabama Medicaid Opioid Dependence Prior Authorization Form; Alabama Medicaid PDL</t>
  </si>
  <si>
    <t>Alabama Medicaid PDL; Alabama Medicaid Provider Manual: Rehabilitative Services</t>
  </si>
  <si>
    <t xml:space="preserve">Bunavail (buprenorphine/naloxone) buccal film, Buprenex, Buprenorphine sublingual film, Buprenorphine sublingual tablet, Buprenorphine/naloxone sublingual film , Buprenorphine/naloxone sublingual tablet, Probuphine (buprenorphine) implant, Sublocade (buprenorphine) subcutaneous injection </t>
  </si>
  <si>
    <t>Buprenorphine sublingual film, Buprenorphine sublingual tablet, Suboxone (buprenorphine/naloxone) sublingual film, Suboxone (buprenorphine/naloxone) sublingual tablets, Zubsolv (buprenorphine/naloxone) sublingual tablet</t>
  </si>
  <si>
    <t>Alabama Medicaid Provider Manual: Rehabilitative Services; Alabama Medicaid PDL; Alabama Medicaid Opioid Dependence Prior Authorization Form</t>
  </si>
  <si>
    <t>Alabama Medicaid Provider Manual: Rehabilitative Services; Alabama Medicaid Opioid Dependence Prior Authorization Form</t>
  </si>
  <si>
    <t>Bunavail (buprenorphine/naloxone) buccal film, Buprenex, Buprenorphine sublingual film, Buprenorphine sublingual tablet, Buprenorphine/naloxone sublingual film , Buprenorphine/naloxone sublingual tablet, Probuphine (buprenorphine) implant, Sublocade (buprenorphine) subcutaneous injection , Zubsolv (buprenorphine/naloxone) sublingual tablet</t>
  </si>
  <si>
    <t>Bunavail (buprenorphine/naloxone) buccal film, Buprenex, Buprenorphine sublingual film, Buprenorphine sublingual tablet, Buprenorphine/naloxone sublingual film , Buprenorphine/naloxone sublingual tablet, Probuphine (buprenorphine) implant, Suboxone (buprenorphine/naloxone) sublingual film, Suboxone (buprenorphine/naloxone) sublingual tablets, Zubsolv (buprenorphine/naloxone) sublingual tablet</t>
  </si>
  <si>
    <t>Alabama Medicaid PDL; Alabama Medicaid Opioid Dependence Prior Authorization Form; Alabama Medicaid Provider Manual: Rehabilitative Services</t>
  </si>
  <si>
    <t>_caution_ma_SPA_system</t>
  </si>
  <si>
    <t>_citation_ma_SPA_system</t>
  </si>
  <si>
    <t>ma_SPA_system</t>
  </si>
  <si>
    <t>_caution_ma_SPA</t>
  </si>
  <si>
    <t>_citation_ma_SPA</t>
  </si>
  <si>
    <t>_caution_IMD_waiver</t>
  </si>
  <si>
    <t>_citation_IMD_waiver</t>
  </si>
  <si>
    <t>_caution_ma_bh</t>
  </si>
  <si>
    <t>_citation_ma_bh</t>
  </si>
  <si>
    <t>_caution_ma_lims_nonmed</t>
  </si>
  <si>
    <t>_citation_ma_lims_nonmed</t>
  </si>
  <si>
    <t>ma_lims_nonmed</t>
  </si>
  <si>
    <t>_caution_ma_lim_nonmed</t>
  </si>
  <si>
    <t>_citation_ma_lim_nonmed</t>
  </si>
  <si>
    <t>_caution_medi_produc</t>
  </si>
  <si>
    <t>_citation_medi_produc</t>
  </si>
  <si>
    <t>medi_produc</t>
  </si>
  <si>
    <t>_caution_ma_lim_nal</t>
  </si>
  <si>
    <t>_citation_ma_lim_nal</t>
  </si>
  <si>
    <t>ma_lim_nal</t>
  </si>
  <si>
    <t>_caution_ma_lim_met</t>
  </si>
  <si>
    <t>_citation_ma_lim_met</t>
  </si>
  <si>
    <t>ma_lim_met</t>
  </si>
  <si>
    <t>_caution_ma_lim_bup</t>
  </si>
  <si>
    <t>_citation_ma_lim_bup</t>
  </si>
  <si>
    <t>ma_lim_bup</t>
  </si>
  <si>
    <t>_caution_ma_lim_med</t>
  </si>
  <si>
    <t>_citation_ma_lim_med</t>
  </si>
  <si>
    <t>_caution_ma_nonpreferred</t>
  </si>
  <si>
    <t>_citation_ma_nonpreferred</t>
  </si>
  <si>
    <t>ma_nonpreferred</t>
  </si>
  <si>
    <t>_caution_ma_preferred</t>
  </si>
  <si>
    <t>_citation_ma_preferred</t>
  </si>
  <si>
    <t>ma_preferred</t>
  </si>
  <si>
    <t>_caution_ma_MAT</t>
  </si>
  <si>
    <t>_citation_ma_MAT</t>
  </si>
  <si>
    <t>ma_MAT</t>
  </si>
  <si>
    <t>_caution_ma_cover</t>
  </si>
  <si>
    <t>_citation_ma_cover</t>
  </si>
  <si>
    <t>_caution_com_bh</t>
  </si>
  <si>
    <t>_citation_com_bh</t>
  </si>
  <si>
    <t>_caution_com_disallow</t>
  </si>
  <si>
    <t>_citation_com_disallow</t>
  </si>
  <si>
    <t>com_disallow</t>
  </si>
  <si>
    <t>_caution_com_req_med</t>
  </si>
  <si>
    <t>_citation_com_req_med</t>
  </si>
  <si>
    <t>com_req_med</t>
  </si>
  <si>
    <t>_caution_com_MAT_req</t>
  </si>
  <si>
    <t>_citation_com_MAT_req</t>
  </si>
  <si>
    <t>_caution_MAT_req</t>
  </si>
  <si>
    <t>_citation_MAT_req</t>
  </si>
  <si>
    <t>MAT_req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</si>
</sst>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387"/>
  <sheetViews>
    <sheetView workbookViewId="0">
      <selection activeCell="K8" sqref="K8"/>
    </sheetView>
  </sheetViews>
  <sheetFormatPr defaultRowHeight="14.5" x14ac:dyDescent="0.35"/>
  <cols>
    <col min="1" max="1" width="17.36328125" bestFit="1" customWidth="1"/>
    <col min="2" max="2" width="12.453125" bestFit="1" customWidth="1"/>
    <col min="3" max="3" width="17.08984375" bestFit="1" customWidth="1"/>
  </cols>
  <sheetData>
    <row r="1" spans="1:124" s="2" customFormat="1" ht="217.5" x14ac:dyDescent="0.35">
      <c r="A1" s="2" t="s">
        <v>175</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row>
    <row r="2" spans="1:124" x14ac:dyDescent="0.35">
      <c r="A2" t="s">
        <v>123</v>
      </c>
      <c r="B2" s="1">
        <v>42948</v>
      </c>
      <c r="C2" s="1">
        <v>43008</v>
      </c>
      <c r="D2">
        <v>1</v>
      </c>
      <c r="E2">
        <v>0</v>
      </c>
      <c r="F2">
        <v>0</v>
      </c>
      <c r="G2">
        <v>0</v>
      </c>
      <c r="H2" t="s">
        <v>124</v>
      </c>
      <c r="I2" t="s">
        <v>124</v>
      </c>
      <c r="J2" t="s">
        <v>124</v>
      </c>
      <c r="K2" t="s">
        <v>124</v>
      </c>
      <c r="L2" t="s">
        <v>124</v>
      </c>
      <c r="M2" t="s">
        <v>124</v>
      </c>
      <c r="N2" t="s">
        <v>124</v>
      </c>
      <c r="O2" t="s">
        <v>124</v>
      </c>
      <c r="P2" t="s">
        <v>124</v>
      </c>
      <c r="Q2" t="s">
        <v>124</v>
      </c>
      <c r="R2" t="s">
        <v>124</v>
      </c>
      <c r="S2" t="s">
        <v>124</v>
      </c>
      <c r="T2">
        <v>1</v>
      </c>
      <c r="U2">
        <v>1</v>
      </c>
      <c r="V2">
        <v>1</v>
      </c>
      <c r="W2">
        <v>0</v>
      </c>
      <c r="X2">
        <v>1</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1</v>
      </c>
      <c r="AW2">
        <v>0</v>
      </c>
      <c r="AX2">
        <v>1</v>
      </c>
      <c r="AY2">
        <v>1</v>
      </c>
      <c r="AZ2">
        <v>1</v>
      </c>
      <c r="BA2">
        <v>1</v>
      </c>
      <c r="BB2">
        <v>1</v>
      </c>
      <c r="BC2">
        <v>1</v>
      </c>
      <c r="BD2">
        <v>0</v>
      </c>
      <c r="BE2">
        <v>0</v>
      </c>
      <c r="BF2">
        <v>0</v>
      </c>
      <c r="BG2">
        <v>0</v>
      </c>
      <c r="BH2">
        <v>0</v>
      </c>
      <c r="BI2">
        <v>0</v>
      </c>
      <c r="BJ2">
        <v>0</v>
      </c>
      <c r="BK2">
        <v>0</v>
      </c>
      <c r="BL2">
        <v>1</v>
      </c>
      <c r="BM2">
        <v>0</v>
      </c>
      <c r="BN2">
        <v>0</v>
      </c>
      <c r="BO2">
        <v>1</v>
      </c>
      <c r="BP2">
        <v>1</v>
      </c>
      <c r="BQ2">
        <v>0</v>
      </c>
      <c r="BR2">
        <v>0</v>
      </c>
      <c r="BS2">
        <v>1</v>
      </c>
      <c r="BT2">
        <v>0</v>
      </c>
      <c r="BU2">
        <v>0</v>
      </c>
      <c r="BV2">
        <v>0</v>
      </c>
      <c r="BW2" t="s">
        <v>124</v>
      </c>
      <c r="BX2" t="s">
        <v>124</v>
      </c>
      <c r="BY2" t="s">
        <v>124</v>
      </c>
      <c r="BZ2" t="s">
        <v>124</v>
      </c>
      <c r="CA2" t="s">
        <v>124</v>
      </c>
      <c r="CB2" t="s">
        <v>124</v>
      </c>
      <c r="CC2" t="s">
        <v>124</v>
      </c>
      <c r="CD2" t="s">
        <v>124</v>
      </c>
      <c r="CE2" t="s">
        <v>124</v>
      </c>
      <c r="CF2" t="s">
        <v>124</v>
      </c>
      <c r="CG2" t="s">
        <v>124</v>
      </c>
      <c r="CH2" t="s">
        <v>124</v>
      </c>
      <c r="CI2" t="s">
        <v>124</v>
      </c>
      <c r="CJ2" t="s">
        <v>124</v>
      </c>
      <c r="CK2" t="s">
        <v>124</v>
      </c>
      <c r="CL2" t="s">
        <v>124</v>
      </c>
      <c r="CM2" t="s">
        <v>124</v>
      </c>
      <c r="CN2" t="s">
        <v>124</v>
      </c>
      <c r="CO2" t="s">
        <v>124</v>
      </c>
      <c r="CP2" t="s">
        <v>124</v>
      </c>
      <c r="CQ2" t="s">
        <v>124</v>
      </c>
      <c r="CR2" t="s">
        <v>124</v>
      </c>
      <c r="CS2" t="s">
        <v>124</v>
      </c>
      <c r="CT2" t="s">
        <v>124</v>
      </c>
      <c r="CU2" t="s">
        <v>124</v>
      </c>
      <c r="CV2" t="s">
        <v>124</v>
      </c>
      <c r="CW2" t="s">
        <v>124</v>
      </c>
      <c r="CX2" t="s">
        <v>124</v>
      </c>
      <c r="CY2" t="s">
        <v>124</v>
      </c>
      <c r="CZ2" t="s">
        <v>124</v>
      </c>
      <c r="DA2" t="s">
        <v>124</v>
      </c>
      <c r="DB2" t="s">
        <v>124</v>
      </c>
      <c r="DC2" t="s">
        <v>124</v>
      </c>
      <c r="DD2" t="s">
        <v>124</v>
      </c>
      <c r="DE2" t="s">
        <v>124</v>
      </c>
      <c r="DF2" t="s">
        <v>124</v>
      </c>
      <c r="DG2">
        <v>0</v>
      </c>
      <c r="DH2" t="s">
        <v>124</v>
      </c>
      <c r="DI2" t="s">
        <v>124</v>
      </c>
      <c r="DJ2" t="s">
        <v>124</v>
      </c>
      <c r="DK2" t="s">
        <v>124</v>
      </c>
      <c r="DL2" t="s">
        <v>124</v>
      </c>
      <c r="DM2" t="s">
        <v>124</v>
      </c>
      <c r="DN2" t="s">
        <v>124</v>
      </c>
      <c r="DO2">
        <v>1</v>
      </c>
      <c r="DP2" t="s">
        <v>124</v>
      </c>
      <c r="DQ2">
        <v>0</v>
      </c>
      <c r="DR2" t="s">
        <v>124</v>
      </c>
      <c r="DS2" t="s">
        <v>124</v>
      </c>
      <c r="DT2" t="s">
        <v>124</v>
      </c>
    </row>
    <row r="3" spans="1:124" x14ac:dyDescent="0.35">
      <c r="A3" t="s">
        <v>123</v>
      </c>
      <c r="B3" s="1">
        <v>43009</v>
      </c>
      <c r="C3" s="1">
        <v>43009</v>
      </c>
      <c r="D3">
        <v>1</v>
      </c>
      <c r="E3">
        <v>0</v>
      </c>
      <c r="F3">
        <v>0</v>
      </c>
      <c r="G3">
        <v>0</v>
      </c>
      <c r="H3" t="s">
        <v>124</v>
      </c>
      <c r="I3" t="s">
        <v>124</v>
      </c>
      <c r="J3" t="s">
        <v>124</v>
      </c>
      <c r="K3" t="s">
        <v>124</v>
      </c>
      <c r="L3" t="s">
        <v>124</v>
      </c>
      <c r="M3" t="s">
        <v>124</v>
      </c>
      <c r="N3" t="s">
        <v>124</v>
      </c>
      <c r="O3" t="s">
        <v>124</v>
      </c>
      <c r="P3" t="s">
        <v>124</v>
      </c>
      <c r="Q3" t="s">
        <v>124</v>
      </c>
      <c r="R3" t="s">
        <v>124</v>
      </c>
      <c r="S3" t="s">
        <v>124</v>
      </c>
      <c r="T3">
        <v>1</v>
      </c>
      <c r="U3">
        <v>1</v>
      </c>
      <c r="V3">
        <v>1</v>
      </c>
      <c r="W3">
        <v>0</v>
      </c>
      <c r="X3">
        <v>1</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1</v>
      </c>
      <c r="AW3">
        <v>0</v>
      </c>
      <c r="AX3">
        <v>1</v>
      </c>
      <c r="AY3">
        <v>1</v>
      </c>
      <c r="AZ3">
        <v>1</v>
      </c>
      <c r="BA3">
        <v>1</v>
      </c>
      <c r="BB3">
        <v>1</v>
      </c>
      <c r="BC3">
        <v>1</v>
      </c>
      <c r="BD3">
        <v>0</v>
      </c>
      <c r="BE3">
        <v>0</v>
      </c>
      <c r="BF3">
        <v>0</v>
      </c>
      <c r="BG3">
        <v>0</v>
      </c>
      <c r="BH3">
        <v>0</v>
      </c>
      <c r="BI3">
        <v>0</v>
      </c>
      <c r="BJ3">
        <v>0</v>
      </c>
      <c r="BK3">
        <v>0</v>
      </c>
      <c r="BL3">
        <v>1</v>
      </c>
      <c r="BM3">
        <v>0</v>
      </c>
      <c r="BN3">
        <v>0</v>
      </c>
      <c r="BO3">
        <v>1</v>
      </c>
      <c r="BP3">
        <v>1</v>
      </c>
      <c r="BQ3">
        <v>0</v>
      </c>
      <c r="BR3">
        <v>0</v>
      </c>
      <c r="BS3">
        <v>1</v>
      </c>
      <c r="BT3">
        <v>0</v>
      </c>
      <c r="BU3">
        <v>0</v>
      </c>
      <c r="BV3">
        <v>0</v>
      </c>
      <c r="BW3" t="s">
        <v>124</v>
      </c>
      <c r="BX3" t="s">
        <v>124</v>
      </c>
      <c r="BY3" t="s">
        <v>124</v>
      </c>
      <c r="BZ3" t="s">
        <v>124</v>
      </c>
      <c r="CA3" t="s">
        <v>124</v>
      </c>
      <c r="CB3" t="s">
        <v>124</v>
      </c>
      <c r="CC3" t="s">
        <v>124</v>
      </c>
      <c r="CD3" t="s">
        <v>124</v>
      </c>
      <c r="CE3" t="s">
        <v>124</v>
      </c>
      <c r="CF3" t="s">
        <v>124</v>
      </c>
      <c r="CG3" t="s">
        <v>124</v>
      </c>
      <c r="CH3" t="s">
        <v>124</v>
      </c>
      <c r="CI3" t="s">
        <v>124</v>
      </c>
      <c r="CJ3" t="s">
        <v>124</v>
      </c>
      <c r="CK3" t="s">
        <v>124</v>
      </c>
      <c r="CL3" t="s">
        <v>124</v>
      </c>
      <c r="CM3" t="s">
        <v>124</v>
      </c>
      <c r="CN3" t="s">
        <v>124</v>
      </c>
      <c r="CO3" t="s">
        <v>124</v>
      </c>
      <c r="CP3" t="s">
        <v>124</v>
      </c>
      <c r="CQ3" t="s">
        <v>124</v>
      </c>
      <c r="CR3" t="s">
        <v>124</v>
      </c>
      <c r="CS3" t="s">
        <v>124</v>
      </c>
      <c r="CT3" t="s">
        <v>124</v>
      </c>
      <c r="CU3" t="s">
        <v>124</v>
      </c>
      <c r="CV3" t="s">
        <v>124</v>
      </c>
      <c r="CW3" t="s">
        <v>124</v>
      </c>
      <c r="CX3" t="s">
        <v>124</v>
      </c>
      <c r="CY3" t="s">
        <v>124</v>
      </c>
      <c r="CZ3" t="s">
        <v>124</v>
      </c>
      <c r="DA3" t="s">
        <v>124</v>
      </c>
      <c r="DB3" t="s">
        <v>124</v>
      </c>
      <c r="DC3" t="s">
        <v>124</v>
      </c>
      <c r="DD3" t="s">
        <v>124</v>
      </c>
      <c r="DE3" t="s">
        <v>124</v>
      </c>
      <c r="DF3" t="s">
        <v>124</v>
      </c>
      <c r="DG3">
        <v>0</v>
      </c>
      <c r="DH3" t="s">
        <v>124</v>
      </c>
      <c r="DI3" t="s">
        <v>124</v>
      </c>
      <c r="DJ3" t="s">
        <v>124</v>
      </c>
      <c r="DK3" t="s">
        <v>124</v>
      </c>
      <c r="DL3" t="s">
        <v>124</v>
      </c>
      <c r="DM3" t="s">
        <v>124</v>
      </c>
      <c r="DN3" t="s">
        <v>124</v>
      </c>
      <c r="DO3">
        <v>1</v>
      </c>
      <c r="DP3" t="s">
        <v>124</v>
      </c>
      <c r="DQ3">
        <v>0</v>
      </c>
      <c r="DR3" t="s">
        <v>124</v>
      </c>
      <c r="DS3" t="s">
        <v>124</v>
      </c>
      <c r="DT3" t="s">
        <v>124</v>
      </c>
    </row>
    <row r="4" spans="1:124" x14ac:dyDescent="0.35">
      <c r="A4" t="s">
        <v>123</v>
      </c>
      <c r="B4" s="1">
        <v>43010</v>
      </c>
      <c r="C4" s="1">
        <v>43100</v>
      </c>
      <c r="D4">
        <v>1</v>
      </c>
      <c r="E4">
        <v>0</v>
      </c>
      <c r="F4">
        <v>0</v>
      </c>
      <c r="G4">
        <v>0</v>
      </c>
      <c r="H4" t="s">
        <v>124</v>
      </c>
      <c r="I4" t="s">
        <v>124</v>
      </c>
      <c r="J4" t="s">
        <v>124</v>
      </c>
      <c r="K4" t="s">
        <v>124</v>
      </c>
      <c r="L4" t="s">
        <v>124</v>
      </c>
      <c r="M4" t="s">
        <v>124</v>
      </c>
      <c r="N4" t="s">
        <v>124</v>
      </c>
      <c r="O4" t="s">
        <v>124</v>
      </c>
      <c r="P4" t="s">
        <v>124</v>
      </c>
      <c r="Q4" t="s">
        <v>124</v>
      </c>
      <c r="R4" t="s">
        <v>124</v>
      </c>
      <c r="S4" t="s">
        <v>124</v>
      </c>
      <c r="T4">
        <v>1</v>
      </c>
      <c r="U4">
        <v>1</v>
      </c>
      <c r="V4">
        <v>1</v>
      </c>
      <c r="W4">
        <v>0</v>
      </c>
      <c r="X4">
        <v>1</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1</v>
      </c>
      <c r="AW4">
        <v>0</v>
      </c>
      <c r="AX4">
        <v>1</v>
      </c>
      <c r="AY4">
        <v>1</v>
      </c>
      <c r="AZ4">
        <v>1</v>
      </c>
      <c r="BA4">
        <v>1</v>
      </c>
      <c r="BB4">
        <v>1</v>
      </c>
      <c r="BC4">
        <v>1</v>
      </c>
      <c r="BD4">
        <v>0</v>
      </c>
      <c r="BE4">
        <v>0</v>
      </c>
      <c r="BF4">
        <v>0</v>
      </c>
      <c r="BG4">
        <v>0</v>
      </c>
      <c r="BH4">
        <v>0</v>
      </c>
      <c r="BI4">
        <v>0</v>
      </c>
      <c r="BJ4">
        <v>0</v>
      </c>
      <c r="BK4">
        <v>0</v>
      </c>
      <c r="BL4">
        <v>1</v>
      </c>
      <c r="BM4">
        <v>0</v>
      </c>
      <c r="BN4">
        <v>0</v>
      </c>
      <c r="BO4">
        <v>1</v>
      </c>
      <c r="BP4">
        <v>1</v>
      </c>
      <c r="BQ4">
        <v>0</v>
      </c>
      <c r="BR4">
        <v>0</v>
      </c>
      <c r="BS4">
        <v>1</v>
      </c>
      <c r="BT4">
        <v>0</v>
      </c>
      <c r="BU4">
        <v>0</v>
      </c>
      <c r="BV4">
        <v>0</v>
      </c>
      <c r="BW4" t="s">
        <v>124</v>
      </c>
      <c r="BX4" t="s">
        <v>124</v>
      </c>
      <c r="BY4" t="s">
        <v>124</v>
      </c>
      <c r="BZ4" t="s">
        <v>124</v>
      </c>
      <c r="CA4" t="s">
        <v>124</v>
      </c>
      <c r="CB4" t="s">
        <v>124</v>
      </c>
      <c r="CC4" t="s">
        <v>124</v>
      </c>
      <c r="CD4" t="s">
        <v>124</v>
      </c>
      <c r="CE4" t="s">
        <v>124</v>
      </c>
      <c r="CF4" t="s">
        <v>124</v>
      </c>
      <c r="CG4" t="s">
        <v>124</v>
      </c>
      <c r="CH4" t="s">
        <v>124</v>
      </c>
      <c r="CI4" t="s">
        <v>124</v>
      </c>
      <c r="CJ4" t="s">
        <v>124</v>
      </c>
      <c r="CK4" t="s">
        <v>124</v>
      </c>
      <c r="CL4" t="s">
        <v>124</v>
      </c>
      <c r="CM4" t="s">
        <v>124</v>
      </c>
      <c r="CN4" t="s">
        <v>124</v>
      </c>
      <c r="CO4" t="s">
        <v>124</v>
      </c>
      <c r="CP4" t="s">
        <v>124</v>
      </c>
      <c r="CQ4" t="s">
        <v>124</v>
      </c>
      <c r="CR4" t="s">
        <v>124</v>
      </c>
      <c r="CS4" t="s">
        <v>124</v>
      </c>
      <c r="CT4" t="s">
        <v>124</v>
      </c>
      <c r="CU4" t="s">
        <v>124</v>
      </c>
      <c r="CV4" t="s">
        <v>124</v>
      </c>
      <c r="CW4" t="s">
        <v>124</v>
      </c>
      <c r="CX4" t="s">
        <v>124</v>
      </c>
      <c r="CY4" t="s">
        <v>124</v>
      </c>
      <c r="CZ4" t="s">
        <v>124</v>
      </c>
      <c r="DA4" t="s">
        <v>124</v>
      </c>
      <c r="DB4" t="s">
        <v>124</v>
      </c>
      <c r="DC4" t="s">
        <v>124</v>
      </c>
      <c r="DD4" t="s">
        <v>124</v>
      </c>
      <c r="DE4" t="s">
        <v>124</v>
      </c>
      <c r="DF4" t="s">
        <v>124</v>
      </c>
      <c r="DG4">
        <v>0</v>
      </c>
      <c r="DH4" t="s">
        <v>124</v>
      </c>
      <c r="DI4" t="s">
        <v>124</v>
      </c>
      <c r="DJ4" t="s">
        <v>124</v>
      </c>
      <c r="DK4" t="s">
        <v>124</v>
      </c>
      <c r="DL4" t="s">
        <v>124</v>
      </c>
      <c r="DM4" t="s">
        <v>124</v>
      </c>
      <c r="DN4" t="s">
        <v>124</v>
      </c>
      <c r="DO4">
        <v>1</v>
      </c>
      <c r="DP4" t="s">
        <v>124</v>
      </c>
      <c r="DQ4">
        <v>0</v>
      </c>
      <c r="DR4" t="s">
        <v>124</v>
      </c>
      <c r="DS4" t="s">
        <v>124</v>
      </c>
      <c r="DT4" t="s">
        <v>124</v>
      </c>
    </row>
    <row r="5" spans="1:124" x14ac:dyDescent="0.35">
      <c r="A5" t="s">
        <v>123</v>
      </c>
      <c r="B5" s="1">
        <v>43101</v>
      </c>
      <c r="C5" s="1">
        <v>43190</v>
      </c>
      <c r="D5">
        <v>1</v>
      </c>
      <c r="E5">
        <v>0</v>
      </c>
      <c r="F5">
        <v>0</v>
      </c>
      <c r="G5">
        <v>0</v>
      </c>
      <c r="H5" t="s">
        <v>124</v>
      </c>
      <c r="I5" t="s">
        <v>124</v>
      </c>
      <c r="J5" t="s">
        <v>124</v>
      </c>
      <c r="K5" t="s">
        <v>124</v>
      </c>
      <c r="L5" t="s">
        <v>124</v>
      </c>
      <c r="M5" t="s">
        <v>124</v>
      </c>
      <c r="N5" t="s">
        <v>124</v>
      </c>
      <c r="O5" t="s">
        <v>124</v>
      </c>
      <c r="P5" t="s">
        <v>124</v>
      </c>
      <c r="Q5" t="s">
        <v>124</v>
      </c>
      <c r="R5" t="s">
        <v>124</v>
      </c>
      <c r="S5" t="s">
        <v>124</v>
      </c>
      <c r="T5">
        <v>1</v>
      </c>
      <c r="U5">
        <v>1</v>
      </c>
      <c r="V5">
        <v>1</v>
      </c>
      <c r="W5">
        <v>0</v>
      </c>
      <c r="X5">
        <v>1</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1</v>
      </c>
      <c r="AW5">
        <v>0</v>
      </c>
      <c r="AX5">
        <v>1</v>
      </c>
      <c r="AY5">
        <v>1</v>
      </c>
      <c r="AZ5">
        <v>1</v>
      </c>
      <c r="BA5">
        <v>1</v>
      </c>
      <c r="BB5">
        <v>1</v>
      </c>
      <c r="BC5">
        <v>1</v>
      </c>
      <c r="BD5">
        <v>0</v>
      </c>
      <c r="BE5">
        <v>0</v>
      </c>
      <c r="BF5">
        <v>0</v>
      </c>
      <c r="BG5">
        <v>0</v>
      </c>
      <c r="BH5">
        <v>0</v>
      </c>
      <c r="BI5">
        <v>0</v>
      </c>
      <c r="BJ5">
        <v>0</v>
      </c>
      <c r="BK5">
        <v>0</v>
      </c>
      <c r="BL5">
        <v>1</v>
      </c>
      <c r="BM5">
        <v>0</v>
      </c>
      <c r="BN5">
        <v>0</v>
      </c>
      <c r="BO5">
        <v>1</v>
      </c>
      <c r="BP5">
        <v>1</v>
      </c>
      <c r="BQ5">
        <v>0</v>
      </c>
      <c r="BR5">
        <v>0</v>
      </c>
      <c r="BS5">
        <v>1</v>
      </c>
      <c r="BT5">
        <v>0</v>
      </c>
      <c r="BU5">
        <v>0</v>
      </c>
      <c r="BV5">
        <v>0</v>
      </c>
      <c r="BW5" t="s">
        <v>124</v>
      </c>
      <c r="BX5" t="s">
        <v>124</v>
      </c>
      <c r="BY5" t="s">
        <v>124</v>
      </c>
      <c r="BZ5" t="s">
        <v>124</v>
      </c>
      <c r="CA5" t="s">
        <v>124</v>
      </c>
      <c r="CB5" t="s">
        <v>124</v>
      </c>
      <c r="CC5" t="s">
        <v>124</v>
      </c>
      <c r="CD5" t="s">
        <v>124</v>
      </c>
      <c r="CE5" t="s">
        <v>124</v>
      </c>
      <c r="CF5" t="s">
        <v>124</v>
      </c>
      <c r="CG5" t="s">
        <v>124</v>
      </c>
      <c r="CH5" t="s">
        <v>124</v>
      </c>
      <c r="CI5" t="s">
        <v>124</v>
      </c>
      <c r="CJ5" t="s">
        <v>124</v>
      </c>
      <c r="CK5" t="s">
        <v>124</v>
      </c>
      <c r="CL5" t="s">
        <v>124</v>
      </c>
      <c r="CM5" t="s">
        <v>124</v>
      </c>
      <c r="CN5" t="s">
        <v>124</v>
      </c>
      <c r="CO5" t="s">
        <v>124</v>
      </c>
      <c r="CP5" t="s">
        <v>124</v>
      </c>
      <c r="CQ5" t="s">
        <v>124</v>
      </c>
      <c r="CR5" t="s">
        <v>124</v>
      </c>
      <c r="CS5" t="s">
        <v>124</v>
      </c>
      <c r="CT5" t="s">
        <v>124</v>
      </c>
      <c r="CU5" t="s">
        <v>124</v>
      </c>
      <c r="CV5" t="s">
        <v>124</v>
      </c>
      <c r="CW5" t="s">
        <v>124</v>
      </c>
      <c r="CX5" t="s">
        <v>124</v>
      </c>
      <c r="CY5" t="s">
        <v>124</v>
      </c>
      <c r="CZ5" t="s">
        <v>124</v>
      </c>
      <c r="DA5" t="s">
        <v>124</v>
      </c>
      <c r="DB5" t="s">
        <v>124</v>
      </c>
      <c r="DC5" t="s">
        <v>124</v>
      </c>
      <c r="DD5" t="s">
        <v>124</v>
      </c>
      <c r="DE5" t="s">
        <v>124</v>
      </c>
      <c r="DF5" t="s">
        <v>124</v>
      </c>
      <c r="DG5">
        <v>0</v>
      </c>
      <c r="DH5" t="s">
        <v>124</v>
      </c>
      <c r="DI5" t="s">
        <v>124</v>
      </c>
      <c r="DJ5" t="s">
        <v>124</v>
      </c>
      <c r="DK5" t="s">
        <v>124</v>
      </c>
      <c r="DL5" t="s">
        <v>124</v>
      </c>
      <c r="DM5" t="s">
        <v>124</v>
      </c>
      <c r="DN5" t="s">
        <v>124</v>
      </c>
      <c r="DO5">
        <v>1</v>
      </c>
      <c r="DP5" t="s">
        <v>124</v>
      </c>
      <c r="DQ5">
        <v>0</v>
      </c>
      <c r="DR5" t="s">
        <v>124</v>
      </c>
      <c r="DS5" t="s">
        <v>124</v>
      </c>
      <c r="DT5" t="s">
        <v>124</v>
      </c>
    </row>
    <row r="6" spans="1:124" x14ac:dyDescent="0.35">
      <c r="A6" t="s">
        <v>123</v>
      </c>
      <c r="B6" s="1">
        <v>43191</v>
      </c>
      <c r="C6" s="1">
        <v>43281</v>
      </c>
      <c r="D6">
        <v>1</v>
      </c>
      <c r="E6">
        <v>0</v>
      </c>
      <c r="F6">
        <v>0</v>
      </c>
      <c r="G6">
        <v>0</v>
      </c>
      <c r="H6" t="s">
        <v>124</v>
      </c>
      <c r="I6" t="s">
        <v>124</v>
      </c>
      <c r="J6" t="s">
        <v>124</v>
      </c>
      <c r="K6" t="s">
        <v>124</v>
      </c>
      <c r="L6" t="s">
        <v>124</v>
      </c>
      <c r="M6" t="s">
        <v>124</v>
      </c>
      <c r="N6" t="s">
        <v>124</v>
      </c>
      <c r="O6" t="s">
        <v>124</v>
      </c>
      <c r="P6" t="s">
        <v>124</v>
      </c>
      <c r="Q6" t="s">
        <v>124</v>
      </c>
      <c r="R6" t="s">
        <v>124</v>
      </c>
      <c r="S6" t="s">
        <v>124</v>
      </c>
      <c r="T6">
        <v>1</v>
      </c>
      <c r="U6">
        <v>1</v>
      </c>
      <c r="V6">
        <v>1</v>
      </c>
      <c r="W6">
        <v>0</v>
      </c>
      <c r="X6">
        <v>1</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1</v>
      </c>
      <c r="AW6">
        <v>0</v>
      </c>
      <c r="AX6">
        <v>1</v>
      </c>
      <c r="AY6">
        <v>1</v>
      </c>
      <c r="AZ6">
        <v>1</v>
      </c>
      <c r="BA6">
        <v>1</v>
      </c>
      <c r="BB6">
        <v>1</v>
      </c>
      <c r="BC6">
        <v>1</v>
      </c>
      <c r="BD6">
        <v>0</v>
      </c>
      <c r="BE6">
        <v>0</v>
      </c>
      <c r="BF6">
        <v>0</v>
      </c>
      <c r="BG6">
        <v>0</v>
      </c>
      <c r="BH6">
        <v>0</v>
      </c>
      <c r="BI6">
        <v>0</v>
      </c>
      <c r="BJ6">
        <v>0</v>
      </c>
      <c r="BK6">
        <v>0</v>
      </c>
      <c r="BL6">
        <v>1</v>
      </c>
      <c r="BM6">
        <v>0</v>
      </c>
      <c r="BN6">
        <v>0</v>
      </c>
      <c r="BO6">
        <v>1</v>
      </c>
      <c r="BP6">
        <v>1</v>
      </c>
      <c r="BQ6">
        <v>0</v>
      </c>
      <c r="BR6">
        <v>0</v>
      </c>
      <c r="BS6">
        <v>1</v>
      </c>
      <c r="BT6">
        <v>0</v>
      </c>
      <c r="BU6">
        <v>0</v>
      </c>
      <c r="BV6">
        <v>0</v>
      </c>
      <c r="BW6" t="s">
        <v>124</v>
      </c>
      <c r="BX6" t="s">
        <v>124</v>
      </c>
      <c r="BY6" t="s">
        <v>124</v>
      </c>
      <c r="BZ6" t="s">
        <v>124</v>
      </c>
      <c r="CA6" t="s">
        <v>124</v>
      </c>
      <c r="CB6" t="s">
        <v>124</v>
      </c>
      <c r="CC6" t="s">
        <v>124</v>
      </c>
      <c r="CD6" t="s">
        <v>124</v>
      </c>
      <c r="CE6" t="s">
        <v>124</v>
      </c>
      <c r="CF6" t="s">
        <v>124</v>
      </c>
      <c r="CG6" t="s">
        <v>124</v>
      </c>
      <c r="CH6" t="s">
        <v>124</v>
      </c>
      <c r="CI6" t="s">
        <v>124</v>
      </c>
      <c r="CJ6" t="s">
        <v>124</v>
      </c>
      <c r="CK6" t="s">
        <v>124</v>
      </c>
      <c r="CL6" t="s">
        <v>124</v>
      </c>
      <c r="CM6" t="s">
        <v>124</v>
      </c>
      <c r="CN6" t="s">
        <v>124</v>
      </c>
      <c r="CO6" t="s">
        <v>124</v>
      </c>
      <c r="CP6" t="s">
        <v>124</v>
      </c>
      <c r="CQ6" t="s">
        <v>124</v>
      </c>
      <c r="CR6" t="s">
        <v>124</v>
      </c>
      <c r="CS6" t="s">
        <v>124</v>
      </c>
      <c r="CT6" t="s">
        <v>124</v>
      </c>
      <c r="CU6" t="s">
        <v>124</v>
      </c>
      <c r="CV6" t="s">
        <v>124</v>
      </c>
      <c r="CW6" t="s">
        <v>124</v>
      </c>
      <c r="CX6" t="s">
        <v>124</v>
      </c>
      <c r="CY6" t="s">
        <v>124</v>
      </c>
      <c r="CZ6" t="s">
        <v>124</v>
      </c>
      <c r="DA6" t="s">
        <v>124</v>
      </c>
      <c r="DB6" t="s">
        <v>124</v>
      </c>
      <c r="DC6" t="s">
        <v>124</v>
      </c>
      <c r="DD6" t="s">
        <v>124</v>
      </c>
      <c r="DE6" t="s">
        <v>124</v>
      </c>
      <c r="DF6" t="s">
        <v>124</v>
      </c>
      <c r="DG6">
        <v>0</v>
      </c>
      <c r="DH6" t="s">
        <v>124</v>
      </c>
      <c r="DI6" t="s">
        <v>124</v>
      </c>
      <c r="DJ6" t="s">
        <v>124</v>
      </c>
      <c r="DK6" t="s">
        <v>124</v>
      </c>
      <c r="DL6" t="s">
        <v>124</v>
      </c>
      <c r="DM6" t="s">
        <v>124</v>
      </c>
      <c r="DN6" t="s">
        <v>124</v>
      </c>
      <c r="DO6">
        <v>1</v>
      </c>
      <c r="DP6" t="s">
        <v>124</v>
      </c>
      <c r="DQ6">
        <v>0</v>
      </c>
      <c r="DR6" t="s">
        <v>124</v>
      </c>
      <c r="DS6" t="s">
        <v>124</v>
      </c>
      <c r="DT6" t="s">
        <v>124</v>
      </c>
    </row>
    <row r="7" spans="1:124" x14ac:dyDescent="0.35">
      <c r="A7" t="s">
        <v>123</v>
      </c>
      <c r="B7" s="1">
        <v>43282</v>
      </c>
      <c r="C7" s="1">
        <v>43282</v>
      </c>
      <c r="D7">
        <v>1</v>
      </c>
      <c r="E7">
        <v>0</v>
      </c>
      <c r="F7">
        <v>0</v>
      </c>
      <c r="G7">
        <v>0</v>
      </c>
      <c r="H7" t="s">
        <v>124</v>
      </c>
      <c r="I7" t="s">
        <v>124</v>
      </c>
      <c r="J7" t="s">
        <v>124</v>
      </c>
      <c r="K7" t="s">
        <v>124</v>
      </c>
      <c r="L7" t="s">
        <v>124</v>
      </c>
      <c r="M7" t="s">
        <v>124</v>
      </c>
      <c r="N7" t="s">
        <v>124</v>
      </c>
      <c r="O7" t="s">
        <v>124</v>
      </c>
      <c r="P7" t="s">
        <v>124</v>
      </c>
      <c r="Q7" t="s">
        <v>124</v>
      </c>
      <c r="R7" t="s">
        <v>124</v>
      </c>
      <c r="S7" t="s">
        <v>124</v>
      </c>
      <c r="T7">
        <v>1</v>
      </c>
      <c r="U7">
        <v>1</v>
      </c>
      <c r="V7">
        <v>1</v>
      </c>
      <c r="W7">
        <v>0</v>
      </c>
      <c r="X7">
        <v>1</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1</v>
      </c>
      <c r="AW7">
        <v>0</v>
      </c>
      <c r="AX7">
        <v>1</v>
      </c>
      <c r="AY7">
        <v>1</v>
      </c>
      <c r="AZ7">
        <v>1</v>
      </c>
      <c r="BA7">
        <v>1</v>
      </c>
      <c r="BB7">
        <v>1</v>
      </c>
      <c r="BC7">
        <v>1</v>
      </c>
      <c r="BD7">
        <v>0</v>
      </c>
      <c r="BE7">
        <v>0</v>
      </c>
      <c r="BF7">
        <v>0</v>
      </c>
      <c r="BG7">
        <v>0</v>
      </c>
      <c r="BH7">
        <v>0</v>
      </c>
      <c r="BI7">
        <v>0</v>
      </c>
      <c r="BJ7">
        <v>0</v>
      </c>
      <c r="BK7">
        <v>0</v>
      </c>
      <c r="BL7">
        <v>1</v>
      </c>
      <c r="BM7">
        <v>0</v>
      </c>
      <c r="BN7">
        <v>0</v>
      </c>
      <c r="BO7">
        <v>1</v>
      </c>
      <c r="BP7">
        <v>1</v>
      </c>
      <c r="BQ7">
        <v>0</v>
      </c>
      <c r="BR7">
        <v>0</v>
      </c>
      <c r="BS7">
        <v>1</v>
      </c>
      <c r="BT7">
        <v>0</v>
      </c>
      <c r="BU7">
        <v>0</v>
      </c>
      <c r="BV7">
        <v>0</v>
      </c>
      <c r="BW7" t="s">
        <v>124</v>
      </c>
      <c r="BX7" t="s">
        <v>124</v>
      </c>
      <c r="BY7" t="s">
        <v>124</v>
      </c>
      <c r="BZ7" t="s">
        <v>124</v>
      </c>
      <c r="CA7" t="s">
        <v>124</v>
      </c>
      <c r="CB7" t="s">
        <v>124</v>
      </c>
      <c r="CC7" t="s">
        <v>124</v>
      </c>
      <c r="CD7" t="s">
        <v>124</v>
      </c>
      <c r="CE7" t="s">
        <v>124</v>
      </c>
      <c r="CF7" t="s">
        <v>124</v>
      </c>
      <c r="CG7" t="s">
        <v>124</v>
      </c>
      <c r="CH7" t="s">
        <v>124</v>
      </c>
      <c r="CI7" t="s">
        <v>124</v>
      </c>
      <c r="CJ7" t="s">
        <v>124</v>
      </c>
      <c r="CK7" t="s">
        <v>124</v>
      </c>
      <c r="CL7" t="s">
        <v>124</v>
      </c>
      <c r="CM7" t="s">
        <v>124</v>
      </c>
      <c r="CN7" t="s">
        <v>124</v>
      </c>
      <c r="CO7" t="s">
        <v>124</v>
      </c>
      <c r="CP7" t="s">
        <v>124</v>
      </c>
      <c r="CQ7" t="s">
        <v>124</v>
      </c>
      <c r="CR7" t="s">
        <v>124</v>
      </c>
      <c r="CS7" t="s">
        <v>124</v>
      </c>
      <c r="CT7" t="s">
        <v>124</v>
      </c>
      <c r="CU7" t="s">
        <v>124</v>
      </c>
      <c r="CV7" t="s">
        <v>124</v>
      </c>
      <c r="CW7" t="s">
        <v>124</v>
      </c>
      <c r="CX7" t="s">
        <v>124</v>
      </c>
      <c r="CY7" t="s">
        <v>124</v>
      </c>
      <c r="CZ7" t="s">
        <v>124</v>
      </c>
      <c r="DA7" t="s">
        <v>124</v>
      </c>
      <c r="DB7" t="s">
        <v>124</v>
      </c>
      <c r="DC7" t="s">
        <v>124</v>
      </c>
      <c r="DD7" t="s">
        <v>124</v>
      </c>
      <c r="DE7" t="s">
        <v>124</v>
      </c>
      <c r="DF7" t="s">
        <v>124</v>
      </c>
      <c r="DG7">
        <v>0</v>
      </c>
      <c r="DH7" t="s">
        <v>124</v>
      </c>
      <c r="DI7" t="s">
        <v>124</v>
      </c>
      <c r="DJ7" t="s">
        <v>124</v>
      </c>
      <c r="DK7" t="s">
        <v>124</v>
      </c>
      <c r="DL7" t="s">
        <v>124</v>
      </c>
      <c r="DM7" t="s">
        <v>124</v>
      </c>
      <c r="DN7" t="s">
        <v>124</v>
      </c>
      <c r="DO7">
        <v>1</v>
      </c>
      <c r="DP7" t="s">
        <v>124</v>
      </c>
      <c r="DQ7">
        <v>0</v>
      </c>
      <c r="DR7" t="s">
        <v>124</v>
      </c>
      <c r="DS7" t="s">
        <v>124</v>
      </c>
      <c r="DT7" t="s">
        <v>124</v>
      </c>
    </row>
    <row r="8" spans="1:124" x14ac:dyDescent="0.35">
      <c r="A8" t="s">
        <v>123</v>
      </c>
      <c r="B8" s="1">
        <v>43283</v>
      </c>
      <c r="C8" s="1">
        <v>43373</v>
      </c>
      <c r="D8">
        <v>1</v>
      </c>
      <c r="E8">
        <v>0</v>
      </c>
      <c r="F8">
        <v>0</v>
      </c>
      <c r="G8">
        <v>0</v>
      </c>
      <c r="H8" t="s">
        <v>124</v>
      </c>
      <c r="I8" t="s">
        <v>124</v>
      </c>
      <c r="J8" t="s">
        <v>124</v>
      </c>
      <c r="K8" t="s">
        <v>124</v>
      </c>
      <c r="L8" t="s">
        <v>124</v>
      </c>
      <c r="M8" t="s">
        <v>124</v>
      </c>
      <c r="N8" t="s">
        <v>124</v>
      </c>
      <c r="O8" t="s">
        <v>124</v>
      </c>
      <c r="P8" t="s">
        <v>124</v>
      </c>
      <c r="Q8" t="s">
        <v>124</v>
      </c>
      <c r="R8" t="s">
        <v>124</v>
      </c>
      <c r="S8" t="s">
        <v>124</v>
      </c>
      <c r="T8">
        <v>1</v>
      </c>
      <c r="U8">
        <v>1</v>
      </c>
      <c r="V8">
        <v>1</v>
      </c>
      <c r="W8">
        <v>0</v>
      </c>
      <c r="X8">
        <v>1</v>
      </c>
      <c r="Y8">
        <v>0</v>
      </c>
      <c r="Z8">
        <v>0</v>
      </c>
      <c r="AA8">
        <v>0</v>
      </c>
      <c r="AB8">
        <v>1</v>
      </c>
      <c r="AC8">
        <v>1</v>
      </c>
      <c r="AD8">
        <v>0</v>
      </c>
      <c r="AE8">
        <v>0</v>
      </c>
      <c r="AF8">
        <v>0</v>
      </c>
      <c r="AG8">
        <v>0</v>
      </c>
      <c r="AH8">
        <v>0</v>
      </c>
      <c r="AI8">
        <v>0</v>
      </c>
      <c r="AJ8">
        <v>0</v>
      </c>
      <c r="AK8">
        <v>0</v>
      </c>
      <c r="AL8">
        <v>0</v>
      </c>
      <c r="AM8">
        <v>0</v>
      </c>
      <c r="AN8">
        <v>0</v>
      </c>
      <c r="AO8">
        <v>0</v>
      </c>
      <c r="AP8">
        <v>0</v>
      </c>
      <c r="AQ8">
        <v>1</v>
      </c>
      <c r="AR8">
        <v>1</v>
      </c>
      <c r="AS8">
        <v>0</v>
      </c>
      <c r="AT8">
        <v>0</v>
      </c>
      <c r="AU8">
        <v>0</v>
      </c>
      <c r="AV8">
        <v>0</v>
      </c>
      <c r="AW8">
        <v>0</v>
      </c>
      <c r="AX8">
        <v>1</v>
      </c>
      <c r="AY8">
        <v>1</v>
      </c>
      <c r="AZ8">
        <v>1</v>
      </c>
      <c r="BA8">
        <v>1</v>
      </c>
      <c r="BB8">
        <v>1</v>
      </c>
      <c r="BC8">
        <v>1</v>
      </c>
      <c r="BD8">
        <v>0</v>
      </c>
      <c r="BE8">
        <v>0</v>
      </c>
      <c r="BF8">
        <v>0</v>
      </c>
      <c r="BG8">
        <v>0</v>
      </c>
      <c r="BH8">
        <v>0</v>
      </c>
      <c r="BI8">
        <v>0</v>
      </c>
      <c r="BJ8">
        <v>0</v>
      </c>
      <c r="BK8">
        <v>0</v>
      </c>
      <c r="BL8">
        <v>1</v>
      </c>
      <c r="BM8">
        <v>0</v>
      </c>
      <c r="BN8">
        <v>1</v>
      </c>
      <c r="BO8">
        <v>0</v>
      </c>
      <c r="BP8">
        <v>0</v>
      </c>
      <c r="BQ8">
        <v>0</v>
      </c>
      <c r="BR8">
        <v>0</v>
      </c>
      <c r="BS8">
        <v>1</v>
      </c>
      <c r="BT8">
        <v>0</v>
      </c>
      <c r="BU8">
        <v>0</v>
      </c>
      <c r="BV8">
        <v>1</v>
      </c>
      <c r="BW8">
        <v>0</v>
      </c>
      <c r="BX8">
        <v>0</v>
      </c>
      <c r="BY8">
        <v>0</v>
      </c>
      <c r="BZ8">
        <v>1</v>
      </c>
      <c r="CA8">
        <v>0</v>
      </c>
      <c r="CB8">
        <v>0</v>
      </c>
      <c r="CC8">
        <v>0</v>
      </c>
      <c r="CD8">
        <v>0</v>
      </c>
      <c r="CE8">
        <v>0</v>
      </c>
      <c r="CF8">
        <v>0</v>
      </c>
      <c r="CG8">
        <v>0</v>
      </c>
      <c r="CH8">
        <v>0</v>
      </c>
      <c r="CI8">
        <v>0</v>
      </c>
      <c r="CJ8">
        <v>0</v>
      </c>
      <c r="CK8">
        <v>0</v>
      </c>
      <c r="CL8">
        <v>0</v>
      </c>
      <c r="CM8">
        <v>0</v>
      </c>
      <c r="CN8">
        <v>1</v>
      </c>
      <c r="CO8">
        <v>0</v>
      </c>
      <c r="CP8">
        <v>0</v>
      </c>
      <c r="CQ8">
        <v>0</v>
      </c>
      <c r="CR8">
        <v>0</v>
      </c>
      <c r="CS8">
        <v>0</v>
      </c>
      <c r="CT8">
        <v>0</v>
      </c>
      <c r="CU8">
        <v>0</v>
      </c>
      <c r="CV8">
        <v>0</v>
      </c>
      <c r="CW8">
        <v>0</v>
      </c>
      <c r="CX8">
        <v>1</v>
      </c>
      <c r="CY8">
        <v>0</v>
      </c>
      <c r="CZ8">
        <v>0</v>
      </c>
      <c r="DA8">
        <v>0</v>
      </c>
      <c r="DB8">
        <v>0</v>
      </c>
      <c r="DC8">
        <v>0</v>
      </c>
      <c r="DD8">
        <v>0</v>
      </c>
      <c r="DE8">
        <v>0</v>
      </c>
      <c r="DF8">
        <v>1</v>
      </c>
      <c r="DG8">
        <v>0</v>
      </c>
      <c r="DH8" t="s">
        <v>124</v>
      </c>
      <c r="DI8" t="s">
        <v>124</v>
      </c>
      <c r="DJ8" t="s">
        <v>124</v>
      </c>
      <c r="DK8" t="s">
        <v>124</v>
      </c>
      <c r="DL8" t="s">
        <v>124</v>
      </c>
      <c r="DM8" t="s">
        <v>124</v>
      </c>
      <c r="DN8" t="s">
        <v>124</v>
      </c>
      <c r="DO8">
        <v>1</v>
      </c>
      <c r="DP8" t="s">
        <v>124</v>
      </c>
      <c r="DQ8">
        <v>0</v>
      </c>
      <c r="DR8" t="s">
        <v>124</v>
      </c>
      <c r="DS8" t="s">
        <v>124</v>
      </c>
      <c r="DT8" t="s">
        <v>124</v>
      </c>
    </row>
    <row r="9" spans="1:124" x14ac:dyDescent="0.35">
      <c r="A9" t="s">
        <v>123</v>
      </c>
      <c r="B9" s="1">
        <v>43374</v>
      </c>
      <c r="C9" s="1">
        <v>43465</v>
      </c>
      <c r="D9">
        <v>1</v>
      </c>
      <c r="E9">
        <v>0</v>
      </c>
      <c r="F9">
        <v>0</v>
      </c>
      <c r="G9">
        <v>0</v>
      </c>
      <c r="H9" t="s">
        <v>124</v>
      </c>
      <c r="I9" t="s">
        <v>124</v>
      </c>
      <c r="J9" t="s">
        <v>124</v>
      </c>
      <c r="K9" t="s">
        <v>124</v>
      </c>
      <c r="L9" t="s">
        <v>124</v>
      </c>
      <c r="M9" t="s">
        <v>124</v>
      </c>
      <c r="N9" t="s">
        <v>124</v>
      </c>
      <c r="O9" t="s">
        <v>124</v>
      </c>
      <c r="P9" t="s">
        <v>124</v>
      </c>
      <c r="Q9" t="s">
        <v>124</v>
      </c>
      <c r="R9" t="s">
        <v>124</v>
      </c>
      <c r="S9" t="s">
        <v>124</v>
      </c>
      <c r="T9">
        <v>1</v>
      </c>
      <c r="U9">
        <v>1</v>
      </c>
      <c r="V9">
        <v>1</v>
      </c>
      <c r="W9">
        <v>0</v>
      </c>
      <c r="X9">
        <v>1</v>
      </c>
      <c r="Y9">
        <v>0</v>
      </c>
      <c r="Z9">
        <v>0</v>
      </c>
      <c r="AA9">
        <v>0</v>
      </c>
      <c r="AB9">
        <v>0</v>
      </c>
      <c r="AC9">
        <v>1</v>
      </c>
      <c r="AD9">
        <v>0</v>
      </c>
      <c r="AE9">
        <v>0</v>
      </c>
      <c r="AF9">
        <v>0</v>
      </c>
      <c r="AG9">
        <v>0</v>
      </c>
      <c r="AH9">
        <v>0</v>
      </c>
      <c r="AI9">
        <v>0</v>
      </c>
      <c r="AJ9">
        <v>0</v>
      </c>
      <c r="AK9">
        <v>0</v>
      </c>
      <c r="AL9">
        <v>0</v>
      </c>
      <c r="AM9">
        <v>0</v>
      </c>
      <c r="AN9">
        <v>0</v>
      </c>
      <c r="AO9">
        <v>0</v>
      </c>
      <c r="AP9">
        <v>0</v>
      </c>
      <c r="AQ9">
        <v>1</v>
      </c>
      <c r="AR9">
        <v>1</v>
      </c>
      <c r="AS9">
        <v>0</v>
      </c>
      <c r="AT9">
        <v>0</v>
      </c>
      <c r="AU9">
        <v>0</v>
      </c>
      <c r="AV9">
        <v>0</v>
      </c>
      <c r="AW9">
        <v>0</v>
      </c>
      <c r="AX9">
        <v>1</v>
      </c>
      <c r="AY9">
        <v>1</v>
      </c>
      <c r="AZ9">
        <v>1</v>
      </c>
      <c r="BA9">
        <v>1</v>
      </c>
      <c r="BB9">
        <v>1</v>
      </c>
      <c r="BC9">
        <v>1</v>
      </c>
      <c r="BD9">
        <v>0</v>
      </c>
      <c r="BE9">
        <v>0</v>
      </c>
      <c r="BF9">
        <v>0</v>
      </c>
      <c r="BG9">
        <v>0</v>
      </c>
      <c r="BH9">
        <v>0</v>
      </c>
      <c r="BI9">
        <v>0</v>
      </c>
      <c r="BJ9">
        <v>0</v>
      </c>
      <c r="BK9">
        <v>0</v>
      </c>
      <c r="BL9">
        <v>1</v>
      </c>
      <c r="BM9">
        <v>0</v>
      </c>
      <c r="BN9">
        <v>1</v>
      </c>
      <c r="BO9">
        <v>0</v>
      </c>
      <c r="BP9">
        <v>0</v>
      </c>
      <c r="BQ9">
        <v>0</v>
      </c>
      <c r="BR9">
        <v>0</v>
      </c>
      <c r="BS9">
        <v>1</v>
      </c>
      <c r="BT9">
        <v>0</v>
      </c>
      <c r="BU9">
        <v>0</v>
      </c>
      <c r="BV9">
        <v>1</v>
      </c>
      <c r="BW9">
        <v>0</v>
      </c>
      <c r="BX9">
        <v>0</v>
      </c>
      <c r="BY9">
        <v>0</v>
      </c>
      <c r="BZ9">
        <v>1</v>
      </c>
      <c r="CA9">
        <v>0</v>
      </c>
      <c r="CB9">
        <v>0</v>
      </c>
      <c r="CC9">
        <v>0</v>
      </c>
      <c r="CD9">
        <v>0</v>
      </c>
      <c r="CE9">
        <v>0</v>
      </c>
      <c r="CF9">
        <v>0</v>
      </c>
      <c r="CG9">
        <v>0</v>
      </c>
      <c r="CH9">
        <v>0</v>
      </c>
      <c r="CI9">
        <v>0</v>
      </c>
      <c r="CJ9">
        <v>0</v>
      </c>
      <c r="CK9">
        <v>0</v>
      </c>
      <c r="CL9">
        <v>0</v>
      </c>
      <c r="CM9">
        <v>0</v>
      </c>
      <c r="CN9">
        <v>1</v>
      </c>
      <c r="CO9">
        <v>0</v>
      </c>
      <c r="CP9">
        <v>0</v>
      </c>
      <c r="CQ9">
        <v>0</v>
      </c>
      <c r="CR9">
        <v>0</v>
      </c>
      <c r="CS9">
        <v>0</v>
      </c>
      <c r="CT9">
        <v>0</v>
      </c>
      <c r="CU9">
        <v>0</v>
      </c>
      <c r="CV9">
        <v>0</v>
      </c>
      <c r="CW9">
        <v>0</v>
      </c>
      <c r="CX9">
        <v>1</v>
      </c>
      <c r="CY9">
        <v>0</v>
      </c>
      <c r="CZ9">
        <v>0</v>
      </c>
      <c r="DA9">
        <v>0</v>
      </c>
      <c r="DB9">
        <v>0</v>
      </c>
      <c r="DC9">
        <v>0</v>
      </c>
      <c r="DD9">
        <v>0</v>
      </c>
      <c r="DE9">
        <v>0</v>
      </c>
      <c r="DF9">
        <v>1</v>
      </c>
      <c r="DG9">
        <v>0</v>
      </c>
      <c r="DH9" t="s">
        <v>124</v>
      </c>
      <c r="DI9" t="s">
        <v>124</v>
      </c>
      <c r="DJ9" t="s">
        <v>124</v>
      </c>
      <c r="DK9" t="s">
        <v>124</v>
      </c>
      <c r="DL9" t="s">
        <v>124</v>
      </c>
      <c r="DM9" t="s">
        <v>124</v>
      </c>
      <c r="DN9" t="s">
        <v>124</v>
      </c>
      <c r="DO9">
        <v>1</v>
      </c>
      <c r="DP9" t="s">
        <v>124</v>
      </c>
      <c r="DQ9">
        <v>0</v>
      </c>
      <c r="DR9" t="s">
        <v>124</v>
      </c>
      <c r="DS9" t="s">
        <v>124</v>
      </c>
      <c r="DT9" t="s">
        <v>124</v>
      </c>
    </row>
    <row r="10" spans="1:124" x14ac:dyDescent="0.35">
      <c r="A10" t="s">
        <v>123</v>
      </c>
      <c r="B10" s="1">
        <v>43466</v>
      </c>
      <c r="C10" s="1">
        <v>43555</v>
      </c>
      <c r="D10">
        <v>1</v>
      </c>
      <c r="E10">
        <v>0</v>
      </c>
      <c r="F10">
        <v>0</v>
      </c>
      <c r="G10">
        <v>0</v>
      </c>
      <c r="H10" t="s">
        <v>124</v>
      </c>
      <c r="I10" t="s">
        <v>124</v>
      </c>
      <c r="J10" t="s">
        <v>124</v>
      </c>
      <c r="K10" t="s">
        <v>124</v>
      </c>
      <c r="L10" t="s">
        <v>124</v>
      </c>
      <c r="M10" t="s">
        <v>124</v>
      </c>
      <c r="N10" t="s">
        <v>124</v>
      </c>
      <c r="O10" t="s">
        <v>124</v>
      </c>
      <c r="P10" t="s">
        <v>124</v>
      </c>
      <c r="Q10" t="s">
        <v>124</v>
      </c>
      <c r="R10" t="s">
        <v>124</v>
      </c>
      <c r="S10" t="s">
        <v>124</v>
      </c>
      <c r="T10">
        <v>1</v>
      </c>
      <c r="U10">
        <v>1</v>
      </c>
      <c r="V10">
        <v>1</v>
      </c>
      <c r="W10">
        <v>0</v>
      </c>
      <c r="X10">
        <v>1</v>
      </c>
      <c r="Y10">
        <v>0</v>
      </c>
      <c r="Z10">
        <v>0</v>
      </c>
      <c r="AA10">
        <v>0</v>
      </c>
      <c r="AB10">
        <v>1</v>
      </c>
      <c r="AC10">
        <v>1</v>
      </c>
      <c r="AD10">
        <v>0</v>
      </c>
      <c r="AE10">
        <v>0</v>
      </c>
      <c r="AF10">
        <v>0</v>
      </c>
      <c r="AG10">
        <v>0</v>
      </c>
      <c r="AH10">
        <v>0</v>
      </c>
      <c r="AI10">
        <v>0</v>
      </c>
      <c r="AJ10">
        <v>0</v>
      </c>
      <c r="AK10">
        <v>0</v>
      </c>
      <c r="AL10">
        <v>0</v>
      </c>
      <c r="AM10">
        <v>0</v>
      </c>
      <c r="AN10">
        <v>0</v>
      </c>
      <c r="AO10">
        <v>0</v>
      </c>
      <c r="AP10">
        <v>0</v>
      </c>
      <c r="AQ10">
        <v>1</v>
      </c>
      <c r="AR10">
        <v>1</v>
      </c>
      <c r="AS10">
        <v>0</v>
      </c>
      <c r="AT10">
        <v>0</v>
      </c>
      <c r="AU10">
        <v>1</v>
      </c>
      <c r="AV10">
        <v>0</v>
      </c>
      <c r="AW10">
        <v>0</v>
      </c>
      <c r="AX10">
        <v>1</v>
      </c>
      <c r="AY10">
        <v>1</v>
      </c>
      <c r="AZ10">
        <v>1</v>
      </c>
      <c r="BA10">
        <v>1</v>
      </c>
      <c r="BB10">
        <v>1</v>
      </c>
      <c r="BC10">
        <v>1</v>
      </c>
      <c r="BD10">
        <v>0</v>
      </c>
      <c r="BE10">
        <v>0</v>
      </c>
      <c r="BF10">
        <v>0</v>
      </c>
      <c r="BG10">
        <v>0</v>
      </c>
      <c r="BH10">
        <v>0</v>
      </c>
      <c r="BI10">
        <v>0</v>
      </c>
      <c r="BJ10">
        <v>0</v>
      </c>
      <c r="BK10">
        <v>0</v>
      </c>
      <c r="BL10">
        <v>1</v>
      </c>
      <c r="BM10">
        <v>0</v>
      </c>
      <c r="BN10">
        <v>1</v>
      </c>
      <c r="BO10">
        <v>0</v>
      </c>
      <c r="BP10">
        <v>0</v>
      </c>
      <c r="BQ10">
        <v>0</v>
      </c>
      <c r="BR10">
        <v>0</v>
      </c>
      <c r="BS10">
        <v>0</v>
      </c>
      <c r="BT10">
        <v>0</v>
      </c>
      <c r="BU10">
        <v>0</v>
      </c>
      <c r="BV10">
        <v>1</v>
      </c>
      <c r="BW10">
        <v>0</v>
      </c>
      <c r="BX10">
        <v>0</v>
      </c>
      <c r="BY10">
        <v>0</v>
      </c>
      <c r="BZ10">
        <v>1</v>
      </c>
      <c r="CA10">
        <v>0</v>
      </c>
      <c r="CB10">
        <v>0</v>
      </c>
      <c r="CC10">
        <v>0</v>
      </c>
      <c r="CD10">
        <v>1</v>
      </c>
      <c r="CE10">
        <v>0</v>
      </c>
      <c r="CF10">
        <v>0</v>
      </c>
      <c r="CG10">
        <v>0</v>
      </c>
      <c r="CH10">
        <v>0</v>
      </c>
      <c r="CI10">
        <v>0</v>
      </c>
      <c r="CJ10">
        <v>0</v>
      </c>
      <c r="CK10">
        <v>0</v>
      </c>
      <c r="CL10">
        <v>0</v>
      </c>
      <c r="CM10">
        <v>0</v>
      </c>
      <c r="CN10">
        <v>1</v>
      </c>
      <c r="CO10">
        <v>0</v>
      </c>
      <c r="CP10">
        <v>0</v>
      </c>
      <c r="CQ10">
        <v>0</v>
      </c>
      <c r="CR10">
        <v>0</v>
      </c>
      <c r="CS10">
        <v>0</v>
      </c>
      <c r="CT10">
        <v>0</v>
      </c>
      <c r="CU10">
        <v>0</v>
      </c>
      <c r="CV10">
        <v>0</v>
      </c>
      <c r="CW10">
        <v>0</v>
      </c>
      <c r="CX10">
        <v>1</v>
      </c>
      <c r="CY10">
        <v>0</v>
      </c>
      <c r="CZ10">
        <v>0</v>
      </c>
      <c r="DA10">
        <v>1</v>
      </c>
      <c r="DB10">
        <v>0</v>
      </c>
      <c r="DC10">
        <v>0</v>
      </c>
      <c r="DD10">
        <v>0</v>
      </c>
      <c r="DE10">
        <v>1</v>
      </c>
      <c r="DF10">
        <v>0</v>
      </c>
      <c r="DG10">
        <v>0</v>
      </c>
      <c r="DH10" t="s">
        <v>124</v>
      </c>
      <c r="DI10" t="s">
        <v>124</v>
      </c>
      <c r="DJ10" t="s">
        <v>124</v>
      </c>
      <c r="DK10" t="s">
        <v>124</v>
      </c>
      <c r="DL10" t="s">
        <v>124</v>
      </c>
      <c r="DM10" t="s">
        <v>124</v>
      </c>
      <c r="DN10" t="s">
        <v>124</v>
      </c>
      <c r="DO10">
        <v>1</v>
      </c>
      <c r="DP10" t="s">
        <v>124</v>
      </c>
      <c r="DQ10">
        <v>0</v>
      </c>
      <c r="DR10" t="s">
        <v>124</v>
      </c>
      <c r="DS10" t="s">
        <v>124</v>
      </c>
      <c r="DT10" t="s">
        <v>124</v>
      </c>
    </row>
    <row r="11" spans="1:124" x14ac:dyDescent="0.35">
      <c r="A11" t="s">
        <v>123</v>
      </c>
      <c r="B11" s="1">
        <v>43556</v>
      </c>
      <c r="C11" s="1">
        <v>43625</v>
      </c>
      <c r="D11">
        <v>1</v>
      </c>
      <c r="E11">
        <v>0</v>
      </c>
      <c r="F11">
        <v>0</v>
      </c>
      <c r="G11">
        <v>0</v>
      </c>
      <c r="H11" t="s">
        <v>124</v>
      </c>
      <c r="I11" t="s">
        <v>124</v>
      </c>
      <c r="J11" t="s">
        <v>124</v>
      </c>
      <c r="K11" t="s">
        <v>124</v>
      </c>
      <c r="L11" t="s">
        <v>124</v>
      </c>
      <c r="M11" t="s">
        <v>124</v>
      </c>
      <c r="N11" t="s">
        <v>124</v>
      </c>
      <c r="O11" t="s">
        <v>124</v>
      </c>
      <c r="P11" t="s">
        <v>124</v>
      </c>
      <c r="Q11" t="s">
        <v>124</v>
      </c>
      <c r="R11" t="s">
        <v>124</v>
      </c>
      <c r="S11" t="s">
        <v>124</v>
      </c>
      <c r="T11">
        <v>1</v>
      </c>
      <c r="U11">
        <v>1</v>
      </c>
      <c r="V11">
        <v>1</v>
      </c>
      <c r="W11">
        <v>1</v>
      </c>
      <c r="X11">
        <v>1</v>
      </c>
      <c r="Y11">
        <v>0</v>
      </c>
      <c r="Z11">
        <v>0</v>
      </c>
      <c r="AA11">
        <v>0</v>
      </c>
      <c r="AB11">
        <v>1</v>
      </c>
      <c r="AC11">
        <v>1</v>
      </c>
      <c r="AD11">
        <v>0</v>
      </c>
      <c r="AE11">
        <v>0</v>
      </c>
      <c r="AF11">
        <v>0</v>
      </c>
      <c r="AG11">
        <v>0</v>
      </c>
      <c r="AH11">
        <v>0</v>
      </c>
      <c r="AI11">
        <v>0</v>
      </c>
      <c r="AJ11">
        <v>0</v>
      </c>
      <c r="AK11">
        <v>0</v>
      </c>
      <c r="AL11">
        <v>0</v>
      </c>
      <c r="AM11">
        <v>0</v>
      </c>
      <c r="AN11">
        <v>0</v>
      </c>
      <c r="AO11">
        <v>0</v>
      </c>
      <c r="AP11">
        <v>0</v>
      </c>
      <c r="AQ11">
        <v>1</v>
      </c>
      <c r="AR11">
        <v>1</v>
      </c>
      <c r="AS11">
        <v>0</v>
      </c>
      <c r="AT11">
        <v>0</v>
      </c>
      <c r="AU11">
        <v>1</v>
      </c>
      <c r="AV11">
        <v>0</v>
      </c>
      <c r="AW11">
        <v>0</v>
      </c>
      <c r="AX11">
        <v>1</v>
      </c>
      <c r="AY11">
        <v>1</v>
      </c>
      <c r="AZ11">
        <v>1</v>
      </c>
      <c r="BA11">
        <v>1</v>
      </c>
      <c r="BB11">
        <v>1</v>
      </c>
      <c r="BC11">
        <v>1</v>
      </c>
      <c r="BD11">
        <v>0</v>
      </c>
      <c r="BE11">
        <v>0</v>
      </c>
      <c r="BF11">
        <v>0</v>
      </c>
      <c r="BG11">
        <v>0</v>
      </c>
      <c r="BH11">
        <v>0</v>
      </c>
      <c r="BI11">
        <v>0</v>
      </c>
      <c r="BJ11">
        <v>0</v>
      </c>
      <c r="BK11">
        <v>0</v>
      </c>
      <c r="BL11">
        <v>1</v>
      </c>
      <c r="BM11">
        <v>0</v>
      </c>
      <c r="BN11">
        <v>1</v>
      </c>
      <c r="BO11">
        <v>0</v>
      </c>
      <c r="BP11">
        <v>0</v>
      </c>
      <c r="BQ11">
        <v>0</v>
      </c>
      <c r="BR11">
        <v>0</v>
      </c>
      <c r="BS11">
        <v>0</v>
      </c>
      <c r="BT11">
        <v>0</v>
      </c>
      <c r="BU11">
        <v>0</v>
      </c>
      <c r="BV11">
        <v>1</v>
      </c>
      <c r="BW11">
        <v>0</v>
      </c>
      <c r="BX11">
        <v>0</v>
      </c>
      <c r="BY11">
        <v>0</v>
      </c>
      <c r="BZ11">
        <v>1</v>
      </c>
      <c r="CA11">
        <v>0</v>
      </c>
      <c r="CB11">
        <v>0</v>
      </c>
      <c r="CC11">
        <v>0</v>
      </c>
      <c r="CD11">
        <v>1</v>
      </c>
      <c r="CE11">
        <v>0</v>
      </c>
      <c r="CF11">
        <v>0</v>
      </c>
      <c r="CG11">
        <v>0</v>
      </c>
      <c r="CH11">
        <v>0</v>
      </c>
      <c r="CI11">
        <v>0</v>
      </c>
      <c r="CJ11">
        <v>0</v>
      </c>
      <c r="CK11">
        <v>0</v>
      </c>
      <c r="CL11">
        <v>0</v>
      </c>
      <c r="CM11">
        <v>0</v>
      </c>
      <c r="CN11">
        <v>1</v>
      </c>
      <c r="CO11">
        <v>0</v>
      </c>
      <c r="CP11">
        <v>0</v>
      </c>
      <c r="CQ11">
        <v>0</v>
      </c>
      <c r="CR11">
        <v>0</v>
      </c>
      <c r="CS11">
        <v>0</v>
      </c>
      <c r="CT11">
        <v>0</v>
      </c>
      <c r="CU11">
        <v>0</v>
      </c>
      <c r="CV11">
        <v>0</v>
      </c>
      <c r="CW11">
        <v>0</v>
      </c>
      <c r="CX11">
        <v>1</v>
      </c>
      <c r="CY11">
        <v>0</v>
      </c>
      <c r="CZ11">
        <v>0</v>
      </c>
      <c r="DA11">
        <v>1</v>
      </c>
      <c r="DB11">
        <v>0</v>
      </c>
      <c r="DC11">
        <v>0</v>
      </c>
      <c r="DD11">
        <v>0</v>
      </c>
      <c r="DE11">
        <v>1</v>
      </c>
      <c r="DF11">
        <v>0</v>
      </c>
      <c r="DG11">
        <v>0</v>
      </c>
      <c r="DH11" t="s">
        <v>124</v>
      </c>
      <c r="DI11" t="s">
        <v>124</v>
      </c>
      <c r="DJ11" t="s">
        <v>124</v>
      </c>
      <c r="DK11" t="s">
        <v>124</v>
      </c>
      <c r="DL11" t="s">
        <v>124</v>
      </c>
      <c r="DM11" t="s">
        <v>124</v>
      </c>
      <c r="DN11" t="s">
        <v>124</v>
      </c>
      <c r="DO11">
        <v>1</v>
      </c>
      <c r="DP11" t="s">
        <v>124</v>
      </c>
      <c r="DQ11">
        <v>0</v>
      </c>
      <c r="DR11" t="s">
        <v>124</v>
      </c>
      <c r="DS11" t="s">
        <v>124</v>
      </c>
      <c r="DT11" t="s">
        <v>124</v>
      </c>
    </row>
    <row r="12" spans="1:124" x14ac:dyDescent="0.35">
      <c r="A12" t="s">
        <v>123</v>
      </c>
      <c r="B12" s="1">
        <v>43626</v>
      </c>
      <c r="C12" s="1">
        <v>43646</v>
      </c>
      <c r="D12">
        <v>1</v>
      </c>
      <c r="E12">
        <v>0</v>
      </c>
      <c r="F12">
        <v>0</v>
      </c>
      <c r="G12">
        <v>0</v>
      </c>
      <c r="H12" t="s">
        <v>124</v>
      </c>
      <c r="I12" t="s">
        <v>124</v>
      </c>
      <c r="J12" t="s">
        <v>124</v>
      </c>
      <c r="K12" t="s">
        <v>124</v>
      </c>
      <c r="L12" t="s">
        <v>124</v>
      </c>
      <c r="M12" t="s">
        <v>124</v>
      </c>
      <c r="N12" t="s">
        <v>124</v>
      </c>
      <c r="O12" t="s">
        <v>124</v>
      </c>
      <c r="P12" t="s">
        <v>124</v>
      </c>
      <c r="Q12" t="s">
        <v>124</v>
      </c>
      <c r="R12" t="s">
        <v>124</v>
      </c>
      <c r="S12" t="s">
        <v>124</v>
      </c>
      <c r="T12">
        <v>1</v>
      </c>
      <c r="U12">
        <v>1</v>
      </c>
      <c r="V12">
        <v>1</v>
      </c>
      <c r="W12">
        <v>1</v>
      </c>
      <c r="X12">
        <v>1</v>
      </c>
      <c r="Y12">
        <v>0</v>
      </c>
      <c r="Z12">
        <v>0</v>
      </c>
      <c r="AA12">
        <v>0</v>
      </c>
      <c r="AB12">
        <v>1</v>
      </c>
      <c r="AC12">
        <v>1</v>
      </c>
      <c r="AD12">
        <v>0</v>
      </c>
      <c r="AE12">
        <v>0</v>
      </c>
      <c r="AF12">
        <v>0</v>
      </c>
      <c r="AG12">
        <v>0</v>
      </c>
      <c r="AH12">
        <v>0</v>
      </c>
      <c r="AI12">
        <v>0</v>
      </c>
      <c r="AJ12">
        <v>0</v>
      </c>
      <c r="AK12">
        <v>0</v>
      </c>
      <c r="AL12">
        <v>0</v>
      </c>
      <c r="AM12">
        <v>0</v>
      </c>
      <c r="AN12">
        <v>0</v>
      </c>
      <c r="AO12">
        <v>0</v>
      </c>
      <c r="AP12">
        <v>0</v>
      </c>
      <c r="AQ12">
        <v>1</v>
      </c>
      <c r="AR12">
        <v>1</v>
      </c>
      <c r="AS12">
        <v>0</v>
      </c>
      <c r="AT12">
        <v>0</v>
      </c>
      <c r="AU12">
        <v>1</v>
      </c>
      <c r="AV12">
        <v>0</v>
      </c>
      <c r="AW12">
        <v>0</v>
      </c>
      <c r="AX12">
        <v>1</v>
      </c>
      <c r="AY12">
        <v>1</v>
      </c>
      <c r="AZ12">
        <v>1</v>
      </c>
      <c r="BA12">
        <v>1</v>
      </c>
      <c r="BB12">
        <v>1</v>
      </c>
      <c r="BC12">
        <v>1</v>
      </c>
      <c r="BD12">
        <v>0</v>
      </c>
      <c r="BE12">
        <v>0</v>
      </c>
      <c r="BF12">
        <v>0</v>
      </c>
      <c r="BG12">
        <v>0</v>
      </c>
      <c r="BH12">
        <v>0</v>
      </c>
      <c r="BI12">
        <v>0</v>
      </c>
      <c r="BJ12">
        <v>0</v>
      </c>
      <c r="BK12">
        <v>0</v>
      </c>
      <c r="BL12">
        <v>1</v>
      </c>
      <c r="BM12">
        <v>0</v>
      </c>
      <c r="BN12">
        <v>1</v>
      </c>
      <c r="BO12">
        <v>0</v>
      </c>
      <c r="BP12">
        <v>0</v>
      </c>
      <c r="BQ12">
        <v>0</v>
      </c>
      <c r="BR12">
        <v>0</v>
      </c>
      <c r="BS12">
        <v>0</v>
      </c>
      <c r="BT12">
        <v>0</v>
      </c>
      <c r="BU12">
        <v>0</v>
      </c>
      <c r="BV12">
        <v>1</v>
      </c>
      <c r="BW12">
        <v>0</v>
      </c>
      <c r="BX12">
        <v>0</v>
      </c>
      <c r="BY12">
        <v>0</v>
      </c>
      <c r="BZ12">
        <v>1</v>
      </c>
      <c r="CA12">
        <v>0</v>
      </c>
      <c r="CB12">
        <v>0</v>
      </c>
      <c r="CC12">
        <v>0</v>
      </c>
      <c r="CD12">
        <v>1</v>
      </c>
      <c r="CE12">
        <v>0</v>
      </c>
      <c r="CF12">
        <v>0</v>
      </c>
      <c r="CG12">
        <v>0</v>
      </c>
      <c r="CH12">
        <v>0</v>
      </c>
      <c r="CI12">
        <v>0</v>
      </c>
      <c r="CJ12">
        <v>0</v>
      </c>
      <c r="CK12">
        <v>0</v>
      </c>
      <c r="CL12">
        <v>0</v>
      </c>
      <c r="CM12">
        <v>0</v>
      </c>
      <c r="CN12">
        <v>1</v>
      </c>
      <c r="CO12">
        <v>0</v>
      </c>
      <c r="CP12">
        <v>0</v>
      </c>
      <c r="CQ12">
        <v>0</v>
      </c>
      <c r="CR12">
        <v>0</v>
      </c>
      <c r="CS12">
        <v>0</v>
      </c>
      <c r="CT12">
        <v>0</v>
      </c>
      <c r="CU12">
        <v>0</v>
      </c>
      <c r="CV12">
        <v>0</v>
      </c>
      <c r="CW12">
        <v>0</v>
      </c>
      <c r="CX12">
        <v>1</v>
      </c>
      <c r="CY12">
        <v>0</v>
      </c>
      <c r="CZ12">
        <v>0</v>
      </c>
      <c r="DA12">
        <v>1</v>
      </c>
      <c r="DB12">
        <v>0</v>
      </c>
      <c r="DC12">
        <v>0</v>
      </c>
      <c r="DD12">
        <v>0</v>
      </c>
      <c r="DE12">
        <v>1</v>
      </c>
      <c r="DF12">
        <v>0</v>
      </c>
      <c r="DG12">
        <v>0</v>
      </c>
      <c r="DH12" t="s">
        <v>124</v>
      </c>
      <c r="DI12" t="s">
        <v>124</v>
      </c>
      <c r="DJ12" t="s">
        <v>124</v>
      </c>
      <c r="DK12" t="s">
        <v>124</v>
      </c>
      <c r="DL12" t="s">
        <v>124</v>
      </c>
      <c r="DM12" t="s">
        <v>124</v>
      </c>
      <c r="DN12" t="s">
        <v>124</v>
      </c>
      <c r="DO12">
        <v>1</v>
      </c>
      <c r="DP12" t="s">
        <v>124</v>
      </c>
      <c r="DQ12">
        <v>0</v>
      </c>
      <c r="DR12" t="s">
        <v>124</v>
      </c>
      <c r="DS12" t="s">
        <v>124</v>
      </c>
      <c r="DT12" t="s">
        <v>124</v>
      </c>
    </row>
    <row r="13" spans="1:124" x14ac:dyDescent="0.35">
      <c r="A13" t="s">
        <v>123</v>
      </c>
      <c r="B13" s="1">
        <v>43647</v>
      </c>
      <c r="C13" s="1">
        <v>43738</v>
      </c>
      <c r="D13">
        <v>1</v>
      </c>
      <c r="E13">
        <v>0</v>
      </c>
      <c r="F13">
        <v>0</v>
      </c>
      <c r="G13">
        <v>0</v>
      </c>
      <c r="H13" t="s">
        <v>124</v>
      </c>
      <c r="I13" t="s">
        <v>124</v>
      </c>
      <c r="J13" t="s">
        <v>124</v>
      </c>
      <c r="K13" t="s">
        <v>124</v>
      </c>
      <c r="L13" t="s">
        <v>124</v>
      </c>
      <c r="M13" t="s">
        <v>124</v>
      </c>
      <c r="N13" t="s">
        <v>124</v>
      </c>
      <c r="O13" t="s">
        <v>124</v>
      </c>
      <c r="P13" t="s">
        <v>124</v>
      </c>
      <c r="Q13" t="s">
        <v>124</v>
      </c>
      <c r="R13" t="s">
        <v>124</v>
      </c>
      <c r="S13" t="s">
        <v>124</v>
      </c>
      <c r="T13">
        <v>1</v>
      </c>
      <c r="U13">
        <v>1</v>
      </c>
      <c r="V13">
        <v>1</v>
      </c>
      <c r="W13">
        <v>1</v>
      </c>
      <c r="X13">
        <v>1</v>
      </c>
      <c r="Y13">
        <v>0</v>
      </c>
      <c r="Z13">
        <v>0</v>
      </c>
      <c r="AA13">
        <v>0</v>
      </c>
      <c r="AB13">
        <v>0</v>
      </c>
      <c r="AC13">
        <v>0</v>
      </c>
      <c r="AD13">
        <v>0</v>
      </c>
      <c r="AE13">
        <v>1</v>
      </c>
      <c r="AF13">
        <v>0</v>
      </c>
      <c r="AG13">
        <v>0</v>
      </c>
      <c r="AH13">
        <v>0</v>
      </c>
      <c r="AI13">
        <v>0</v>
      </c>
      <c r="AJ13">
        <v>0</v>
      </c>
      <c r="AK13">
        <v>0</v>
      </c>
      <c r="AL13">
        <v>0</v>
      </c>
      <c r="AM13">
        <v>0</v>
      </c>
      <c r="AN13">
        <v>0</v>
      </c>
      <c r="AO13">
        <v>0</v>
      </c>
      <c r="AP13">
        <v>0</v>
      </c>
      <c r="AQ13">
        <v>1</v>
      </c>
      <c r="AR13">
        <v>1</v>
      </c>
      <c r="AS13">
        <v>0</v>
      </c>
      <c r="AT13">
        <v>0</v>
      </c>
      <c r="AU13">
        <v>1</v>
      </c>
      <c r="AV13">
        <v>0</v>
      </c>
      <c r="AW13">
        <v>0</v>
      </c>
      <c r="AX13">
        <v>1</v>
      </c>
      <c r="AY13">
        <v>1</v>
      </c>
      <c r="AZ13">
        <v>1</v>
      </c>
      <c r="BA13">
        <v>1</v>
      </c>
      <c r="BB13">
        <v>1</v>
      </c>
      <c r="BC13">
        <v>1</v>
      </c>
      <c r="BD13">
        <v>0</v>
      </c>
      <c r="BE13">
        <v>0</v>
      </c>
      <c r="BF13">
        <v>0</v>
      </c>
      <c r="BG13">
        <v>0</v>
      </c>
      <c r="BH13">
        <v>0</v>
      </c>
      <c r="BI13">
        <v>0</v>
      </c>
      <c r="BJ13">
        <v>0</v>
      </c>
      <c r="BK13">
        <v>0</v>
      </c>
      <c r="BL13">
        <v>1</v>
      </c>
      <c r="BM13">
        <v>0</v>
      </c>
      <c r="BN13">
        <v>1</v>
      </c>
      <c r="BO13">
        <v>0</v>
      </c>
      <c r="BP13">
        <v>0</v>
      </c>
      <c r="BQ13">
        <v>0</v>
      </c>
      <c r="BR13">
        <v>0</v>
      </c>
      <c r="BS13">
        <v>0</v>
      </c>
      <c r="BT13">
        <v>0</v>
      </c>
      <c r="BU13">
        <v>0</v>
      </c>
      <c r="BV13">
        <v>1</v>
      </c>
      <c r="BW13">
        <v>0</v>
      </c>
      <c r="BX13">
        <v>0</v>
      </c>
      <c r="BY13">
        <v>0</v>
      </c>
      <c r="BZ13">
        <v>1</v>
      </c>
      <c r="CA13">
        <v>0</v>
      </c>
      <c r="CB13">
        <v>0</v>
      </c>
      <c r="CC13">
        <v>0</v>
      </c>
      <c r="CD13">
        <v>1</v>
      </c>
      <c r="CE13">
        <v>0</v>
      </c>
      <c r="CF13">
        <v>0</v>
      </c>
      <c r="CG13">
        <v>0</v>
      </c>
      <c r="CH13">
        <v>0</v>
      </c>
      <c r="CI13">
        <v>0</v>
      </c>
      <c r="CJ13">
        <v>0</v>
      </c>
      <c r="CK13">
        <v>0</v>
      </c>
      <c r="CL13">
        <v>0</v>
      </c>
      <c r="CM13">
        <v>0</v>
      </c>
      <c r="CN13">
        <v>1</v>
      </c>
      <c r="CO13">
        <v>0</v>
      </c>
      <c r="CP13">
        <v>0</v>
      </c>
      <c r="CQ13">
        <v>0</v>
      </c>
      <c r="CR13">
        <v>0</v>
      </c>
      <c r="CS13">
        <v>0</v>
      </c>
      <c r="CT13">
        <v>0</v>
      </c>
      <c r="CU13">
        <v>0</v>
      </c>
      <c r="CV13">
        <v>0</v>
      </c>
      <c r="CW13">
        <v>0</v>
      </c>
      <c r="CX13">
        <v>1</v>
      </c>
      <c r="CY13">
        <v>0</v>
      </c>
      <c r="CZ13">
        <v>0</v>
      </c>
      <c r="DA13">
        <v>1</v>
      </c>
      <c r="DB13">
        <v>0</v>
      </c>
      <c r="DC13">
        <v>0</v>
      </c>
      <c r="DD13">
        <v>0</v>
      </c>
      <c r="DE13">
        <v>1</v>
      </c>
      <c r="DF13">
        <v>0</v>
      </c>
      <c r="DG13">
        <v>0</v>
      </c>
      <c r="DH13" t="s">
        <v>124</v>
      </c>
      <c r="DI13" t="s">
        <v>124</v>
      </c>
      <c r="DJ13" t="s">
        <v>124</v>
      </c>
      <c r="DK13" t="s">
        <v>124</v>
      </c>
      <c r="DL13" t="s">
        <v>124</v>
      </c>
      <c r="DM13" t="s">
        <v>124</v>
      </c>
      <c r="DN13" t="s">
        <v>124</v>
      </c>
      <c r="DO13">
        <v>1</v>
      </c>
      <c r="DP13" t="s">
        <v>124</v>
      </c>
      <c r="DQ13">
        <v>0</v>
      </c>
      <c r="DR13" t="s">
        <v>124</v>
      </c>
      <c r="DS13" t="s">
        <v>124</v>
      </c>
      <c r="DT13" t="s">
        <v>124</v>
      </c>
    </row>
    <row r="14" spans="1:124" x14ac:dyDescent="0.35">
      <c r="A14" t="s">
        <v>123</v>
      </c>
      <c r="B14" s="1">
        <v>43739</v>
      </c>
      <c r="C14" s="1">
        <v>43830</v>
      </c>
      <c r="D14">
        <v>1</v>
      </c>
      <c r="E14">
        <v>0</v>
      </c>
      <c r="F14">
        <v>0</v>
      </c>
      <c r="G14">
        <v>0</v>
      </c>
      <c r="H14" t="s">
        <v>124</v>
      </c>
      <c r="I14" t="s">
        <v>124</v>
      </c>
      <c r="J14" t="s">
        <v>124</v>
      </c>
      <c r="K14" t="s">
        <v>124</v>
      </c>
      <c r="L14" t="s">
        <v>124</v>
      </c>
      <c r="M14" t="s">
        <v>124</v>
      </c>
      <c r="N14" t="s">
        <v>124</v>
      </c>
      <c r="O14" t="s">
        <v>124</v>
      </c>
      <c r="P14" t="s">
        <v>124</v>
      </c>
      <c r="Q14" t="s">
        <v>124</v>
      </c>
      <c r="R14" t="s">
        <v>124</v>
      </c>
      <c r="S14" t="s">
        <v>124</v>
      </c>
      <c r="T14">
        <v>1</v>
      </c>
      <c r="U14">
        <v>1</v>
      </c>
      <c r="V14">
        <v>1</v>
      </c>
      <c r="W14">
        <v>1</v>
      </c>
      <c r="X14">
        <v>1</v>
      </c>
      <c r="Y14">
        <v>0</v>
      </c>
      <c r="Z14">
        <v>0</v>
      </c>
      <c r="AA14">
        <v>0</v>
      </c>
      <c r="AB14">
        <v>0</v>
      </c>
      <c r="AC14">
        <v>0</v>
      </c>
      <c r="AD14">
        <v>0</v>
      </c>
      <c r="AE14">
        <v>1</v>
      </c>
      <c r="AF14">
        <v>0</v>
      </c>
      <c r="AG14">
        <v>0</v>
      </c>
      <c r="AH14">
        <v>0</v>
      </c>
      <c r="AI14">
        <v>0</v>
      </c>
      <c r="AJ14">
        <v>0</v>
      </c>
      <c r="AK14">
        <v>0</v>
      </c>
      <c r="AL14">
        <v>0</v>
      </c>
      <c r="AM14">
        <v>0</v>
      </c>
      <c r="AN14">
        <v>0</v>
      </c>
      <c r="AO14">
        <v>0</v>
      </c>
      <c r="AP14">
        <v>0</v>
      </c>
      <c r="AQ14">
        <v>1</v>
      </c>
      <c r="AR14">
        <v>1</v>
      </c>
      <c r="AS14">
        <v>0</v>
      </c>
      <c r="AT14">
        <v>0</v>
      </c>
      <c r="AU14">
        <v>1</v>
      </c>
      <c r="AV14">
        <v>0</v>
      </c>
      <c r="AW14">
        <v>0</v>
      </c>
      <c r="AX14">
        <v>1</v>
      </c>
      <c r="AY14">
        <v>1</v>
      </c>
      <c r="AZ14">
        <v>1</v>
      </c>
      <c r="BA14">
        <v>1</v>
      </c>
      <c r="BB14">
        <v>1</v>
      </c>
      <c r="BC14">
        <v>1</v>
      </c>
      <c r="BD14">
        <v>0</v>
      </c>
      <c r="BE14">
        <v>0</v>
      </c>
      <c r="BF14">
        <v>0</v>
      </c>
      <c r="BG14">
        <v>0</v>
      </c>
      <c r="BH14">
        <v>0</v>
      </c>
      <c r="BI14">
        <v>0</v>
      </c>
      <c r="BJ14">
        <v>0</v>
      </c>
      <c r="BK14">
        <v>0</v>
      </c>
      <c r="BL14">
        <v>1</v>
      </c>
      <c r="BM14">
        <v>0</v>
      </c>
      <c r="BN14">
        <v>1</v>
      </c>
      <c r="BO14">
        <v>0</v>
      </c>
      <c r="BP14">
        <v>0</v>
      </c>
      <c r="BQ14">
        <v>0</v>
      </c>
      <c r="BR14">
        <v>0</v>
      </c>
      <c r="BS14">
        <v>0</v>
      </c>
      <c r="BT14">
        <v>0</v>
      </c>
      <c r="BU14">
        <v>0</v>
      </c>
      <c r="BV14">
        <v>1</v>
      </c>
      <c r="BW14">
        <v>0</v>
      </c>
      <c r="BX14">
        <v>0</v>
      </c>
      <c r="BY14">
        <v>0</v>
      </c>
      <c r="BZ14">
        <v>1</v>
      </c>
      <c r="CA14">
        <v>0</v>
      </c>
      <c r="CB14">
        <v>0</v>
      </c>
      <c r="CC14">
        <v>0</v>
      </c>
      <c r="CD14">
        <v>1</v>
      </c>
      <c r="CE14">
        <v>0</v>
      </c>
      <c r="CF14">
        <v>0</v>
      </c>
      <c r="CG14">
        <v>0</v>
      </c>
      <c r="CH14">
        <v>0</v>
      </c>
      <c r="CI14">
        <v>0</v>
      </c>
      <c r="CJ14">
        <v>0</v>
      </c>
      <c r="CK14">
        <v>0</v>
      </c>
      <c r="CL14">
        <v>0</v>
      </c>
      <c r="CM14">
        <v>0</v>
      </c>
      <c r="CN14">
        <v>1</v>
      </c>
      <c r="CO14">
        <v>0</v>
      </c>
      <c r="CP14">
        <v>0</v>
      </c>
      <c r="CQ14">
        <v>0</v>
      </c>
      <c r="CR14">
        <v>0</v>
      </c>
      <c r="CS14">
        <v>0</v>
      </c>
      <c r="CT14">
        <v>0</v>
      </c>
      <c r="CU14">
        <v>0</v>
      </c>
      <c r="CV14">
        <v>0</v>
      </c>
      <c r="CW14">
        <v>0</v>
      </c>
      <c r="CX14">
        <v>1</v>
      </c>
      <c r="CY14">
        <v>0</v>
      </c>
      <c r="CZ14">
        <v>0</v>
      </c>
      <c r="DA14">
        <v>1</v>
      </c>
      <c r="DB14">
        <v>0</v>
      </c>
      <c r="DC14">
        <v>0</v>
      </c>
      <c r="DD14">
        <v>0</v>
      </c>
      <c r="DE14">
        <v>1</v>
      </c>
      <c r="DF14">
        <v>0</v>
      </c>
      <c r="DG14">
        <v>0</v>
      </c>
      <c r="DH14" t="s">
        <v>124</v>
      </c>
      <c r="DI14" t="s">
        <v>124</v>
      </c>
      <c r="DJ14" t="s">
        <v>124</v>
      </c>
      <c r="DK14" t="s">
        <v>124</v>
      </c>
      <c r="DL14" t="s">
        <v>124</v>
      </c>
      <c r="DM14" t="s">
        <v>124</v>
      </c>
      <c r="DN14" t="s">
        <v>124</v>
      </c>
      <c r="DO14">
        <v>1</v>
      </c>
      <c r="DP14" t="s">
        <v>124</v>
      </c>
      <c r="DQ14">
        <v>0</v>
      </c>
      <c r="DR14" t="s">
        <v>124</v>
      </c>
      <c r="DS14" t="s">
        <v>124</v>
      </c>
      <c r="DT14" t="s">
        <v>124</v>
      </c>
    </row>
    <row r="15" spans="1:124" x14ac:dyDescent="0.35">
      <c r="A15" t="s">
        <v>123</v>
      </c>
      <c r="B15" s="1">
        <v>43831</v>
      </c>
      <c r="C15" s="1">
        <v>43921</v>
      </c>
      <c r="D15">
        <v>1</v>
      </c>
      <c r="E15">
        <v>0</v>
      </c>
      <c r="F15">
        <v>0</v>
      </c>
      <c r="G15">
        <v>0</v>
      </c>
      <c r="H15" t="s">
        <v>124</v>
      </c>
      <c r="I15" t="s">
        <v>124</v>
      </c>
      <c r="J15" t="s">
        <v>124</v>
      </c>
      <c r="K15" t="s">
        <v>124</v>
      </c>
      <c r="L15" t="s">
        <v>124</v>
      </c>
      <c r="M15" t="s">
        <v>124</v>
      </c>
      <c r="N15" t="s">
        <v>124</v>
      </c>
      <c r="O15" t="s">
        <v>124</v>
      </c>
      <c r="P15" t="s">
        <v>124</v>
      </c>
      <c r="Q15" t="s">
        <v>124</v>
      </c>
      <c r="R15" t="s">
        <v>124</v>
      </c>
      <c r="S15" t="s">
        <v>124</v>
      </c>
      <c r="T15">
        <v>1</v>
      </c>
      <c r="U15">
        <v>1</v>
      </c>
      <c r="V15">
        <v>1</v>
      </c>
      <c r="W15">
        <v>1</v>
      </c>
      <c r="X15">
        <v>1</v>
      </c>
      <c r="Y15">
        <v>0</v>
      </c>
      <c r="Z15">
        <v>0</v>
      </c>
      <c r="AA15">
        <v>0</v>
      </c>
      <c r="AB15">
        <v>0</v>
      </c>
      <c r="AC15">
        <v>0</v>
      </c>
      <c r="AD15">
        <v>0</v>
      </c>
      <c r="AE15">
        <v>1</v>
      </c>
      <c r="AF15">
        <v>0</v>
      </c>
      <c r="AG15">
        <v>0</v>
      </c>
      <c r="AH15">
        <v>0</v>
      </c>
      <c r="AI15">
        <v>0</v>
      </c>
      <c r="AJ15">
        <v>0</v>
      </c>
      <c r="AK15">
        <v>0</v>
      </c>
      <c r="AL15">
        <v>0</v>
      </c>
      <c r="AM15">
        <v>0</v>
      </c>
      <c r="AN15">
        <v>0</v>
      </c>
      <c r="AO15">
        <v>0</v>
      </c>
      <c r="AP15">
        <v>1</v>
      </c>
      <c r="AQ15">
        <v>1</v>
      </c>
      <c r="AR15">
        <v>1</v>
      </c>
      <c r="AS15">
        <v>0</v>
      </c>
      <c r="AT15">
        <v>0</v>
      </c>
      <c r="AU15">
        <v>1</v>
      </c>
      <c r="AV15">
        <v>0</v>
      </c>
      <c r="AW15">
        <v>0</v>
      </c>
      <c r="AX15">
        <v>1</v>
      </c>
      <c r="AY15">
        <v>1</v>
      </c>
      <c r="AZ15">
        <v>1</v>
      </c>
      <c r="BA15">
        <v>1</v>
      </c>
      <c r="BB15">
        <v>1</v>
      </c>
      <c r="BC15">
        <v>1</v>
      </c>
      <c r="BD15">
        <v>0</v>
      </c>
      <c r="BE15">
        <v>0</v>
      </c>
      <c r="BF15">
        <v>0</v>
      </c>
      <c r="BG15">
        <v>0</v>
      </c>
      <c r="BH15">
        <v>0</v>
      </c>
      <c r="BI15">
        <v>0</v>
      </c>
      <c r="BJ15">
        <v>0</v>
      </c>
      <c r="BK15">
        <v>0</v>
      </c>
      <c r="BL15">
        <v>1</v>
      </c>
      <c r="BM15">
        <v>0</v>
      </c>
      <c r="BN15">
        <v>0</v>
      </c>
      <c r="BO15">
        <v>0</v>
      </c>
      <c r="BP15">
        <v>0</v>
      </c>
      <c r="BQ15">
        <v>0</v>
      </c>
      <c r="BR15">
        <v>0</v>
      </c>
      <c r="BS15">
        <v>0</v>
      </c>
      <c r="BT15">
        <v>0</v>
      </c>
      <c r="BU15">
        <v>0</v>
      </c>
      <c r="BV15">
        <v>1</v>
      </c>
      <c r="BW15">
        <v>0</v>
      </c>
      <c r="BX15">
        <v>0</v>
      </c>
      <c r="BY15">
        <v>0</v>
      </c>
      <c r="BZ15">
        <v>1</v>
      </c>
      <c r="CA15">
        <v>0</v>
      </c>
      <c r="CB15">
        <v>0</v>
      </c>
      <c r="CC15">
        <v>0</v>
      </c>
      <c r="CD15">
        <v>1</v>
      </c>
      <c r="CE15">
        <v>0</v>
      </c>
      <c r="CF15">
        <v>0</v>
      </c>
      <c r="CG15">
        <v>0</v>
      </c>
      <c r="CH15">
        <v>0</v>
      </c>
      <c r="CI15">
        <v>0</v>
      </c>
      <c r="CJ15">
        <v>0</v>
      </c>
      <c r="CK15">
        <v>0</v>
      </c>
      <c r="CL15">
        <v>0</v>
      </c>
      <c r="CM15">
        <v>0</v>
      </c>
      <c r="CN15">
        <v>1</v>
      </c>
      <c r="CO15">
        <v>0</v>
      </c>
      <c r="CP15">
        <v>0</v>
      </c>
      <c r="CQ15">
        <v>0</v>
      </c>
      <c r="CR15">
        <v>0</v>
      </c>
      <c r="CS15">
        <v>0</v>
      </c>
      <c r="CT15">
        <v>0</v>
      </c>
      <c r="CU15">
        <v>0</v>
      </c>
      <c r="CV15">
        <v>0</v>
      </c>
      <c r="CW15">
        <v>0</v>
      </c>
      <c r="CX15">
        <v>1</v>
      </c>
      <c r="CY15">
        <v>0</v>
      </c>
      <c r="CZ15">
        <v>0</v>
      </c>
      <c r="DA15">
        <v>1</v>
      </c>
      <c r="DB15">
        <v>0</v>
      </c>
      <c r="DC15">
        <v>0</v>
      </c>
      <c r="DD15">
        <v>0</v>
      </c>
      <c r="DE15">
        <v>1</v>
      </c>
      <c r="DF15">
        <v>0</v>
      </c>
      <c r="DG15">
        <v>0</v>
      </c>
      <c r="DH15" t="s">
        <v>124</v>
      </c>
      <c r="DI15" t="s">
        <v>124</v>
      </c>
      <c r="DJ15" t="s">
        <v>124</v>
      </c>
      <c r="DK15" t="s">
        <v>124</v>
      </c>
      <c r="DL15" t="s">
        <v>124</v>
      </c>
      <c r="DM15" t="s">
        <v>124</v>
      </c>
      <c r="DN15" t="s">
        <v>124</v>
      </c>
      <c r="DO15">
        <v>1</v>
      </c>
      <c r="DP15" t="s">
        <v>124</v>
      </c>
      <c r="DQ15">
        <v>0</v>
      </c>
      <c r="DR15" t="s">
        <v>124</v>
      </c>
      <c r="DS15" t="s">
        <v>124</v>
      </c>
      <c r="DT15" t="s">
        <v>124</v>
      </c>
    </row>
    <row r="16" spans="1:124" x14ac:dyDescent="0.35">
      <c r="A16" t="s">
        <v>123</v>
      </c>
      <c r="B16" s="1">
        <v>43922</v>
      </c>
      <c r="C16" s="1">
        <v>44044</v>
      </c>
      <c r="D16">
        <v>1</v>
      </c>
      <c r="E16">
        <v>0</v>
      </c>
      <c r="F16">
        <v>0</v>
      </c>
      <c r="G16">
        <v>0</v>
      </c>
      <c r="H16" t="s">
        <v>124</v>
      </c>
      <c r="I16" t="s">
        <v>124</v>
      </c>
      <c r="J16" t="s">
        <v>124</v>
      </c>
      <c r="K16" t="s">
        <v>124</v>
      </c>
      <c r="L16" t="s">
        <v>124</v>
      </c>
      <c r="M16" t="s">
        <v>124</v>
      </c>
      <c r="N16" t="s">
        <v>124</v>
      </c>
      <c r="O16" t="s">
        <v>124</v>
      </c>
      <c r="P16" t="s">
        <v>124</v>
      </c>
      <c r="Q16" t="s">
        <v>124</v>
      </c>
      <c r="R16" t="s">
        <v>124</v>
      </c>
      <c r="S16" t="s">
        <v>124</v>
      </c>
      <c r="T16">
        <v>1</v>
      </c>
      <c r="U16">
        <v>1</v>
      </c>
      <c r="V16">
        <v>1</v>
      </c>
      <c r="W16">
        <v>1</v>
      </c>
      <c r="X16">
        <v>1</v>
      </c>
      <c r="Y16">
        <v>0</v>
      </c>
      <c r="Z16">
        <v>0</v>
      </c>
      <c r="AA16">
        <v>0</v>
      </c>
      <c r="AB16">
        <v>0</v>
      </c>
      <c r="AC16">
        <v>0</v>
      </c>
      <c r="AD16">
        <v>0</v>
      </c>
      <c r="AE16">
        <v>1</v>
      </c>
      <c r="AF16">
        <v>0</v>
      </c>
      <c r="AG16">
        <v>0</v>
      </c>
      <c r="AH16">
        <v>0</v>
      </c>
      <c r="AI16">
        <v>0</v>
      </c>
      <c r="AJ16">
        <v>0</v>
      </c>
      <c r="AK16">
        <v>0</v>
      </c>
      <c r="AL16">
        <v>0</v>
      </c>
      <c r="AM16">
        <v>0</v>
      </c>
      <c r="AN16">
        <v>0</v>
      </c>
      <c r="AO16">
        <v>0</v>
      </c>
      <c r="AP16">
        <v>1</v>
      </c>
      <c r="AQ16">
        <v>1</v>
      </c>
      <c r="AR16">
        <v>1</v>
      </c>
      <c r="AS16">
        <v>0</v>
      </c>
      <c r="AT16">
        <v>0</v>
      </c>
      <c r="AU16">
        <v>1</v>
      </c>
      <c r="AV16">
        <v>0</v>
      </c>
      <c r="AW16">
        <v>0</v>
      </c>
      <c r="AX16">
        <v>1</v>
      </c>
      <c r="AY16">
        <v>1</v>
      </c>
      <c r="AZ16">
        <v>1</v>
      </c>
      <c r="BA16">
        <v>1</v>
      </c>
      <c r="BB16">
        <v>1</v>
      </c>
      <c r="BC16">
        <v>1</v>
      </c>
      <c r="BD16">
        <v>0</v>
      </c>
      <c r="BE16">
        <v>0</v>
      </c>
      <c r="BF16">
        <v>0</v>
      </c>
      <c r="BG16">
        <v>0</v>
      </c>
      <c r="BH16">
        <v>0</v>
      </c>
      <c r="BI16">
        <v>0</v>
      </c>
      <c r="BJ16">
        <v>0</v>
      </c>
      <c r="BK16">
        <v>0</v>
      </c>
      <c r="BL16">
        <v>1</v>
      </c>
      <c r="BM16">
        <v>0</v>
      </c>
      <c r="BN16">
        <v>0</v>
      </c>
      <c r="BO16">
        <v>0</v>
      </c>
      <c r="BP16">
        <v>0</v>
      </c>
      <c r="BQ16">
        <v>0</v>
      </c>
      <c r="BR16">
        <v>0</v>
      </c>
      <c r="BS16">
        <v>0</v>
      </c>
      <c r="BT16">
        <v>0</v>
      </c>
      <c r="BU16">
        <v>0</v>
      </c>
      <c r="BV16">
        <v>1</v>
      </c>
      <c r="BW16">
        <v>0</v>
      </c>
      <c r="BX16">
        <v>0</v>
      </c>
      <c r="BY16">
        <v>0</v>
      </c>
      <c r="BZ16">
        <v>1</v>
      </c>
      <c r="CA16">
        <v>0</v>
      </c>
      <c r="CB16">
        <v>0</v>
      </c>
      <c r="CC16">
        <v>0</v>
      </c>
      <c r="CD16">
        <v>1</v>
      </c>
      <c r="CE16">
        <v>0</v>
      </c>
      <c r="CF16">
        <v>0</v>
      </c>
      <c r="CG16">
        <v>0</v>
      </c>
      <c r="CH16">
        <v>0</v>
      </c>
      <c r="CI16">
        <v>0</v>
      </c>
      <c r="CJ16">
        <v>0</v>
      </c>
      <c r="CK16">
        <v>0</v>
      </c>
      <c r="CL16">
        <v>0</v>
      </c>
      <c r="CM16">
        <v>0</v>
      </c>
      <c r="CN16">
        <v>1</v>
      </c>
      <c r="CO16">
        <v>0</v>
      </c>
      <c r="CP16">
        <v>0</v>
      </c>
      <c r="CQ16">
        <v>0</v>
      </c>
      <c r="CR16">
        <v>0</v>
      </c>
      <c r="CS16">
        <v>0</v>
      </c>
      <c r="CT16">
        <v>0</v>
      </c>
      <c r="CU16">
        <v>0</v>
      </c>
      <c r="CV16">
        <v>0</v>
      </c>
      <c r="CW16">
        <v>0</v>
      </c>
      <c r="CX16">
        <v>1</v>
      </c>
      <c r="CY16">
        <v>0</v>
      </c>
      <c r="CZ16">
        <v>0</v>
      </c>
      <c r="DA16">
        <v>1</v>
      </c>
      <c r="DB16">
        <v>0</v>
      </c>
      <c r="DC16">
        <v>0</v>
      </c>
      <c r="DD16">
        <v>0</v>
      </c>
      <c r="DE16">
        <v>1</v>
      </c>
      <c r="DF16">
        <v>0</v>
      </c>
      <c r="DG16">
        <v>0</v>
      </c>
      <c r="DH16" t="s">
        <v>124</v>
      </c>
      <c r="DI16" t="s">
        <v>124</v>
      </c>
      <c r="DJ16" t="s">
        <v>124</v>
      </c>
      <c r="DK16" t="s">
        <v>124</v>
      </c>
      <c r="DL16" t="s">
        <v>124</v>
      </c>
      <c r="DM16" t="s">
        <v>124</v>
      </c>
      <c r="DN16" t="s">
        <v>124</v>
      </c>
      <c r="DO16">
        <v>1</v>
      </c>
      <c r="DP16" t="s">
        <v>124</v>
      </c>
      <c r="DQ16">
        <v>0</v>
      </c>
      <c r="DR16" t="s">
        <v>124</v>
      </c>
      <c r="DS16" t="s">
        <v>124</v>
      </c>
      <c r="DT16" t="s">
        <v>124</v>
      </c>
    </row>
    <row r="17" spans="1:124" x14ac:dyDescent="0.35">
      <c r="A17" t="s">
        <v>125</v>
      </c>
      <c r="B17" s="1">
        <v>42948</v>
      </c>
      <c r="C17" s="1">
        <v>43281</v>
      </c>
      <c r="D17">
        <v>1</v>
      </c>
      <c r="E17">
        <v>0</v>
      </c>
      <c r="F17">
        <v>0</v>
      </c>
      <c r="G17">
        <v>0</v>
      </c>
      <c r="H17" t="s">
        <v>124</v>
      </c>
      <c r="I17" t="s">
        <v>124</v>
      </c>
      <c r="J17" t="s">
        <v>124</v>
      </c>
      <c r="K17" t="s">
        <v>124</v>
      </c>
      <c r="L17" t="s">
        <v>124</v>
      </c>
      <c r="M17" t="s">
        <v>124</v>
      </c>
      <c r="N17" t="s">
        <v>124</v>
      </c>
      <c r="O17" t="s">
        <v>124</v>
      </c>
      <c r="P17" t="s">
        <v>124</v>
      </c>
      <c r="Q17" t="s">
        <v>124</v>
      </c>
      <c r="R17" t="s">
        <v>124</v>
      </c>
      <c r="S17" t="s">
        <v>124</v>
      </c>
      <c r="T17">
        <v>1</v>
      </c>
      <c r="U17">
        <v>1</v>
      </c>
      <c r="V17">
        <v>1</v>
      </c>
      <c r="W17">
        <v>1</v>
      </c>
      <c r="X17">
        <v>1</v>
      </c>
      <c r="Y17">
        <v>0</v>
      </c>
      <c r="Z17">
        <v>0</v>
      </c>
      <c r="AA17">
        <v>0</v>
      </c>
      <c r="AB17">
        <v>0</v>
      </c>
      <c r="AC17">
        <v>0</v>
      </c>
      <c r="AD17">
        <v>0</v>
      </c>
      <c r="AE17">
        <v>1</v>
      </c>
      <c r="AF17">
        <v>0</v>
      </c>
      <c r="AG17">
        <v>0</v>
      </c>
      <c r="AH17">
        <v>0</v>
      </c>
      <c r="AI17">
        <v>0</v>
      </c>
      <c r="AJ17">
        <v>0</v>
      </c>
      <c r="AK17">
        <v>0</v>
      </c>
      <c r="AL17">
        <v>0</v>
      </c>
      <c r="AM17">
        <v>1</v>
      </c>
      <c r="AN17">
        <v>0</v>
      </c>
      <c r="AO17">
        <v>0</v>
      </c>
      <c r="AP17">
        <v>0</v>
      </c>
      <c r="AQ17">
        <v>1</v>
      </c>
      <c r="AR17">
        <v>0</v>
      </c>
      <c r="AS17">
        <v>0</v>
      </c>
      <c r="AT17">
        <v>1</v>
      </c>
      <c r="AU17">
        <v>0</v>
      </c>
      <c r="AV17">
        <v>0</v>
      </c>
      <c r="AW17">
        <v>0</v>
      </c>
      <c r="AX17">
        <v>0</v>
      </c>
      <c r="AY17">
        <v>0</v>
      </c>
      <c r="AZ17">
        <v>0</v>
      </c>
      <c r="BA17">
        <v>1</v>
      </c>
      <c r="BB17">
        <v>0</v>
      </c>
      <c r="BC17">
        <v>0</v>
      </c>
      <c r="BD17">
        <v>0</v>
      </c>
      <c r="BE17">
        <v>0</v>
      </c>
      <c r="BF17">
        <v>0</v>
      </c>
      <c r="BG17">
        <v>0</v>
      </c>
      <c r="BH17">
        <v>0</v>
      </c>
      <c r="BI17">
        <v>0</v>
      </c>
      <c r="BJ17">
        <v>0</v>
      </c>
      <c r="BK17">
        <v>0</v>
      </c>
      <c r="BL17">
        <v>0</v>
      </c>
      <c r="BM17">
        <v>0</v>
      </c>
      <c r="BN17">
        <v>0</v>
      </c>
      <c r="BO17">
        <v>0</v>
      </c>
      <c r="BP17">
        <v>1</v>
      </c>
      <c r="BQ17">
        <v>0</v>
      </c>
      <c r="BR17">
        <v>0</v>
      </c>
      <c r="BS17">
        <v>0</v>
      </c>
      <c r="BT17">
        <v>0</v>
      </c>
      <c r="BU17">
        <v>0</v>
      </c>
      <c r="BV17">
        <v>1</v>
      </c>
      <c r="BW17">
        <v>0</v>
      </c>
      <c r="BX17">
        <v>0</v>
      </c>
      <c r="BY17">
        <v>0</v>
      </c>
      <c r="BZ17">
        <v>1</v>
      </c>
      <c r="CA17">
        <v>0</v>
      </c>
      <c r="CB17">
        <v>0</v>
      </c>
      <c r="CC17">
        <v>0</v>
      </c>
      <c r="CD17">
        <v>0</v>
      </c>
      <c r="CE17">
        <v>0</v>
      </c>
      <c r="CF17">
        <v>0</v>
      </c>
      <c r="CG17">
        <v>0</v>
      </c>
      <c r="CH17">
        <v>0</v>
      </c>
      <c r="CI17">
        <v>0</v>
      </c>
      <c r="CJ17">
        <v>0</v>
      </c>
      <c r="CK17">
        <v>0</v>
      </c>
      <c r="CL17">
        <v>0</v>
      </c>
      <c r="CM17">
        <v>0</v>
      </c>
      <c r="CN17">
        <v>0</v>
      </c>
      <c r="CO17">
        <v>1</v>
      </c>
      <c r="CP17">
        <v>0</v>
      </c>
      <c r="CQ17">
        <v>0</v>
      </c>
      <c r="CR17">
        <v>0</v>
      </c>
      <c r="CS17">
        <v>0</v>
      </c>
      <c r="CT17">
        <v>0</v>
      </c>
      <c r="CU17">
        <v>0</v>
      </c>
      <c r="CV17">
        <v>0</v>
      </c>
      <c r="CW17">
        <v>0</v>
      </c>
      <c r="CX17">
        <v>1</v>
      </c>
      <c r="CY17">
        <v>0</v>
      </c>
      <c r="CZ17">
        <v>0</v>
      </c>
      <c r="DA17">
        <v>1</v>
      </c>
      <c r="DB17">
        <v>0</v>
      </c>
      <c r="DC17">
        <v>0</v>
      </c>
      <c r="DD17">
        <v>0</v>
      </c>
      <c r="DE17">
        <v>0</v>
      </c>
      <c r="DF17">
        <v>0</v>
      </c>
      <c r="DG17">
        <v>0</v>
      </c>
      <c r="DH17" t="s">
        <v>124</v>
      </c>
      <c r="DI17" t="s">
        <v>124</v>
      </c>
      <c r="DJ17" t="s">
        <v>124</v>
      </c>
      <c r="DK17" t="s">
        <v>124</v>
      </c>
      <c r="DL17" t="s">
        <v>124</v>
      </c>
      <c r="DM17" t="s">
        <v>124</v>
      </c>
      <c r="DN17" t="s">
        <v>124</v>
      </c>
      <c r="DO17">
        <v>1</v>
      </c>
      <c r="DP17" t="s">
        <v>124</v>
      </c>
      <c r="DQ17">
        <v>0</v>
      </c>
      <c r="DR17" t="s">
        <v>124</v>
      </c>
      <c r="DS17" t="s">
        <v>124</v>
      </c>
      <c r="DT17" t="s">
        <v>124</v>
      </c>
    </row>
    <row r="18" spans="1:124" x14ac:dyDescent="0.35">
      <c r="A18" t="s">
        <v>125</v>
      </c>
      <c r="B18" s="1">
        <v>43282</v>
      </c>
      <c r="C18" s="1">
        <v>43415</v>
      </c>
      <c r="D18">
        <v>1</v>
      </c>
      <c r="E18">
        <v>0</v>
      </c>
      <c r="F18">
        <v>0</v>
      </c>
      <c r="G18">
        <v>0</v>
      </c>
      <c r="H18" t="s">
        <v>124</v>
      </c>
      <c r="I18" t="s">
        <v>124</v>
      </c>
      <c r="J18" t="s">
        <v>124</v>
      </c>
      <c r="K18" t="s">
        <v>124</v>
      </c>
      <c r="L18" t="s">
        <v>124</v>
      </c>
      <c r="M18" t="s">
        <v>124</v>
      </c>
      <c r="N18" t="s">
        <v>124</v>
      </c>
      <c r="O18" t="s">
        <v>124</v>
      </c>
      <c r="P18" t="s">
        <v>124</v>
      </c>
      <c r="Q18" t="s">
        <v>124</v>
      </c>
      <c r="R18" t="s">
        <v>124</v>
      </c>
      <c r="S18" t="s">
        <v>124</v>
      </c>
      <c r="T18">
        <v>1</v>
      </c>
      <c r="U18">
        <v>1</v>
      </c>
      <c r="V18">
        <v>1</v>
      </c>
      <c r="W18">
        <v>1</v>
      </c>
      <c r="X18">
        <v>1</v>
      </c>
      <c r="Y18">
        <v>0</v>
      </c>
      <c r="Z18">
        <v>0</v>
      </c>
      <c r="AA18">
        <v>0</v>
      </c>
      <c r="AB18">
        <v>0</v>
      </c>
      <c r="AC18">
        <v>0</v>
      </c>
      <c r="AD18">
        <v>0</v>
      </c>
      <c r="AE18">
        <v>1</v>
      </c>
      <c r="AF18">
        <v>0</v>
      </c>
      <c r="AG18">
        <v>0</v>
      </c>
      <c r="AH18">
        <v>0</v>
      </c>
      <c r="AI18">
        <v>0</v>
      </c>
      <c r="AJ18">
        <v>0</v>
      </c>
      <c r="AK18">
        <v>0</v>
      </c>
      <c r="AL18">
        <v>0</v>
      </c>
      <c r="AM18">
        <v>1</v>
      </c>
      <c r="AN18">
        <v>0</v>
      </c>
      <c r="AO18">
        <v>0</v>
      </c>
      <c r="AP18">
        <v>0</v>
      </c>
      <c r="AQ18">
        <v>1</v>
      </c>
      <c r="AR18">
        <v>0</v>
      </c>
      <c r="AS18">
        <v>0</v>
      </c>
      <c r="AT18">
        <v>1</v>
      </c>
      <c r="AU18">
        <v>0</v>
      </c>
      <c r="AV18">
        <v>0</v>
      </c>
      <c r="AW18">
        <v>0</v>
      </c>
      <c r="AX18">
        <v>0</v>
      </c>
      <c r="AY18">
        <v>0</v>
      </c>
      <c r="AZ18">
        <v>0</v>
      </c>
      <c r="BA18">
        <v>1</v>
      </c>
      <c r="BB18">
        <v>0</v>
      </c>
      <c r="BC18">
        <v>0</v>
      </c>
      <c r="BD18">
        <v>0</v>
      </c>
      <c r="BE18">
        <v>0</v>
      </c>
      <c r="BF18">
        <v>0</v>
      </c>
      <c r="BG18">
        <v>0</v>
      </c>
      <c r="BH18">
        <v>0</v>
      </c>
      <c r="BI18">
        <v>0</v>
      </c>
      <c r="BJ18">
        <v>0</v>
      </c>
      <c r="BK18">
        <v>0</v>
      </c>
      <c r="BL18">
        <v>0</v>
      </c>
      <c r="BM18">
        <v>0</v>
      </c>
      <c r="BN18">
        <v>0</v>
      </c>
      <c r="BO18">
        <v>0</v>
      </c>
      <c r="BP18">
        <v>1</v>
      </c>
      <c r="BQ18">
        <v>0</v>
      </c>
      <c r="BR18">
        <v>0</v>
      </c>
      <c r="BS18">
        <v>0</v>
      </c>
      <c r="BT18">
        <v>0</v>
      </c>
      <c r="BU18">
        <v>0</v>
      </c>
      <c r="BV18">
        <v>1</v>
      </c>
      <c r="BW18">
        <v>0</v>
      </c>
      <c r="BX18">
        <v>0</v>
      </c>
      <c r="BY18">
        <v>0</v>
      </c>
      <c r="BZ18">
        <v>1</v>
      </c>
      <c r="CA18">
        <v>0</v>
      </c>
      <c r="CB18">
        <v>0</v>
      </c>
      <c r="CC18">
        <v>0</v>
      </c>
      <c r="CD18">
        <v>0</v>
      </c>
      <c r="CE18">
        <v>0</v>
      </c>
      <c r="CF18">
        <v>0</v>
      </c>
      <c r="CG18">
        <v>0</v>
      </c>
      <c r="CH18">
        <v>0</v>
      </c>
      <c r="CI18">
        <v>0</v>
      </c>
      <c r="CJ18">
        <v>0</v>
      </c>
      <c r="CK18">
        <v>0</v>
      </c>
      <c r="CL18">
        <v>0</v>
      </c>
      <c r="CM18">
        <v>0</v>
      </c>
      <c r="CN18">
        <v>0</v>
      </c>
      <c r="CO18">
        <v>1</v>
      </c>
      <c r="CP18">
        <v>0</v>
      </c>
      <c r="CQ18">
        <v>0</v>
      </c>
      <c r="CR18">
        <v>0</v>
      </c>
      <c r="CS18">
        <v>0</v>
      </c>
      <c r="CT18">
        <v>0</v>
      </c>
      <c r="CU18">
        <v>0</v>
      </c>
      <c r="CV18">
        <v>0</v>
      </c>
      <c r="CW18">
        <v>0</v>
      </c>
      <c r="CX18">
        <v>1</v>
      </c>
      <c r="CY18">
        <v>0</v>
      </c>
      <c r="CZ18">
        <v>0</v>
      </c>
      <c r="DA18">
        <v>1</v>
      </c>
      <c r="DB18">
        <v>0</v>
      </c>
      <c r="DC18">
        <v>0</v>
      </c>
      <c r="DD18">
        <v>0</v>
      </c>
      <c r="DE18">
        <v>0</v>
      </c>
      <c r="DF18">
        <v>0</v>
      </c>
      <c r="DG18">
        <v>0</v>
      </c>
      <c r="DH18" t="s">
        <v>124</v>
      </c>
      <c r="DI18" t="s">
        <v>124</v>
      </c>
      <c r="DJ18" t="s">
        <v>124</v>
      </c>
      <c r="DK18" t="s">
        <v>124</v>
      </c>
      <c r="DL18" t="s">
        <v>124</v>
      </c>
      <c r="DM18" t="s">
        <v>124</v>
      </c>
      <c r="DN18" t="s">
        <v>124</v>
      </c>
      <c r="DO18">
        <v>1</v>
      </c>
      <c r="DP18" t="s">
        <v>124</v>
      </c>
      <c r="DQ18">
        <v>0</v>
      </c>
      <c r="DR18" t="s">
        <v>124</v>
      </c>
      <c r="DS18" t="s">
        <v>124</v>
      </c>
      <c r="DT18" t="s">
        <v>124</v>
      </c>
    </row>
    <row r="19" spans="1:124" x14ac:dyDescent="0.35">
      <c r="A19" t="s">
        <v>125</v>
      </c>
      <c r="B19" s="1">
        <v>43416</v>
      </c>
      <c r="C19" s="1">
        <v>43465</v>
      </c>
      <c r="D19">
        <v>1</v>
      </c>
      <c r="E19">
        <v>0</v>
      </c>
      <c r="F19">
        <v>0</v>
      </c>
      <c r="G19">
        <v>0</v>
      </c>
      <c r="H19" t="s">
        <v>124</v>
      </c>
      <c r="I19" t="s">
        <v>124</v>
      </c>
      <c r="J19" t="s">
        <v>124</v>
      </c>
      <c r="K19" t="s">
        <v>124</v>
      </c>
      <c r="L19" t="s">
        <v>124</v>
      </c>
      <c r="M19" t="s">
        <v>124</v>
      </c>
      <c r="N19" t="s">
        <v>124</v>
      </c>
      <c r="O19" t="s">
        <v>124</v>
      </c>
      <c r="P19" t="s">
        <v>124</v>
      </c>
      <c r="Q19" t="s">
        <v>124</v>
      </c>
      <c r="R19" t="s">
        <v>124</v>
      </c>
      <c r="S19" t="s">
        <v>124</v>
      </c>
      <c r="T19">
        <v>1</v>
      </c>
      <c r="U19">
        <v>1</v>
      </c>
      <c r="V19">
        <v>1</v>
      </c>
      <c r="W19">
        <v>1</v>
      </c>
      <c r="X19">
        <v>1</v>
      </c>
      <c r="Y19">
        <v>0</v>
      </c>
      <c r="Z19">
        <v>0</v>
      </c>
      <c r="AA19">
        <v>0</v>
      </c>
      <c r="AB19">
        <v>0</v>
      </c>
      <c r="AC19">
        <v>0</v>
      </c>
      <c r="AD19">
        <v>0</v>
      </c>
      <c r="AE19">
        <v>1</v>
      </c>
      <c r="AF19">
        <v>0</v>
      </c>
      <c r="AG19">
        <v>0</v>
      </c>
      <c r="AH19">
        <v>0</v>
      </c>
      <c r="AI19">
        <v>0</v>
      </c>
      <c r="AJ19">
        <v>0</v>
      </c>
      <c r="AK19">
        <v>0</v>
      </c>
      <c r="AL19">
        <v>0</v>
      </c>
      <c r="AM19">
        <v>1</v>
      </c>
      <c r="AN19">
        <v>0</v>
      </c>
      <c r="AO19">
        <v>0</v>
      </c>
      <c r="AP19">
        <v>0</v>
      </c>
      <c r="AQ19">
        <v>1</v>
      </c>
      <c r="AR19">
        <v>0</v>
      </c>
      <c r="AS19">
        <v>0</v>
      </c>
      <c r="AT19">
        <v>1</v>
      </c>
      <c r="AU19">
        <v>0</v>
      </c>
      <c r="AV19">
        <v>0</v>
      </c>
      <c r="AW19">
        <v>0</v>
      </c>
      <c r="AX19">
        <v>0</v>
      </c>
      <c r="AY19">
        <v>0</v>
      </c>
      <c r="AZ19">
        <v>0</v>
      </c>
      <c r="BA19">
        <v>1</v>
      </c>
      <c r="BB19">
        <v>0</v>
      </c>
      <c r="BC19">
        <v>0</v>
      </c>
      <c r="BD19">
        <v>0</v>
      </c>
      <c r="BE19">
        <v>0</v>
      </c>
      <c r="BF19">
        <v>0</v>
      </c>
      <c r="BG19">
        <v>0</v>
      </c>
      <c r="BH19">
        <v>0</v>
      </c>
      <c r="BI19">
        <v>0</v>
      </c>
      <c r="BJ19">
        <v>0</v>
      </c>
      <c r="BK19">
        <v>0</v>
      </c>
      <c r="BL19">
        <v>0</v>
      </c>
      <c r="BM19">
        <v>0</v>
      </c>
      <c r="BN19">
        <v>0</v>
      </c>
      <c r="BO19">
        <v>0</v>
      </c>
      <c r="BP19">
        <v>1</v>
      </c>
      <c r="BQ19">
        <v>0</v>
      </c>
      <c r="BR19">
        <v>0</v>
      </c>
      <c r="BS19">
        <v>0</v>
      </c>
      <c r="BT19">
        <v>0</v>
      </c>
      <c r="BU19">
        <v>0</v>
      </c>
      <c r="BV19">
        <v>1</v>
      </c>
      <c r="BW19">
        <v>0</v>
      </c>
      <c r="BX19">
        <v>0</v>
      </c>
      <c r="BY19">
        <v>0</v>
      </c>
      <c r="BZ19">
        <v>1</v>
      </c>
      <c r="CA19">
        <v>1</v>
      </c>
      <c r="CB19">
        <v>0</v>
      </c>
      <c r="CC19">
        <v>0</v>
      </c>
      <c r="CD19">
        <v>1</v>
      </c>
      <c r="CE19">
        <v>0</v>
      </c>
      <c r="CF19">
        <v>0</v>
      </c>
      <c r="CG19">
        <v>0</v>
      </c>
      <c r="CH19">
        <v>0</v>
      </c>
      <c r="CI19">
        <v>0</v>
      </c>
      <c r="CJ19">
        <v>0</v>
      </c>
      <c r="CK19">
        <v>0</v>
      </c>
      <c r="CL19">
        <v>0</v>
      </c>
      <c r="CM19">
        <v>0</v>
      </c>
      <c r="CN19">
        <v>0</v>
      </c>
      <c r="CO19">
        <v>1</v>
      </c>
      <c r="CP19">
        <v>0</v>
      </c>
      <c r="CQ19">
        <v>0</v>
      </c>
      <c r="CR19">
        <v>0</v>
      </c>
      <c r="CS19">
        <v>0</v>
      </c>
      <c r="CT19">
        <v>0</v>
      </c>
      <c r="CU19">
        <v>0</v>
      </c>
      <c r="CV19">
        <v>0</v>
      </c>
      <c r="CW19">
        <v>0</v>
      </c>
      <c r="CX19">
        <v>1</v>
      </c>
      <c r="CY19">
        <v>0</v>
      </c>
      <c r="CZ19">
        <v>0</v>
      </c>
      <c r="DA19">
        <v>1</v>
      </c>
      <c r="DB19">
        <v>1</v>
      </c>
      <c r="DC19">
        <v>0</v>
      </c>
      <c r="DD19">
        <v>0</v>
      </c>
      <c r="DE19">
        <v>1</v>
      </c>
      <c r="DF19">
        <v>0</v>
      </c>
      <c r="DG19">
        <v>0</v>
      </c>
      <c r="DH19" t="s">
        <v>124</v>
      </c>
      <c r="DI19" t="s">
        <v>124</v>
      </c>
      <c r="DJ19" t="s">
        <v>124</v>
      </c>
      <c r="DK19" t="s">
        <v>124</v>
      </c>
      <c r="DL19" t="s">
        <v>124</v>
      </c>
      <c r="DM19" t="s">
        <v>124</v>
      </c>
      <c r="DN19" t="s">
        <v>124</v>
      </c>
      <c r="DO19">
        <v>1</v>
      </c>
      <c r="DP19" t="s">
        <v>124</v>
      </c>
      <c r="DQ19">
        <v>0</v>
      </c>
      <c r="DR19" t="s">
        <v>124</v>
      </c>
      <c r="DS19" t="s">
        <v>124</v>
      </c>
      <c r="DT19" t="s">
        <v>124</v>
      </c>
    </row>
    <row r="20" spans="1:124" x14ac:dyDescent="0.35">
      <c r="A20" t="s">
        <v>125</v>
      </c>
      <c r="B20" s="1">
        <v>43466</v>
      </c>
      <c r="C20" s="1">
        <v>43534</v>
      </c>
      <c r="D20">
        <v>1</v>
      </c>
      <c r="E20">
        <v>0</v>
      </c>
      <c r="F20">
        <v>0</v>
      </c>
      <c r="G20">
        <v>0</v>
      </c>
      <c r="H20" t="s">
        <v>124</v>
      </c>
      <c r="I20" t="s">
        <v>124</v>
      </c>
      <c r="J20" t="s">
        <v>124</v>
      </c>
      <c r="K20" t="s">
        <v>124</v>
      </c>
      <c r="L20" t="s">
        <v>124</v>
      </c>
      <c r="M20" t="s">
        <v>124</v>
      </c>
      <c r="N20" t="s">
        <v>124</v>
      </c>
      <c r="O20" t="s">
        <v>124</v>
      </c>
      <c r="P20" t="s">
        <v>124</v>
      </c>
      <c r="Q20" t="s">
        <v>124</v>
      </c>
      <c r="R20" t="s">
        <v>124</v>
      </c>
      <c r="S20" t="s">
        <v>124</v>
      </c>
      <c r="T20">
        <v>1</v>
      </c>
      <c r="U20">
        <v>1</v>
      </c>
      <c r="V20">
        <v>1</v>
      </c>
      <c r="W20">
        <v>1</v>
      </c>
      <c r="X20">
        <v>1</v>
      </c>
      <c r="Y20">
        <v>0</v>
      </c>
      <c r="Z20">
        <v>0</v>
      </c>
      <c r="AA20">
        <v>0</v>
      </c>
      <c r="AB20">
        <v>0</v>
      </c>
      <c r="AC20">
        <v>0</v>
      </c>
      <c r="AD20">
        <v>0</v>
      </c>
      <c r="AE20">
        <v>1</v>
      </c>
      <c r="AF20">
        <v>0</v>
      </c>
      <c r="AG20">
        <v>0</v>
      </c>
      <c r="AH20">
        <v>0</v>
      </c>
      <c r="AI20">
        <v>0</v>
      </c>
      <c r="AJ20">
        <v>0</v>
      </c>
      <c r="AK20">
        <v>0</v>
      </c>
      <c r="AL20">
        <v>0</v>
      </c>
      <c r="AM20">
        <v>1</v>
      </c>
      <c r="AN20">
        <v>0</v>
      </c>
      <c r="AO20">
        <v>0</v>
      </c>
      <c r="AP20">
        <v>0</v>
      </c>
      <c r="AQ20">
        <v>1</v>
      </c>
      <c r="AR20">
        <v>0</v>
      </c>
      <c r="AS20">
        <v>0</v>
      </c>
      <c r="AT20">
        <v>1</v>
      </c>
      <c r="AU20">
        <v>0</v>
      </c>
      <c r="AV20">
        <v>0</v>
      </c>
      <c r="AW20">
        <v>0</v>
      </c>
      <c r="AX20">
        <v>0</v>
      </c>
      <c r="AY20">
        <v>0</v>
      </c>
      <c r="AZ20">
        <v>0</v>
      </c>
      <c r="BA20">
        <v>1</v>
      </c>
      <c r="BB20">
        <v>0</v>
      </c>
      <c r="BC20">
        <v>0</v>
      </c>
      <c r="BD20">
        <v>0</v>
      </c>
      <c r="BE20">
        <v>0</v>
      </c>
      <c r="BF20">
        <v>0</v>
      </c>
      <c r="BG20">
        <v>0</v>
      </c>
      <c r="BH20">
        <v>0</v>
      </c>
      <c r="BI20">
        <v>0</v>
      </c>
      <c r="BJ20">
        <v>0</v>
      </c>
      <c r="BK20">
        <v>0</v>
      </c>
      <c r="BL20">
        <v>0</v>
      </c>
      <c r="BM20">
        <v>0</v>
      </c>
      <c r="BN20">
        <v>0</v>
      </c>
      <c r="BO20">
        <v>0</v>
      </c>
      <c r="BP20">
        <v>1</v>
      </c>
      <c r="BQ20">
        <v>0</v>
      </c>
      <c r="BR20">
        <v>0</v>
      </c>
      <c r="BS20">
        <v>0</v>
      </c>
      <c r="BT20">
        <v>0</v>
      </c>
      <c r="BU20">
        <v>0</v>
      </c>
      <c r="BV20">
        <v>1</v>
      </c>
      <c r="BW20">
        <v>0</v>
      </c>
      <c r="BX20">
        <v>0</v>
      </c>
      <c r="BY20">
        <v>0</v>
      </c>
      <c r="BZ20">
        <v>1</v>
      </c>
      <c r="CA20">
        <v>1</v>
      </c>
      <c r="CB20">
        <v>0</v>
      </c>
      <c r="CC20">
        <v>0</v>
      </c>
      <c r="CD20">
        <v>1</v>
      </c>
      <c r="CE20">
        <v>0</v>
      </c>
      <c r="CF20">
        <v>0</v>
      </c>
      <c r="CG20">
        <v>0</v>
      </c>
      <c r="CH20">
        <v>0</v>
      </c>
      <c r="CI20">
        <v>0</v>
      </c>
      <c r="CJ20">
        <v>0</v>
      </c>
      <c r="CK20">
        <v>0</v>
      </c>
      <c r="CL20">
        <v>0</v>
      </c>
      <c r="CM20">
        <v>0</v>
      </c>
      <c r="CN20">
        <v>0</v>
      </c>
      <c r="CO20">
        <v>1</v>
      </c>
      <c r="CP20">
        <v>0</v>
      </c>
      <c r="CQ20">
        <v>0</v>
      </c>
      <c r="CR20">
        <v>0</v>
      </c>
      <c r="CS20">
        <v>0</v>
      </c>
      <c r="CT20">
        <v>0</v>
      </c>
      <c r="CU20">
        <v>0</v>
      </c>
      <c r="CV20">
        <v>0</v>
      </c>
      <c r="CW20">
        <v>0</v>
      </c>
      <c r="CX20">
        <v>1</v>
      </c>
      <c r="CY20">
        <v>0</v>
      </c>
      <c r="CZ20">
        <v>0</v>
      </c>
      <c r="DA20">
        <v>1</v>
      </c>
      <c r="DB20">
        <v>1</v>
      </c>
      <c r="DC20">
        <v>0</v>
      </c>
      <c r="DD20">
        <v>0</v>
      </c>
      <c r="DE20">
        <v>1</v>
      </c>
      <c r="DF20">
        <v>0</v>
      </c>
      <c r="DG20">
        <v>0</v>
      </c>
      <c r="DH20" t="s">
        <v>124</v>
      </c>
      <c r="DI20" t="s">
        <v>124</v>
      </c>
      <c r="DJ20" t="s">
        <v>124</v>
      </c>
      <c r="DK20" t="s">
        <v>124</v>
      </c>
      <c r="DL20" t="s">
        <v>124</v>
      </c>
      <c r="DM20" t="s">
        <v>124</v>
      </c>
      <c r="DN20" t="s">
        <v>124</v>
      </c>
      <c r="DO20">
        <v>1</v>
      </c>
      <c r="DP20">
        <v>1</v>
      </c>
      <c r="DQ20">
        <v>0</v>
      </c>
      <c r="DR20" t="s">
        <v>124</v>
      </c>
      <c r="DS20" t="s">
        <v>124</v>
      </c>
      <c r="DT20" t="s">
        <v>124</v>
      </c>
    </row>
    <row r="21" spans="1:124" x14ac:dyDescent="0.35">
      <c r="A21" t="s">
        <v>125</v>
      </c>
      <c r="B21" s="1">
        <v>43535</v>
      </c>
      <c r="C21" s="1">
        <v>43625</v>
      </c>
      <c r="D21">
        <v>1</v>
      </c>
      <c r="E21">
        <v>0</v>
      </c>
      <c r="F21">
        <v>0</v>
      </c>
      <c r="G21">
        <v>0</v>
      </c>
      <c r="H21" t="s">
        <v>124</v>
      </c>
      <c r="I21" t="s">
        <v>124</v>
      </c>
      <c r="J21" t="s">
        <v>124</v>
      </c>
      <c r="K21" t="s">
        <v>124</v>
      </c>
      <c r="L21" t="s">
        <v>124</v>
      </c>
      <c r="M21" t="s">
        <v>124</v>
      </c>
      <c r="N21" t="s">
        <v>124</v>
      </c>
      <c r="O21" t="s">
        <v>124</v>
      </c>
      <c r="P21" t="s">
        <v>124</v>
      </c>
      <c r="Q21" t="s">
        <v>124</v>
      </c>
      <c r="R21" t="s">
        <v>124</v>
      </c>
      <c r="S21" t="s">
        <v>124</v>
      </c>
      <c r="T21">
        <v>1</v>
      </c>
      <c r="U21">
        <v>1</v>
      </c>
      <c r="V21">
        <v>1</v>
      </c>
      <c r="W21">
        <v>1</v>
      </c>
      <c r="X21">
        <v>1</v>
      </c>
      <c r="Y21">
        <v>0</v>
      </c>
      <c r="Z21">
        <v>0</v>
      </c>
      <c r="AA21">
        <v>0</v>
      </c>
      <c r="AB21">
        <v>0</v>
      </c>
      <c r="AC21">
        <v>0</v>
      </c>
      <c r="AD21">
        <v>0</v>
      </c>
      <c r="AE21">
        <v>1</v>
      </c>
      <c r="AF21">
        <v>0</v>
      </c>
      <c r="AG21">
        <v>0</v>
      </c>
      <c r="AH21">
        <v>0</v>
      </c>
      <c r="AI21">
        <v>0</v>
      </c>
      <c r="AJ21">
        <v>0</v>
      </c>
      <c r="AK21">
        <v>0</v>
      </c>
      <c r="AL21">
        <v>0</v>
      </c>
      <c r="AM21">
        <v>1</v>
      </c>
      <c r="AN21">
        <v>0</v>
      </c>
      <c r="AO21">
        <v>0</v>
      </c>
      <c r="AP21">
        <v>0</v>
      </c>
      <c r="AQ21">
        <v>1</v>
      </c>
      <c r="AR21">
        <v>0</v>
      </c>
      <c r="AS21">
        <v>0</v>
      </c>
      <c r="AT21">
        <v>1</v>
      </c>
      <c r="AU21">
        <v>0</v>
      </c>
      <c r="AV21">
        <v>0</v>
      </c>
      <c r="AW21">
        <v>0</v>
      </c>
      <c r="AX21">
        <v>0</v>
      </c>
      <c r="AY21">
        <v>0</v>
      </c>
      <c r="AZ21">
        <v>0</v>
      </c>
      <c r="BA21">
        <v>1</v>
      </c>
      <c r="BB21">
        <v>0</v>
      </c>
      <c r="BC21">
        <v>0</v>
      </c>
      <c r="BD21">
        <v>0</v>
      </c>
      <c r="BE21">
        <v>0</v>
      </c>
      <c r="BF21">
        <v>0</v>
      </c>
      <c r="BG21">
        <v>0</v>
      </c>
      <c r="BH21">
        <v>0</v>
      </c>
      <c r="BI21">
        <v>0</v>
      </c>
      <c r="BJ21">
        <v>0</v>
      </c>
      <c r="BK21">
        <v>0</v>
      </c>
      <c r="BL21">
        <v>0</v>
      </c>
      <c r="BM21">
        <v>0</v>
      </c>
      <c r="BN21">
        <v>0</v>
      </c>
      <c r="BO21">
        <v>0</v>
      </c>
      <c r="BP21">
        <v>1</v>
      </c>
      <c r="BQ21">
        <v>0</v>
      </c>
      <c r="BR21">
        <v>0</v>
      </c>
      <c r="BS21">
        <v>0</v>
      </c>
      <c r="BT21">
        <v>0</v>
      </c>
      <c r="BU21">
        <v>0</v>
      </c>
      <c r="BV21">
        <v>1</v>
      </c>
      <c r="BW21">
        <v>0</v>
      </c>
      <c r="BX21">
        <v>0</v>
      </c>
      <c r="BY21">
        <v>0</v>
      </c>
      <c r="BZ21">
        <v>1</v>
      </c>
      <c r="CA21">
        <v>1</v>
      </c>
      <c r="CB21">
        <v>0</v>
      </c>
      <c r="CC21">
        <v>0</v>
      </c>
      <c r="CD21">
        <v>1</v>
      </c>
      <c r="CE21">
        <v>0</v>
      </c>
      <c r="CF21">
        <v>0</v>
      </c>
      <c r="CG21">
        <v>0</v>
      </c>
      <c r="CH21">
        <v>0</v>
      </c>
      <c r="CI21">
        <v>0</v>
      </c>
      <c r="CJ21">
        <v>0</v>
      </c>
      <c r="CK21">
        <v>0</v>
      </c>
      <c r="CL21">
        <v>0</v>
      </c>
      <c r="CM21">
        <v>0</v>
      </c>
      <c r="CN21">
        <v>0</v>
      </c>
      <c r="CO21">
        <v>1</v>
      </c>
      <c r="CP21">
        <v>0</v>
      </c>
      <c r="CQ21">
        <v>0</v>
      </c>
      <c r="CR21">
        <v>0</v>
      </c>
      <c r="CS21">
        <v>0</v>
      </c>
      <c r="CT21">
        <v>0</v>
      </c>
      <c r="CU21">
        <v>0</v>
      </c>
      <c r="CV21">
        <v>0</v>
      </c>
      <c r="CW21">
        <v>0</v>
      </c>
      <c r="CX21">
        <v>1</v>
      </c>
      <c r="CY21">
        <v>0</v>
      </c>
      <c r="CZ21">
        <v>0</v>
      </c>
      <c r="DA21">
        <v>1</v>
      </c>
      <c r="DB21">
        <v>1</v>
      </c>
      <c r="DC21">
        <v>0</v>
      </c>
      <c r="DD21">
        <v>0</v>
      </c>
      <c r="DE21">
        <v>1</v>
      </c>
      <c r="DF21">
        <v>0</v>
      </c>
      <c r="DG21">
        <v>0</v>
      </c>
      <c r="DH21" t="s">
        <v>124</v>
      </c>
      <c r="DI21" t="s">
        <v>124</v>
      </c>
      <c r="DJ21" t="s">
        <v>124</v>
      </c>
      <c r="DK21" t="s">
        <v>124</v>
      </c>
      <c r="DL21" t="s">
        <v>124</v>
      </c>
      <c r="DM21" t="s">
        <v>124</v>
      </c>
      <c r="DN21" t="s">
        <v>124</v>
      </c>
      <c r="DO21">
        <v>1</v>
      </c>
      <c r="DP21">
        <v>1</v>
      </c>
      <c r="DQ21">
        <v>0</v>
      </c>
      <c r="DR21" t="s">
        <v>124</v>
      </c>
      <c r="DS21" t="s">
        <v>124</v>
      </c>
      <c r="DT21" t="s">
        <v>124</v>
      </c>
    </row>
    <row r="22" spans="1:124" x14ac:dyDescent="0.35">
      <c r="A22" t="s">
        <v>125</v>
      </c>
      <c r="B22" s="1">
        <v>43626</v>
      </c>
      <c r="C22" s="1">
        <v>43646</v>
      </c>
      <c r="D22">
        <v>1</v>
      </c>
      <c r="E22">
        <v>0</v>
      </c>
      <c r="F22">
        <v>0</v>
      </c>
      <c r="G22">
        <v>0</v>
      </c>
      <c r="H22" t="s">
        <v>124</v>
      </c>
      <c r="I22" t="s">
        <v>124</v>
      </c>
      <c r="J22" t="s">
        <v>124</v>
      </c>
      <c r="K22" t="s">
        <v>124</v>
      </c>
      <c r="L22" t="s">
        <v>124</v>
      </c>
      <c r="M22" t="s">
        <v>124</v>
      </c>
      <c r="N22" t="s">
        <v>124</v>
      </c>
      <c r="O22" t="s">
        <v>124</v>
      </c>
      <c r="P22" t="s">
        <v>124</v>
      </c>
      <c r="Q22" t="s">
        <v>124</v>
      </c>
      <c r="R22" t="s">
        <v>124</v>
      </c>
      <c r="S22" t="s">
        <v>124</v>
      </c>
      <c r="T22">
        <v>1</v>
      </c>
      <c r="U22">
        <v>1</v>
      </c>
      <c r="V22">
        <v>1</v>
      </c>
      <c r="W22">
        <v>1</v>
      </c>
      <c r="X22">
        <v>1</v>
      </c>
      <c r="Y22">
        <v>0</v>
      </c>
      <c r="Z22">
        <v>0</v>
      </c>
      <c r="AA22">
        <v>0</v>
      </c>
      <c r="AB22">
        <v>0</v>
      </c>
      <c r="AC22">
        <v>0</v>
      </c>
      <c r="AD22">
        <v>0</v>
      </c>
      <c r="AE22">
        <v>1</v>
      </c>
      <c r="AF22">
        <v>0</v>
      </c>
      <c r="AG22">
        <v>0</v>
      </c>
      <c r="AH22">
        <v>0</v>
      </c>
      <c r="AI22">
        <v>0</v>
      </c>
      <c r="AJ22">
        <v>0</v>
      </c>
      <c r="AK22">
        <v>0</v>
      </c>
      <c r="AL22">
        <v>0</v>
      </c>
      <c r="AM22">
        <v>1</v>
      </c>
      <c r="AN22">
        <v>0</v>
      </c>
      <c r="AO22">
        <v>0</v>
      </c>
      <c r="AP22">
        <v>0</v>
      </c>
      <c r="AQ22">
        <v>1</v>
      </c>
      <c r="AR22">
        <v>0</v>
      </c>
      <c r="AS22">
        <v>0</v>
      </c>
      <c r="AT22">
        <v>1</v>
      </c>
      <c r="AU22">
        <v>0</v>
      </c>
      <c r="AV22">
        <v>0</v>
      </c>
      <c r="AW22">
        <v>0</v>
      </c>
      <c r="AX22">
        <v>0</v>
      </c>
      <c r="AY22">
        <v>0</v>
      </c>
      <c r="AZ22">
        <v>0</v>
      </c>
      <c r="BA22">
        <v>1</v>
      </c>
      <c r="BB22">
        <v>0</v>
      </c>
      <c r="BC22">
        <v>0</v>
      </c>
      <c r="BD22">
        <v>0</v>
      </c>
      <c r="BE22">
        <v>0</v>
      </c>
      <c r="BF22">
        <v>0</v>
      </c>
      <c r="BG22">
        <v>0</v>
      </c>
      <c r="BH22">
        <v>0</v>
      </c>
      <c r="BI22">
        <v>0</v>
      </c>
      <c r="BJ22">
        <v>0</v>
      </c>
      <c r="BK22">
        <v>0</v>
      </c>
      <c r="BL22">
        <v>0</v>
      </c>
      <c r="BM22">
        <v>0</v>
      </c>
      <c r="BN22">
        <v>0</v>
      </c>
      <c r="BO22">
        <v>0</v>
      </c>
      <c r="BP22">
        <v>1</v>
      </c>
      <c r="BQ22">
        <v>0</v>
      </c>
      <c r="BR22">
        <v>0</v>
      </c>
      <c r="BS22">
        <v>0</v>
      </c>
      <c r="BT22">
        <v>0</v>
      </c>
      <c r="BU22">
        <v>0</v>
      </c>
      <c r="BV22">
        <v>1</v>
      </c>
      <c r="BW22">
        <v>0</v>
      </c>
      <c r="BX22">
        <v>0</v>
      </c>
      <c r="BY22">
        <v>0</v>
      </c>
      <c r="BZ22">
        <v>1</v>
      </c>
      <c r="CA22">
        <v>1</v>
      </c>
      <c r="CB22">
        <v>0</v>
      </c>
      <c r="CC22">
        <v>0</v>
      </c>
      <c r="CD22">
        <v>1</v>
      </c>
      <c r="CE22">
        <v>0</v>
      </c>
      <c r="CF22">
        <v>0</v>
      </c>
      <c r="CG22">
        <v>0</v>
      </c>
      <c r="CH22">
        <v>0</v>
      </c>
      <c r="CI22">
        <v>0</v>
      </c>
      <c r="CJ22">
        <v>0</v>
      </c>
      <c r="CK22">
        <v>0</v>
      </c>
      <c r="CL22">
        <v>0</v>
      </c>
      <c r="CM22">
        <v>0</v>
      </c>
      <c r="CN22">
        <v>0</v>
      </c>
      <c r="CO22">
        <v>1</v>
      </c>
      <c r="CP22">
        <v>0</v>
      </c>
      <c r="CQ22">
        <v>0</v>
      </c>
      <c r="CR22">
        <v>0</v>
      </c>
      <c r="CS22">
        <v>0</v>
      </c>
      <c r="CT22">
        <v>0</v>
      </c>
      <c r="CU22">
        <v>0</v>
      </c>
      <c r="CV22">
        <v>0</v>
      </c>
      <c r="CW22">
        <v>0</v>
      </c>
      <c r="CX22">
        <v>1</v>
      </c>
      <c r="CY22">
        <v>0</v>
      </c>
      <c r="CZ22">
        <v>0</v>
      </c>
      <c r="DA22">
        <v>1</v>
      </c>
      <c r="DB22">
        <v>1</v>
      </c>
      <c r="DC22">
        <v>0</v>
      </c>
      <c r="DD22">
        <v>0</v>
      </c>
      <c r="DE22">
        <v>1</v>
      </c>
      <c r="DF22">
        <v>0</v>
      </c>
      <c r="DG22">
        <v>0</v>
      </c>
      <c r="DH22" t="s">
        <v>124</v>
      </c>
      <c r="DI22" t="s">
        <v>124</v>
      </c>
      <c r="DJ22" t="s">
        <v>124</v>
      </c>
      <c r="DK22" t="s">
        <v>124</v>
      </c>
      <c r="DL22" t="s">
        <v>124</v>
      </c>
      <c r="DM22" t="s">
        <v>124</v>
      </c>
      <c r="DN22" t="s">
        <v>124</v>
      </c>
      <c r="DO22">
        <v>1</v>
      </c>
      <c r="DP22">
        <v>1</v>
      </c>
      <c r="DQ22">
        <v>0</v>
      </c>
      <c r="DR22" t="s">
        <v>124</v>
      </c>
      <c r="DS22" t="s">
        <v>124</v>
      </c>
      <c r="DT22" t="s">
        <v>124</v>
      </c>
    </row>
    <row r="23" spans="1:124" x14ac:dyDescent="0.35">
      <c r="A23" t="s">
        <v>125</v>
      </c>
      <c r="B23" s="1">
        <v>43647</v>
      </c>
      <c r="C23" s="1">
        <v>43769</v>
      </c>
      <c r="D23">
        <v>1</v>
      </c>
      <c r="E23">
        <v>0</v>
      </c>
      <c r="F23">
        <v>0</v>
      </c>
      <c r="G23">
        <v>0</v>
      </c>
      <c r="H23" t="s">
        <v>124</v>
      </c>
      <c r="I23" t="s">
        <v>124</v>
      </c>
      <c r="J23" t="s">
        <v>124</v>
      </c>
      <c r="K23" t="s">
        <v>124</v>
      </c>
      <c r="L23" t="s">
        <v>124</v>
      </c>
      <c r="M23" t="s">
        <v>124</v>
      </c>
      <c r="N23" t="s">
        <v>124</v>
      </c>
      <c r="O23" t="s">
        <v>124</v>
      </c>
      <c r="P23" t="s">
        <v>124</v>
      </c>
      <c r="Q23" t="s">
        <v>124</v>
      </c>
      <c r="R23" t="s">
        <v>124</v>
      </c>
      <c r="S23" t="s">
        <v>124</v>
      </c>
      <c r="T23">
        <v>1</v>
      </c>
      <c r="U23">
        <v>1</v>
      </c>
      <c r="V23">
        <v>1</v>
      </c>
      <c r="W23">
        <v>1</v>
      </c>
      <c r="X23">
        <v>1</v>
      </c>
      <c r="Y23">
        <v>0</v>
      </c>
      <c r="Z23">
        <v>0</v>
      </c>
      <c r="AA23">
        <v>0</v>
      </c>
      <c r="AB23">
        <v>0</v>
      </c>
      <c r="AC23">
        <v>0</v>
      </c>
      <c r="AD23">
        <v>0</v>
      </c>
      <c r="AE23">
        <v>1</v>
      </c>
      <c r="AF23">
        <v>0</v>
      </c>
      <c r="AG23">
        <v>0</v>
      </c>
      <c r="AH23">
        <v>0</v>
      </c>
      <c r="AI23">
        <v>0</v>
      </c>
      <c r="AJ23">
        <v>0</v>
      </c>
      <c r="AK23">
        <v>0</v>
      </c>
      <c r="AL23">
        <v>0</v>
      </c>
      <c r="AM23">
        <v>1</v>
      </c>
      <c r="AN23">
        <v>0</v>
      </c>
      <c r="AO23">
        <v>0</v>
      </c>
      <c r="AP23">
        <v>0</v>
      </c>
      <c r="AQ23">
        <v>1</v>
      </c>
      <c r="AR23">
        <v>0</v>
      </c>
      <c r="AS23">
        <v>0</v>
      </c>
      <c r="AT23">
        <v>1</v>
      </c>
      <c r="AU23">
        <v>0</v>
      </c>
      <c r="AV23">
        <v>0</v>
      </c>
      <c r="AW23">
        <v>0</v>
      </c>
      <c r="AX23">
        <v>0</v>
      </c>
      <c r="AY23">
        <v>0</v>
      </c>
      <c r="AZ23">
        <v>0</v>
      </c>
      <c r="BA23">
        <v>1</v>
      </c>
      <c r="BB23">
        <v>0</v>
      </c>
      <c r="BC23">
        <v>0</v>
      </c>
      <c r="BD23">
        <v>0</v>
      </c>
      <c r="BE23">
        <v>0</v>
      </c>
      <c r="BF23">
        <v>0</v>
      </c>
      <c r="BG23">
        <v>0</v>
      </c>
      <c r="BH23">
        <v>0</v>
      </c>
      <c r="BI23">
        <v>0</v>
      </c>
      <c r="BJ23">
        <v>0</v>
      </c>
      <c r="BK23">
        <v>0</v>
      </c>
      <c r="BL23">
        <v>0</v>
      </c>
      <c r="BM23">
        <v>0</v>
      </c>
      <c r="BN23">
        <v>0</v>
      </c>
      <c r="BO23">
        <v>0</v>
      </c>
      <c r="BP23">
        <v>1</v>
      </c>
      <c r="BQ23">
        <v>0</v>
      </c>
      <c r="BR23">
        <v>0</v>
      </c>
      <c r="BS23">
        <v>0</v>
      </c>
      <c r="BT23">
        <v>0</v>
      </c>
      <c r="BU23">
        <v>0</v>
      </c>
      <c r="BV23">
        <v>1</v>
      </c>
      <c r="BW23">
        <v>0</v>
      </c>
      <c r="BX23">
        <v>0</v>
      </c>
      <c r="BY23">
        <v>0</v>
      </c>
      <c r="BZ23">
        <v>1</v>
      </c>
      <c r="CA23">
        <v>1</v>
      </c>
      <c r="CB23">
        <v>0</v>
      </c>
      <c r="CC23">
        <v>0</v>
      </c>
      <c r="CD23">
        <v>1</v>
      </c>
      <c r="CE23">
        <v>0</v>
      </c>
      <c r="CF23">
        <v>0</v>
      </c>
      <c r="CG23">
        <v>0</v>
      </c>
      <c r="CH23">
        <v>0</v>
      </c>
      <c r="CI23">
        <v>0</v>
      </c>
      <c r="CJ23">
        <v>0</v>
      </c>
      <c r="CK23">
        <v>0</v>
      </c>
      <c r="CL23">
        <v>0</v>
      </c>
      <c r="CM23">
        <v>0</v>
      </c>
      <c r="CN23">
        <v>0</v>
      </c>
      <c r="CO23">
        <v>1</v>
      </c>
      <c r="CP23">
        <v>0</v>
      </c>
      <c r="CQ23">
        <v>0</v>
      </c>
      <c r="CR23">
        <v>0</v>
      </c>
      <c r="CS23">
        <v>0</v>
      </c>
      <c r="CT23">
        <v>0</v>
      </c>
      <c r="CU23">
        <v>0</v>
      </c>
      <c r="CV23">
        <v>0</v>
      </c>
      <c r="CW23">
        <v>0</v>
      </c>
      <c r="CX23">
        <v>1</v>
      </c>
      <c r="CY23">
        <v>0</v>
      </c>
      <c r="CZ23">
        <v>0</v>
      </c>
      <c r="DA23">
        <v>1</v>
      </c>
      <c r="DB23">
        <v>1</v>
      </c>
      <c r="DC23">
        <v>0</v>
      </c>
      <c r="DD23">
        <v>0</v>
      </c>
      <c r="DE23">
        <v>1</v>
      </c>
      <c r="DF23">
        <v>0</v>
      </c>
      <c r="DG23">
        <v>0</v>
      </c>
      <c r="DH23" t="s">
        <v>124</v>
      </c>
      <c r="DI23" t="s">
        <v>124</v>
      </c>
      <c r="DJ23" t="s">
        <v>124</v>
      </c>
      <c r="DK23" t="s">
        <v>124</v>
      </c>
      <c r="DL23" t="s">
        <v>124</v>
      </c>
      <c r="DM23" t="s">
        <v>124</v>
      </c>
      <c r="DN23" t="s">
        <v>124</v>
      </c>
      <c r="DO23">
        <v>1</v>
      </c>
      <c r="DP23">
        <v>1</v>
      </c>
      <c r="DQ23">
        <v>0</v>
      </c>
      <c r="DR23" t="s">
        <v>124</v>
      </c>
      <c r="DS23" t="s">
        <v>124</v>
      </c>
      <c r="DT23" t="s">
        <v>124</v>
      </c>
    </row>
    <row r="24" spans="1:124" x14ac:dyDescent="0.35">
      <c r="A24" t="s">
        <v>125</v>
      </c>
      <c r="B24" s="1">
        <v>43770</v>
      </c>
      <c r="C24" s="1">
        <v>43778</v>
      </c>
      <c r="D24">
        <v>1</v>
      </c>
      <c r="E24">
        <v>0</v>
      </c>
      <c r="F24">
        <v>0</v>
      </c>
      <c r="G24">
        <v>0</v>
      </c>
      <c r="H24" t="s">
        <v>124</v>
      </c>
      <c r="I24" t="s">
        <v>124</v>
      </c>
      <c r="J24" t="s">
        <v>124</v>
      </c>
      <c r="K24" t="s">
        <v>124</v>
      </c>
      <c r="L24" t="s">
        <v>124</v>
      </c>
      <c r="M24" t="s">
        <v>124</v>
      </c>
      <c r="N24" t="s">
        <v>124</v>
      </c>
      <c r="O24" t="s">
        <v>124</v>
      </c>
      <c r="P24" t="s">
        <v>124</v>
      </c>
      <c r="Q24" t="s">
        <v>124</v>
      </c>
      <c r="R24" t="s">
        <v>124</v>
      </c>
      <c r="S24" t="s">
        <v>124</v>
      </c>
      <c r="T24">
        <v>1</v>
      </c>
      <c r="U24">
        <v>1</v>
      </c>
      <c r="V24">
        <v>1</v>
      </c>
      <c r="W24">
        <v>1</v>
      </c>
      <c r="X24">
        <v>1</v>
      </c>
      <c r="Y24">
        <v>0</v>
      </c>
      <c r="Z24">
        <v>1</v>
      </c>
      <c r="AA24">
        <v>0</v>
      </c>
      <c r="AB24">
        <v>0</v>
      </c>
      <c r="AC24">
        <v>0</v>
      </c>
      <c r="AD24">
        <v>0</v>
      </c>
      <c r="AE24">
        <v>1</v>
      </c>
      <c r="AF24">
        <v>0</v>
      </c>
      <c r="AG24">
        <v>0</v>
      </c>
      <c r="AH24">
        <v>0</v>
      </c>
      <c r="AI24">
        <v>0</v>
      </c>
      <c r="AJ24">
        <v>0</v>
      </c>
      <c r="AK24">
        <v>0</v>
      </c>
      <c r="AL24">
        <v>0</v>
      </c>
      <c r="AM24">
        <v>1</v>
      </c>
      <c r="AN24">
        <v>0</v>
      </c>
      <c r="AO24">
        <v>0</v>
      </c>
      <c r="AP24">
        <v>1</v>
      </c>
      <c r="AQ24">
        <v>1</v>
      </c>
      <c r="AR24">
        <v>0</v>
      </c>
      <c r="AS24">
        <v>0</v>
      </c>
      <c r="AT24">
        <v>1</v>
      </c>
      <c r="AU24">
        <v>1</v>
      </c>
      <c r="AV24">
        <v>0</v>
      </c>
      <c r="AW24">
        <v>0</v>
      </c>
      <c r="AX24">
        <v>0</v>
      </c>
      <c r="AY24">
        <v>0</v>
      </c>
      <c r="AZ24">
        <v>0</v>
      </c>
      <c r="BA24">
        <v>1</v>
      </c>
      <c r="BB24">
        <v>0</v>
      </c>
      <c r="BC24">
        <v>0</v>
      </c>
      <c r="BD24">
        <v>0</v>
      </c>
      <c r="BE24">
        <v>0</v>
      </c>
      <c r="BF24">
        <v>0</v>
      </c>
      <c r="BG24">
        <v>0</v>
      </c>
      <c r="BH24">
        <v>1</v>
      </c>
      <c r="BI24">
        <v>0</v>
      </c>
      <c r="BJ24">
        <v>0</v>
      </c>
      <c r="BK24">
        <v>0</v>
      </c>
      <c r="BL24">
        <v>0</v>
      </c>
      <c r="BM24">
        <v>0</v>
      </c>
      <c r="BN24">
        <v>0</v>
      </c>
      <c r="BO24">
        <v>0</v>
      </c>
      <c r="BP24">
        <v>0</v>
      </c>
      <c r="BQ24">
        <v>0</v>
      </c>
      <c r="BR24">
        <v>0</v>
      </c>
      <c r="BS24">
        <v>0</v>
      </c>
      <c r="BT24">
        <v>0</v>
      </c>
      <c r="BU24">
        <v>0</v>
      </c>
      <c r="BV24">
        <v>1</v>
      </c>
      <c r="BW24">
        <v>0</v>
      </c>
      <c r="BX24">
        <v>0</v>
      </c>
      <c r="BY24">
        <v>0</v>
      </c>
      <c r="BZ24">
        <v>1</v>
      </c>
      <c r="CA24">
        <v>1</v>
      </c>
      <c r="CB24">
        <v>0</v>
      </c>
      <c r="CC24">
        <v>0</v>
      </c>
      <c r="CD24">
        <v>1</v>
      </c>
      <c r="CE24">
        <v>0</v>
      </c>
      <c r="CF24">
        <v>0</v>
      </c>
      <c r="CG24">
        <v>0</v>
      </c>
      <c r="CH24">
        <v>0</v>
      </c>
      <c r="CI24">
        <v>0</v>
      </c>
      <c r="CJ24">
        <v>0</v>
      </c>
      <c r="CK24">
        <v>0</v>
      </c>
      <c r="CL24">
        <v>0</v>
      </c>
      <c r="CM24">
        <v>0</v>
      </c>
      <c r="CN24">
        <v>0</v>
      </c>
      <c r="CO24">
        <v>1</v>
      </c>
      <c r="CP24">
        <v>0</v>
      </c>
      <c r="CQ24">
        <v>0</v>
      </c>
      <c r="CR24">
        <v>0</v>
      </c>
      <c r="CS24">
        <v>0</v>
      </c>
      <c r="CT24">
        <v>0</v>
      </c>
      <c r="CU24">
        <v>0</v>
      </c>
      <c r="CV24">
        <v>0</v>
      </c>
      <c r="CW24">
        <v>0</v>
      </c>
      <c r="CX24">
        <v>1</v>
      </c>
      <c r="CY24">
        <v>0</v>
      </c>
      <c r="CZ24">
        <v>0</v>
      </c>
      <c r="DA24">
        <v>1</v>
      </c>
      <c r="DB24">
        <v>1</v>
      </c>
      <c r="DC24">
        <v>0</v>
      </c>
      <c r="DD24">
        <v>0</v>
      </c>
      <c r="DE24">
        <v>1</v>
      </c>
      <c r="DF24">
        <v>0</v>
      </c>
      <c r="DG24">
        <v>0</v>
      </c>
      <c r="DH24" t="s">
        <v>124</v>
      </c>
      <c r="DI24" t="s">
        <v>124</v>
      </c>
      <c r="DJ24" t="s">
        <v>124</v>
      </c>
      <c r="DK24" t="s">
        <v>124</v>
      </c>
      <c r="DL24" t="s">
        <v>124</v>
      </c>
      <c r="DM24" t="s">
        <v>124</v>
      </c>
      <c r="DN24" t="s">
        <v>124</v>
      </c>
      <c r="DO24">
        <v>1</v>
      </c>
      <c r="DP24">
        <v>1</v>
      </c>
      <c r="DQ24">
        <v>0</v>
      </c>
      <c r="DR24" t="s">
        <v>124</v>
      </c>
      <c r="DS24" t="s">
        <v>124</v>
      </c>
      <c r="DT24" t="s">
        <v>124</v>
      </c>
    </row>
    <row r="25" spans="1:124" x14ac:dyDescent="0.35">
      <c r="A25" t="s">
        <v>125</v>
      </c>
      <c r="B25" s="1">
        <v>43779</v>
      </c>
      <c r="C25" s="1">
        <v>43870</v>
      </c>
      <c r="D25">
        <v>1</v>
      </c>
      <c r="E25">
        <v>0</v>
      </c>
      <c r="F25">
        <v>0</v>
      </c>
      <c r="G25">
        <v>0</v>
      </c>
      <c r="H25" t="s">
        <v>124</v>
      </c>
      <c r="I25" t="s">
        <v>124</v>
      </c>
      <c r="J25" t="s">
        <v>124</v>
      </c>
      <c r="K25" t="s">
        <v>124</v>
      </c>
      <c r="L25" t="s">
        <v>124</v>
      </c>
      <c r="M25" t="s">
        <v>124</v>
      </c>
      <c r="N25" t="s">
        <v>124</v>
      </c>
      <c r="O25" t="s">
        <v>124</v>
      </c>
      <c r="P25" t="s">
        <v>124</v>
      </c>
      <c r="Q25" t="s">
        <v>124</v>
      </c>
      <c r="R25" t="s">
        <v>124</v>
      </c>
      <c r="S25" t="s">
        <v>124</v>
      </c>
      <c r="T25">
        <v>1</v>
      </c>
      <c r="U25">
        <v>1</v>
      </c>
      <c r="V25">
        <v>1</v>
      </c>
      <c r="W25">
        <v>1</v>
      </c>
      <c r="X25">
        <v>1</v>
      </c>
      <c r="Y25">
        <v>0</v>
      </c>
      <c r="Z25">
        <v>1</v>
      </c>
      <c r="AA25">
        <v>0</v>
      </c>
      <c r="AB25">
        <v>0</v>
      </c>
      <c r="AC25">
        <v>0</v>
      </c>
      <c r="AD25">
        <v>0</v>
      </c>
      <c r="AE25">
        <v>1</v>
      </c>
      <c r="AF25">
        <v>0</v>
      </c>
      <c r="AG25">
        <v>0</v>
      </c>
      <c r="AH25">
        <v>0</v>
      </c>
      <c r="AI25">
        <v>0</v>
      </c>
      <c r="AJ25">
        <v>0</v>
      </c>
      <c r="AK25">
        <v>0</v>
      </c>
      <c r="AL25">
        <v>0</v>
      </c>
      <c r="AM25">
        <v>1</v>
      </c>
      <c r="AN25">
        <v>0</v>
      </c>
      <c r="AO25">
        <v>0</v>
      </c>
      <c r="AP25">
        <v>1</v>
      </c>
      <c r="AQ25">
        <v>1</v>
      </c>
      <c r="AR25">
        <v>0</v>
      </c>
      <c r="AS25">
        <v>0</v>
      </c>
      <c r="AT25">
        <v>1</v>
      </c>
      <c r="AU25">
        <v>1</v>
      </c>
      <c r="AV25">
        <v>0</v>
      </c>
      <c r="AW25">
        <v>0</v>
      </c>
      <c r="AX25">
        <v>0</v>
      </c>
      <c r="AY25">
        <v>0</v>
      </c>
      <c r="AZ25">
        <v>0</v>
      </c>
      <c r="BA25">
        <v>1</v>
      </c>
      <c r="BB25">
        <v>0</v>
      </c>
      <c r="BC25">
        <v>0</v>
      </c>
      <c r="BD25">
        <v>0</v>
      </c>
      <c r="BE25">
        <v>0</v>
      </c>
      <c r="BF25">
        <v>0</v>
      </c>
      <c r="BG25">
        <v>0</v>
      </c>
      <c r="BH25">
        <v>1</v>
      </c>
      <c r="BI25">
        <v>0</v>
      </c>
      <c r="BJ25">
        <v>0</v>
      </c>
      <c r="BK25">
        <v>0</v>
      </c>
      <c r="BL25">
        <v>0</v>
      </c>
      <c r="BM25">
        <v>0</v>
      </c>
      <c r="BN25">
        <v>0</v>
      </c>
      <c r="BO25">
        <v>0</v>
      </c>
      <c r="BP25">
        <v>0</v>
      </c>
      <c r="BQ25">
        <v>0</v>
      </c>
      <c r="BR25">
        <v>0</v>
      </c>
      <c r="BS25">
        <v>0</v>
      </c>
      <c r="BT25">
        <v>0</v>
      </c>
      <c r="BU25">
        <v>0</v>
      </c>
      <c r="BV25">
        <v>1</v>
      </c>
      <c r="BW25">
        <v>0</v>
      </c>
      <c r="BX25">
        <v>0</v>
      </c>
      <c r="BY25">
        <v>0</v>
      </c>
      <c r="BZ25">
        <v>1</v>
      </c>
      <c r="CA25">
        <v>1</v>
      </c>
      <c r="CB25">
        <v>0</v>
      </c>
      <c r="CC25">
        <v>0</v>
      </c>
      <c r="CD25">
        <v>1</v>
      </c>
      <c r="CE25">
        <v>0</v>
      </c>
      <c r="CF25">
        <v>0</v>
      </c>
      <c r="CG25">
        <v>0</v>
      </c>
      <c r="CH25">
        <v>0</v>
      </c>
      <c r="CI25">
        <v>0</v>
      </c>
      <c r="CJ25">
        <v>0</v>
      </c>
      <c r="CK25">
        <v>0</v>
      </c>
      <c r="CL25">
        <v>0</v>
      </c>
      <c r="CM25">
        <v>0</v>
      </c>
      <c r="CN25">
        <v>0</v>
      </c>
      <c r="CO25">
        <v>1</v>
      </c>
      <c r="CP25">
        <v>0</v>
      </c>
      <c r="CQ25">
        <v>0</v>
      </c>
      <c r="CR25">
        <v>0</v>
      </c>
      <c r="CS25">
        <v>0</v>
      </c>
      <c r="CT25">
        <v>0</v>
      </c>
      <c r="CU25">
        <v>0</v>
      </c>
      <c r="CV25">
        <v>0</v>
      </c>
      <c r="CW25">
        <v>0</v>
      </c>
      <c r="CX25">
        <v>1</v>
      </c>
      <c r="CY25">
        <v>0</v>
      </c>
      <c r="CZ25">
        <v>0</v>
      </c>
      <c r="DA25">
        <v>1</v>
      </c>
      <c r="DB25">
        <v>1</v>
      </c>
      <c r="DC25">
        <v>0</v>
      </c>
      <c r="DD25">
        <v>0</v>
      </c>
      <c r="DE25">
        <v>1</v>
      </c>
      <c r="DF25">
        <v>0</v>
      </c>
      <c r="DG25">
        <v>0</v>
      </c>
      <c r="DH25" t="s">
        <v>124</v>
      </c>
      <c r="DI25" t="s">
        <v>124</v>
      </c>
      <c r="DJ25" t="s">
        <v>124</v>
      </c>
      <c r="DK25" t="s">
        <v>124</v>
      </c>
      <c r="DL25" t="s">
        <v>124</v>
      </c>
      <c r="DM25" t="s">
        <v>124</v>
      </c>
      <c r="DN25" t="s">
        <v>124</v>
      </c>
      <c r="DO25">
        <v>1</v>
      </c>
      <c r="DP25">
        <v>1</v>
      </c>
      <c r="DQ25">
        <v>0</v>
      </c>
      <c r="DR25" t="s">
        <v>124</v>
      </c>
      <c r="DS25" t="s">
        <v>124</v>
      </c>
      <c r="DT25" t="s">
        <v>124</v>
      </c>
    </row>
    <row r="26" spans="1:124" x14ac:dyDescent="0.35">
      <c r="A26" t="s">
        <v>125</v>
      </c>
      <c r="B26" s="1">
        <v>43871</v>
      </c>
      <c r="C26" s="1">
        <v>44044</v>
      </c>
      <c r="D26">
        <v>1</v>
      </c>
      <c r="E26">
        <v>0</v>
      </c>
      <c r="F26">
        <v>0</v>
      </c>
      <c r="G26">
        <v>0</v>
      </c>
      <c r="H26" t="s">
        <v>124</v>
      </c>
      <c r="I26" t="s">
        <v>124</v>
      </c>
      <c r="J26" t="s">
        <v>124</v>
      </c>
      <c r="K26" t="s">
        <v>124</v>
      </c>
      <c r="L26" t="s">
        <v>124</v>
      </c>
      <c r="M26" t="s">
        <v>124</v>
      </c>
      <c r="N26" t="s">
        <v>124</v>
      </c>
      <c r="O26" t="s">
        <v>124</v>
      </c>
      <c r="P26" t="s">
        <v>124</v>
      </c>
      <c r="Q26" t="s">
        <v>124</v>
      </c>
      <c r="R26" t="s">
        <v>124</v>
      </c>
      <c r="S26" t="s">
        <v>124</v>
      </c>
      <c r="T26">
        <v>1</v>
      </c>
      <c r="U26">
        <v>1</v>
      </c>
      <c r="V26">
        <v>1</v>
      </c>
      <c r="W26">
        <v>1</v>
      </c>
      <c r="X26">
        <v>1</v>
      </c>
      <c r="Y26">
        <v>0</v>
      </c>
      <c r="Z26">
        <v>1</v>
      </c>
      <c r="AA26">
        <v>0</v>
      </c>
      <c r="AB26">
        <v>0</v>
      </c>
      <c r="AC26">
        <v>0</v>
      </c>
      <c r="AD26">
        <v>1</v>
      </c>
      <c r="AE26">
        <v>1</v>
      </c>
      <c r="AF26">
        <v>0</v>
      </c>
      <c r="AG26">
        <v>0</v>
      </c>
      <c r="AH26">
        <v>0</v>
      </c>
      <c r="AI26">
        <v>0</v>
      </c>
      <c r="AJ26">
        <v>0</v>
      </c>
      <c r="AK26">
        <v>0</v>
      </c>
      <c r="AL26">
        <v>0</v>
      </c>
      <c r="AM26">
        <v>1</v>
      </c>
      <c r="AN26">
        <v>0</v>
      </c>
      <c r="AO26">
        <v>0</v>
      </c>
      <c r="AP26">
        <v>1</v>
      </c>
      <c r="AQ26">
        <v>1</v>
      </c>
      <c r="AR26">
        <v>0</v>
      </c>
      <c r="AS26">
        <v>0</v>
      </c>
      <c r="AT26">
        <v>1</v>
      </c>
      <c r="AU26">
        <v>1</v>
      </c>
      <c r="AV26">
        <v>0</v>
      </c>
      <c r="AW26">
        <v>0</v>
      </c>
      <c r="AX26">
        <v>0</v>
      </c>
      <c r="AY26">
        <v>0</v>
      </c>
      <c r="AZ26">
        <v>0</v>
      </c>
      <c r="BA26">
        <v>1</v>
      </c>
      <c r="BB26">
        <v>0</v>
      </c>
      <c r="BC26">
        <v>0</v>
      </c>
      <c r="BD26">
        <v>0</v>
      </c>
      <c r="BE26">
        <v>0</v>
      </c>
      <c r="BF26">
        <v>0</v>
      </c>
      <c r="BG26">
        <v>0</v>
      </c>
      <c r="BH26">
        <v>1</v>
      </c>
      <c r="BI26">
        <v>0</v>
      </c>
      <c r="BJ26">
        <v>0</v>
      </c>
      <c r="BK26">
        <v>0</v>
      </c>
      <c r="BL26">
        <v>0</v>
      </c>
      <c r="BM26">
        <v>0</v>
      </c>
      <c r="BN26">
        <v>0</v>
      </c>
      <c r="BO26">
        <v>0</v>
      </c>
      <c r="BP26">
        <v>0</v>
      </c>
      <c r="BQ26">
        <v>0</v>
      </c>
      <c r="BR26">
        <v>0</v>
      </c>
      <c r="BS26">
        <v>0</v>
      </c>
      <c r="BT26">
        <v>0</v>
      </c>
      <c r="BU26">
        <v>0</v>
      </c>
      <c r="BV26">
        <v>1</v>
      </c>
      <c r="BW26">
        <v>0</v>
      </c>
      <c r="BX26">
        <v>0</v>
      </c>
      <c r="BY26">
        <v>0</v>
      </c>
      <c r="BZ26">
        <v>1</v>
      </c>
      <c r="CA26">
        <v>1</v>
      </c>
      <c r="CB26">
        <v>0</v>
      </c>
      <c r="CC26">
        <v>0</v>
      </c>
      <c r="CD26">
        <v>1</v>
      </c>
      <c r="CE26">
        <v>0</v>
      </c>
      <c r="CF26">
        <v>0</v>
      </c>
      <c r="CG26">
        <v>0</v>
      </c>
      <c r="CH26">
        <v>0</v>
      </c>
      <c r="CI26">
        <v>0</v>
      </c>
      <c r="CJ26">
        <v>0</v>
      </c>
      <c r="CK26">
        <v>0</v>
      </c>
      <c r="CL26">
        <v>0</v>
      </c>
      <c r="CM26">
        <v>0</v>
      </c>
      <c r="CN26">
        <v>0</v>
      </c>
      <c r="CO26">
        <v>1</v>
      </c>
      <c r="CP26">
        <v>0</v>
      </c>
      <c r="CQ26">
        <v>0</v>
      </c>
      <c r="CR26">
        <v>0</v>
      </c>
      <c r="CS26">
        <v>0</v>
      </c>
      <c r="CT26">
        <v>0</v>
      </c>
      <c r="CU26">
        <v>0</v>
      </c>
      <c r="CV26">
        <v>0</v>
      </c>
      <c r="CW26">
        <v>0</v>
      </c>
      <c r="CX26">
        <v>1</v>
      </c>
      <c r="CY26">
        <v>0</v>
      </c>
      <c r="CZ26">
        <v>0</v>
      </c>
      <c r="DA26">
        <v>1</v>
      </c>
      <c r="DB26">
        <v>1</v>
      </c>
      <c r="DC26">
        <v>0</v>
      </c>
      <c r="DD26">
        <v>0</v>
      </c>
      <c r="DE26">
        <v>1</v>
      </c>
      <c r="DF26">
        <v>0</v>
      </c>
      <c r="DG26">
        <v>0</v>
      </c>
      <c r="DH26" t="s">
        <v>124</v>
      </c>
      <c r="DI26" t="s">
        <v>124</v>
      </c>
      <c r="DJ26" t="s">
        <v>124</v>
      </c>
      <c r="DK26" t="s">
        <v>124</v>
      </c>
      <c r="DL26" t="s">
        <v>124</v>
      </c>
      <c r="DM26" t="s">
        <v>124</v>
      </c>
      <c r="DN26" t="s">
        <v>124</v>
      </c>
      <c r="DO26">
        <v>1</v>
      </c>
      <c r="DP26">
        <v>1</v>
      </c>
      <c r="DQ26">
        <v>0</v>
      </c>
      <c r="DR26" t="s">
        <v>124</v>
      </c>
      <c r="DS26" t="s">
        <v>124</v>
      </c>
      <c r="DT26" t="s">
        <v>124</v>
      </c>
    </row>
    <row r="27" spans="1:124" x14ac:dyDescent="0.35">
      <c r="A27" t="s">
        <v>126</v>
      </c>
      <c r="B27" s="1">
        <v>42948</v>
      </c>
      <c r="C27" s="1">
        <v>43008</v>
      </c>
      <c r="D27">
        <v>1</v>
      </c>
      <c r="E27">
        <v>0</v>
      </c>
      <c r="F27">
        <v>0</v>
      </c>
      <c r="G27">
        <v>0</v>
      </c>
      <c r="H27" t="s">
        <v>124</v>
      </c>
      <c r="I27" t="s">
        <v>124</v>
      </c>
      <c r="J27" t="s">
        <v>124</v>
      </c>
      <c r="K27" t="s">
        <v>124</v>
      </c>
      <c r="L27" t="s">
        <v>124</v>
      </c>
      <c r="M27" t="s">
        <v>124</v>
      </c>
      <c r="N27" t="s">
        <v>124</v>
      </c>
      <c r="O27" t="s">
        <v>124</v>
      </c>
      <c r="P27" t="s">
        <v>124</v>
      </c>
      <c r="Q27" t="s">
        <v>124</v>
      </c>
      <c r="R27" t="s">
        <v>124</v>
      </c>
      <c r="S27" t="s">
        <v>124</v>
      </c>
      <c r="T27">
        <v>1</v>
      </c>
      <c r="U27">
        <v>1</v>
      </c>
      <c r="V27">
        <v>1</v>
      </c>
      <c r="W27">
        <v>1</v>
      </c>
      <c r="X27">
        <v>1</v>
      </c>
      <c r="Y27">
        <v>0</v>
      </c>
      <c r="Z27">
        <v>0</v>
      </c>
      <c r="AA27">
        <v>0</v>
      </c>
      <c r="AB27">
        <v>0</v>
      </c>
      <c r="AC27">
        <v>0</v>
      </c>
      <c r="AD27">
        <v>0</v>
      </c>
      <c r="AE27">
        <v>0</v>
      </c>
      <c r="AF27">
        <v>0</v>
      </c>
      <c r="AG27">
        <v>0</v>
      </c>
      <c r="AH27">
        <v>0</v>
      </c>
      <c r="AI27">
        <v>0</v>
      </c>
      <c r="AJ27">
        <v>0</v>
      </c>
      <c r="AK27">
        <v>0</v>
      </c>
      <c r="AL27">
        <v>0</v>
      </c>
      <c r="AM27">
        <v>1</v>
      </c>
      <c r="AN27">
        <v>0</v>
      </c>
      <c r="AO27">
        <v>1</v>
      </c>
      <c r="AP27">
        <v>0</v>
      </c>
      <c r="AQ27">
        <v>1</v>
      </c>
      <c r="AR27">
        <v>0</v>
      </c>
      <c r="AS27">
        <v>0</v>
      </c>
      <c r="AT27">
        <v>1</v>
      </c>
      <c r="AU27">
        <v>0</v>
      </c>
      <c r="AV27">
        <v>0</v>
      </c>
      <c r="AW27">
        <v>0</v>
      </c>
      <c r="AX27">
        <v>1</v>
      </c>
      <c r="AY27">
        <v>0</v>
      </c>
      <c r="AZ27">
        <v>0</v>
      </c>
      <c r="BA27">
        <v>1</v>
      </c>
      <c r="BB27">
        <v>1</v>
      </c>
      <c r="BC27">
        <v>1</v>
      </c>
      <c r="BD27">
        <v>0</v>
      </c>
      <c r="BE27">
        <v>0</v>
      </c>
      <c r="BF27">
        <v>0</v>
      </c>
      <c r="BG27">
        <v>0</v>
      </c>
      <c r="BH27">
        <v>0</v>
      </c>
      <c r="BI27">
        <v>0</v>
      </c>
      <c r="BJ27">
        <v>0</v>
      </c>
      <c r="BK27">
        <v>0</v>
      </c>
      <c r="BL27">
        <v>1</v>
      </c>
      <c r="BM27">
        <v>0</v>
      </c>
      <c r="BN27">
        <v>0</v>
      </c>
      <c r="BO27">
        <v>0</v>
      </c>
      <c r="BP27">
        <v>0</v>
      </c>
      <c r="BQ27">
        <v>0</v>
      </c>
      <c r="BR27">
        <v>0</v>
      </c>
      <c r="BS27">
        <v>1</v>
      </c>
      <c r="BT27">
        <v>0</v>
      </c>
      <c r="BU27">
        <v>0</v>
      </c>
      <c r="BV27">
        <v>0</v>
      </c>
      <c r="BW27" t="s">
        <v>124</v>
      </c>
      <c r="BX27" t="s">
        <v>124</v>
      </c>
      <c r="BY27" t="s">
        <v>124</v>
      </c>
      <c r="BZ27" t="s">
        <v>124</v>
      </c>
      <c r="CA27" t="s">
        <v>124</v>
      </c>
      <c r="CB27" t="s">
        <v>124</v>
      </c>
      <c r="CC27" t="s">
        <v>124</v>
      </c>
      <c r="CD27" t="s">
        <v>124</v>
      </c>
      <c r="CE27" t="s">
        <v>124</v>
      </c>
      <c r="CF27" t="s">
        <v>124</v>
      </c>
      <c r="CG27" t="s">
        <v>124</v>
      </c>
      <c r="CH27" t="s">
        <v>124</v>
      </c>
      <c r="CI27" t="s">
        <v>124</v>
      </c>
      <c r="CJ27" t="s">
        <v>124</v>
      </c>
      <c r="CK27" t="s">
        <v>124</v>
      </c>
      <c r="CL27" t="s">
        <v>124</v>
      </c>
      <c r="CM27" t="s">
        <v>124</v>
      </c>
      <c r="CN27" t="s">
        <v>124</v>
      </c>
      <c r="CO27" t="s">
        <v>124</v>
      </c>
      <c r="CP27" t="s">
        <v>124</v>
      </c>
      <c r="CQ27" t="s">
        <v>124</v>
      </c>
      <c r="CR27" t="s">
        <v>124</v>
      </c>
      <c r="CS27" t="s">
        <v>124</v>
      </c>
      <c r="CT27" t="s">
        <v>124</v>
      </c>
      <c r="CU27" t="s">
        <v>124</v>
      </c>
      <c r="CV27" t="s">
        <v>124</v>
      </c>
      <c r="CW27" t="s">
        <v>124</v>
      </c>
      <c r="CX27" t="s">
        <v>124</v>
      </c>
      <c r="CY27" t="s">
        <v>124</v>
      </c>
      <c r="CZ27" t="s">
        <v>124</v>
      </c>
      <c r="DA27" t="s">
        <v>124</v>
      </c>
      <c r="DB27" t="s">
        <v>124</v>
      </c>
      <c r="DC27" t="s">
        <v>124</v>
      </c>
      <c r="DD27" t="s">
        <v>124</v>
      </c>
      <c r="DE27" t="s">
        <v>124</v>
      </c>
      <c r="DF27" t="s">
        <v>124</v>
      </c>
      <c r="DG27">
        <v>0</v>
      </c>
      <c r="DH27" t="s">
        <v>124</v>
      </c>
      <c r="DI27" t="s">
        <v>124</v>
      </c>
      <c r="DJ27" t="s">
        <v>124</v>
      </c>
      <c r="DK27" t="s">
        <v>124</v>
      </c>
      <c r="DL27" t="s">
        <v>124</v>
      </c>
      <c r="DM27" t="s">
        <v>124</v>
      </c>
      <c r="DN27" t="s">
        <v>124</v>
      </c>
      <c r="DO27">
        <v>0</v>
      </c>
      <c r="DP27" t="s">
        <v>124</v>
      </c>
      <c r="DQ27">
        <v>0</v>
      </c>
      <c r="DR27" t="s">
        <v>124</v>
      </c>
      <c r="DS27" t="s">
        <v>124</v>
      </c>
      <c r="DT27" t="s">
        <v>124</v>
      </c>
    </row>
    <row r="28" spans="1:124" x14ac:dyDescent="0.35">
      <c r="A28" t="s">
        <v>126</v>
      </c>
      <c r="B28" s="1">
        <v>43009</v>
      </c>
      <c r="C28" s="1">
        <v>43097</v>
      </c>
      <c r="D28">
        <v>1</v>
      </c>
      <c r="E28">
        <v>0</v>
      </c>
      <c r="F28">
        <v>0</v>
      </c>
      <c r="G28">
        <v>0</v>
      </c>
      <c r="H28" t="s">
        <v>124</v>
      </c>
      <c r="I28" t="s">
        <v>124</v>
      </c>
      <c r="J28" t="s">
        <v>124</v>
      </c>
      <c r="K28" t="s">
        <v>124</v>
      </c>
      <c r="L28" t="s">
        <v>124</v>
      </c>
      <c r="M28" t="s">
        <v>124</v>
      </c>
      <c r="N28" t="s">
        <v>124</v>
      </c>
      <c r="O28" t="s">
        <v>124</v>
      </c>
      <c r="P28" t="s">
        <v>124</v>
      </c>
      <c r="Q28" t="s">
        <v>124</v>
      </c>
      <c r="R28" t="s">
        <v>124</v>
      </c>
      <c r="S28" t="s">
        <v>124</v>
      </c>
      <c r="T28">
        <v>1</v>
      </c>
      <c r="U28">
        <v>1</v>
      </c>
      <c r="V28">
        <v>1</v>
      </c>
      <c r="W28">
        <v>1</v>
      </c>
      <c r="X28">
        <v>1</v>
      </c>
      <c r="Y28">
        <v>0</v>
      </c>
      <c r="Z28">
        <v>0</v>
      </c>
      <c r="AA28">
        <v>0</v>
      </c>
      <c r="AB28">
        <v>0</v>
      </c>
      <c r="AC28">
        <v>0</v>
      </c>
      <c r="AD28">
        <v>0</v>
      </c>
      <c r="AE28">
        <v>0</v>
      </c>
      <c r="AF28">
        <v>0</v>
      </c>
      <c r="AG28">
        <v>0</v>
      </c>
      <c r="AH28">
        <v>0</v>
      </c>
      <c r="AI28">
        <v>0</v>
      </c>
      <c r="AJ28">
        <v>0</v>
      </c>
      <c r="AK28">
        <v>0</v>
      </c>
      <c r="AL28">
        <v>0</v>
      </c>
      <c r="AM28">
        <v>1</v>
      </c>
      <c r="AN28">
        <v>0</v>
      </c>
      <c r="AO28">
        <v>1</v>
      </c>
      <c r="AP28">
        <v>0</v>
      </c>
      <c r="AQ28">
        <v>1</v>
      </c>
      <c r="AR28">
        <v>0</v>
      </c>
      <c r="AS28">
        <v>0</v>
      </c>
      <c r="AT28">
        <v>1</v>
      </c>
      <c r="AU28">
        <v>0</v>
      </c>
      <c r="AV28">
        <v>0</v>
      </c>
      <c r="AW28">
        <v>0</v>
      </c>
      <c r="AX28">
        <v>1</v>
      </c>
      <c r="AY28">
        <v>0</v>
      </c>
      <c r="AZ28">
        <v>0</v>
      </c>
      <c r="BA28">
        <v>1</v>
      </c>
      <c r="BB28">
        <v>1</v>
      </c>
      <c r="BC28">
        <v>1</v>
      </c>
      <c r="BD28">
        <v>0</v>
      </c>
      <c r="BE28">
        <v>0</v>
      </c>
      <c r="BF28">
        <v>0</v>
      </c>
      <c r="BG28">
        <v>0</v>
      </c>
      <c r="BH28">
        <v>0</v>
      </c>
      <c r="BI28">
        <v>0</v>
      </c>
      <c r="BJ28">
        <v>0</v>
      </c>
      <c r="BK28">
        <v>0</v>
      </c>
      <c r="BL28">
        <v>1</v>
      </c>
      <c r="BM28">
        <v>0</v>
      </c>
      <c r="BN28">
        <v>0</v>
      </c>
      <c r="BO28">
        <v>0</v>
      </c>
      <c r="BP28">
        <v>0</v>
      </c>
      <c r="BQ28">
        <v>0</v>
      </c>
      <c r="BR28">
        <v>0</v>
      </c>
      <c r="BS28">
        <v>1</v>
      </c>
      <c r="BT28">
        <v>0</v>
      </c>
      <c r="BU28">
        <v>0</v>
      </c>
      <c r="BV28">
        <v>0</v>
      </c>
      <c r="BW28" t="s">
        <v>124</v>
      </c>
      <c r="BX28" t="s">
        <v>124</v>
      </c>
      <c r="BY28" t="s">
        <v>124</v>
      </c>
      <c r="BZ28" t="s">
        <v>124</v>
      </c>
      <c r="CA28" t="s">
        <v>124</v>
      </c>
      <c r="CB28" t="s">
        <v>124</v>
      </c>
      <c r="CC28" t="s">
        <v>124</v>
      </c>
      <c r="CD28" t="s">
        <v>124</v>
      </c>
      <c r="CE28" t="s">
        <v>124</v>
      </c>
      <c r="CF28" t="s">
        <v>124</v>
      </c>
      <c r="CG28" t="s">
        <v>124</v>
      </c>
      <c r="CH28" t="s">
        <v>124</v>
      </c>
      <c r="CI28" t="s">
        <v>124</v>
      </c>
      <c r="CJ28" t="s">
        <v>124</v>
      </c>
      <c r="CK28" t="s">
        <v>124</v>
      </c>
      <c r="CL28" t="s">
        <v>124</v>
      </c>
      <c r="CM28" t="s">
        <v>124</v>
      </c>
      <c r="CN28" t="s">
        <v>124</v>
      </c>
      <c r="CO28" t="s">
        <v>124</v>
      </c>
      <c r="CP28" t="s">
        <v>124</v>
      </c>
      <c r="CQ28" t="s">
        <v>124</v>
      </c>
      <c r="CR28" t="s">
        <v>124</v>
      </c>
      <c r="CS28" t="s">
        <v>124</v>
      </c>
      <c r="CT28" t="s">
        <v>124</v>
      </c>
      <c r="CU28" t="s">
        <v>124</v>
      </c>
      <c r="CV28" t="s">
        <v>124</v>
      </c>
      <c r="CW28" t="s">
        <v>124</v>
      </c>
      <c r="CX28" t="s">
        <v>124</v>
      </c>
      <c r="CY28" t="s">
        <v>124</v>
      </c>
      <c r="CZ28" t="s">
        <v>124</v>
      </c>
      <c r="DA28" t="s">
        <v>124</v>
      </c>
      <c r="DB28" t="s">
        <v>124</v>
      </c>
      <c r="DC28" t="s">
        <v>124</v>
      </c>
      <c r="DD28" t="s">
        <v>124</v>
      </c>
      <c r="DE28" t="s">
        <v>124</v>
      </c>
      <c r="DF28" t="s">
        <v>124</v>
      </c>
      <c r="DG28">
        <v>0</v>
      </c>
      <c r="DH28" t="s">
        <v>124</v>
      </c>
      <c r="DI28" t="s">
        <v>124</v>
      </c>
      <c r="DJ28" t="s">
        <v>124</v>
      </c>
      <c r="DK28" t="s">
        <v>124</v>
      </c>
      <c r="DL28" t="s">
        <v>124</v>
      </c>
      <c r="DM28" t="s">
        <v>124</v>
      </c>
      <c r="DN28" t="s">
        <v>124</v>
      </c>
      <c r="DO28">
        <v>0</v>
      </c>
      <c r="DP28" t="s">
        <v>124</v>
      </c>
      <c r="DQ28">
        <v>0</v>
      </c>
      <c r="DR28" t="s">
        <v>124</v>
      </c>
      <c r="DS28" t="s">
        <v>124</v>
      </c>
      <c r="DT28" t="s">
        <v>124</v>
      </c>
    </row>
    <row r="29" spans="1:124" x14ac:dyDescent="0.35">
      <c r="A29" t="s">
        <v>126</v>
      </c>
      <c r="B29" s="1">
        <v>43098</v>
      </c>
      <c r="C29" s="1">
        <v>43100</v>
      </c>
      <c r="D29">
        <v>1</v>
      </c>
      <c r="E29">
        <v>0</v>
      </c>
      <c r="F29">
        <v>0</v>
      </c>
      <c r="G29">
        <v>0</v>
      </c>
      <c r="H29" t="s">
        <v>124</v>
      </c>
      <c r="I29" t="s">
        <v>124</v>
      </c>
      <c r="J29" t="s">
        <v>124</v>
      </c>
      <c r="K29" t="s">
        <v>124</v>
      </c>
      <c r="L29" t="s">
        <v>124</v>
      </c>
      <c r="M29" t="s">
        <v>124</v>
      </c>
      <c r="N29" t="s">
        <v>124</v>
      </c>
      <c r="O29" t="s">
        <v>124</v>
      </c>
      <c r="P29" t="s">
        <v>124</v>
      </c>
      <c r="Q29" t="s">
        <v>124</v>
      </c>
      <c r="R29" t="s">
        <v>124</v>
      </c>
      <c r="S29" t="s">
        <v>124</v>
      </c>
      <c r="T29">
        <v>1</v>
      </c>
      <c r="U29">
        <v>1</v>
      </c>
      <c r="V29">
        <v>1</v>
      </c>
      <c r="W29">
        <v>1</v>
      </c>
      <c r="X29">
        <v>1</v>
      </c>
      <c r="Y29">
        <v>0</v>
      </c>
      <c r="Z29">
        <v>0</v>
      </c>
      <c r="AA29">
        <v>0</v>
      </c>
      <c r="AB29">
        <v>0</v>
      </c>
      <c r="AC29">
        <v>0</v>
      </c>
      <c r="AD29">
        <v>0</v>
      </c>
      <c r="AE29">
        <v>0</v>
      </c>
      <c r="AF29">
        <v>0</v>
      </c>
      <c r="AG29">
        <v>0</v>
      </c>
      <c r="AH29">
        <v>0</v>
      </c>
      <c r="AI29">
        <v>0</v>
      </c>
      <c r="AJ29">
        <v>0</v>
      </c>
      <c r="AK29">
        <v>0</v>
      </c>
      <c r="AL29">
        <v>0</v>
      </c>
      <c r="AM29">
        <v>1</v>
      </c>
      <c r="AN29">
        <v>0</v>
      </c>
      <c r="AO29">
        <v>1</v>
      </c>
      <c r="AP29">
        <v>0</v>
      </c>
      <c r="AQ29">
        <v>1</v>
      </c>
      <c r="AR29">
        <v>0</v>
      </c>
      <c r="AS29">
        <v>0</v>
      </c>
      <c r="AT29">
        <v>1</v>
      </c>
      <c r="AU29">
        <v>0</v>
      </c>
      <c r="AV29">
        <v>0</v>
      </c>
      <c r="AW29">
        <v>0</v>
      </c>
      <c r="AX29">
        <v>1</v>
      </c>
      <c r="AY29">
        <v>0</v>
      </c>
      <c r="AZ29">
        <v>0</v>
      </c>
      <c r="BA29">
        <v>1</v>
      </c>
      <c r="BB29">
        <v>1</v>
      </c>
      <c r="BC29">
        <v>1</v>
      </c>
      <c r="BD29">
        <v>0</v>
      </c>
      <c r="BE29">
        <v>0</v>
      </c>
      <c r="BF29">
        <v>0</v>
      </c>
      <c r="BG29">
        <v>0</v>
      </c>
      <c r="BH29">
        <v>0</v>
      </c>
      <c r="BI29">
        <v>0</v>
      </c>
      <c r="BJ29">
        <v>0</v>
      </c>
      <c r="BK29">
        <v>0</v>
      </c>
      <c r="BL29">
        <v>1</v>
      </c>
      <c r="BM29">
        <v>0</v>
      </c>
      <c r="BN29">
        <v>0</v>
      </c>
      <c r="BO29">
        <v>0</v>
      </c>
      <c r="BP29">
        <v>0</v>
      </c>
      <c r="BQ29">
        <v>0</v>
      </c>
      <c r="BR29">
        <v>0</v>
      </c>
      <c r="BS29">
        <v>1</v>
      </c>
      <c r="BT29">
        <v>0</v>
      </c>
      <c r="BU29">
        <v>0</v>
      </c>
      <c r="BV29">
        <v>0</v>
      </c>
      <c r="BW29" t="s">
        <v>124</v>
      </c>
      <c r="BX29" t="s">
        <v>124</v>
      </c>
      <c r="BY29" t="s">
        <v>124</v>
      </c>
      <c r="BZ29" t="s">
        <v>124</v>
      </c>
      <c r="CA29" t="s">
        <v>124</v>
      </c>
      <c r="CB29" t="s">
        <v>124</v>
      </c>
      <c r="CC29" t="s">
        <v>124</v>
      </c>
      <c r="CD29" t="s">
        <v>124</v>
      </c>
      <c r="CE29" t="s">
        <v>124</v>
      </c>
      <c r="CF29" t="s">
        <v>124</v>
      </c>
      <c r="CG29" t="s">
        <v>124</v>
      </c>
      <c r="CH29" t="s">
        <v>124</v>
      </c>
      <c r="CI29" t="s">
        <v>124</v>
      </c>
      <c r="CJ29" t="s">
        <v>124</v>
      </c>
      <c r="CK29" t="s">
        <v>124</v>
      </c>
      <c r="CL29" t="s">
        <v>124</v>
      </c>
      <c r="CM29" t="s">
        <v>124</v>
      </c>
      <c r="CN29" t="s">
        <v>124</v>
      </c>
      <c r="CO29" t="s">
        <v>124</v>
      </c>
      <c r="CP29" t="s">
        <v>124</v>
      </c>
      <c r="CQ29" t="s">
        <v>124</v>
      </c>
      <c r="CR29" t="s">
        <v>124</v>
      </c>
      <c r="CS29" t="s">
        <v>124</v>
      </c>
      <c r="CT29" t="s">
        <v>124</v>
      </c>
      <c r="CU29" t="s">
        <v>124</v>
      </c>
      <c r="CV29" t="s">
        <v>124</v>
      </c>
      <c r="CW29" t="s">
        <v>124</v>
      </c>
      <c r="CX29" t="s">
        <v>124</v>
      </c>
      <c r="CY29" t="s">
        <v>124</v>
      </c>
      <c r="CZ29" t="s">
        <v>124</v>
      </c>
      <c r="DA29" t="s">
        <v>124</v>
      </c>
      <c r="DB29" t="s">
        <v>124</v>
      </c>
      <c r="DC29" t="s">
        <v>124</v>
      </c>
      <c r="DD29" t="s">
        <v>124</v>
      </c>
      <c r="DE29" t="s">
        <v>124</v>
      </c>
      <c r="DF29" t="s">
        <v>124</v>
      </c>
      <c r="DG29">
        <v>0</v>
      </c>
      <c r="DH29" t="s">
        <v>124</v>
      </c>
      <c r="DI29" t="s">
        <v>124</v>
      </c>
      <c r="DJ29" t="s">
        <v>124</v>
      </c>
      <c r="DK29" t="s">
        <v>124</v>
      </c>
      <c r="DL29" t="s">
        <v>124</v>
      </c>
      <c r="DM29" t="s">
        <v>124</v>
      </c>
      <c r="DN29" t="s">
        <v>124</v>
      </c>
      <c r="DO29">
        <v>0</v>
      </c>
      <c r="DP29">
        <v>1</v>
      </c>
      <c r="DQ29">
        <v>0</v>
      </c>
      <c r="DR29" t="s">
        <v>124</v>
      </c>
      <c r="DS29" t="s">
        <v>124</v>
      </c>
      <c r="DT29" t="s">
        <v>124</v>
      </c>
    </row>
    <row r="30" spans="1:124" x14ac:dyDescent="0.35">
      <c r="A30" t="s">
        <v>126</v>
      </c>
      <c r="B30" s="1">
        <v>43101</v>
      </c>
      <c r="C30" s="1">
        <v>43146</v>
      </c>
      <c r="D30">
        <v>1</v>
      </c>
      <c r="E30">
        <v>0</v>
      </c>
      <c r="F30">
        <v>0</v>
      </c>
      <c r="G30">
        <v>0</v>
      </c>
      <c r="H30" t="s">
        <v>124</v>
      </c>
      <c r="I30" t="s">
        <v>124</v>
      </c>
      <c r="J30" t="s">
        <v>124</v>
      </c>
      <c r="K30" t="s">
        <v>124</v>
      </c>
      <c r="L30" t="s">
        <v>124</v>
      </c>
      <c r="M30" t="s">
        <v>124</v>
      </c>
      <c r="N30" t="s">
        <v>124</v>
      </c>
      <c r="O30" t="s">
        <v>124</v>
      </c>
      <c r="P30" t="s">
        <v>124</v>
      </c>
      <c r="Q30" t="s">
        <v>124</v>
      </c>
      <c r="R30" t="s">
        <v>124</v>
      </c>
      <c r="S30" t="s">
        <v>124</v>
      </c>
      <c r="T30">
        <v>1</v>
      </c>
      <c r="U30">
        <v>1</v>
      </c>
      <c r="V30">
        <v>1</v>
      </c>
      <c r="W30">
        <v>1</v>
      </c>
      <c r="X30">
        <v>1</v>
      </c>
      <c r="Y30">
        <v>0</v>
      </c>
      <c r="Z30">
        <v>0</v>
      </c>
      <c r="AA30">
        <v>0</v>
      </c>
      <c r="AB30">
        <v>0</v>
      </c>
      <c r="AC30">
        <v>0</v>
      </c>
      <c r="AD30">
        <v>0</v>
      </c>
      <c r="AE30">
        <v>0</v>
      </c>
      <c r="AF30">
        <v>0</v>
      </c>
      <c r="AG30">
        <v>0</v>
      </c>
      <c r="AH30">
        <v>0</v>
      </c>
      <c r="AI30">
        <v>0</v>
      </c>
      <c r="AJ30">
        <v>0</v>
      </c>
      <c r="AK30">
        <v>0</v>
      </c>
      <c r="AL30">
        <v>0</v>
      </c>
      <c r="AM30">
        <v>1</v>
      </c>
      <c r="AN30">
        <v>0</v>
      </c>
      <c r="AO30">
        <v>0</v>
      </c>
      <c r="AP30">
        <v>0</v>
      </c>
      <c r="AQ30">
        <v>1</v>
      </c>
      <c r="AR30">
        <v>0</v>
      </c>
      <c r="AS30">
        <v>0</v>
      </c>
      <c r="AT30">
        <v>1</v>
      </c>
      <c r="AU30">
        <v>0</v>
      </c>
      <c r="AV30">
        <v>0</v>
      </c>
      <c r="AW30">
        <v>0</v>
      </c>
      <c r="AX30">
        <v>1</v>
      </c>
      <c r="AY30">
        <v>0</v>
      </c>
      <c r="AZ30">
        <v>0</v>
      </c>
      <c r="BA30">
        <v>1</v>
      </c>
      <c r="BB30">
        <v>1</v>
      </c>
      <c r="BC30">
        <v>1</v>
      </c>
      <c r="BD30">
        <v>0</v>
      </c>
      <c r="BE30">
        <v>0</v>
      </c>
      <c r="BF30">
        <v>0</v>
      </c>
      <c r="BG30">
        <v>0</v>
      </c>
      <c r="BH30">
        <v>0</v>
      </c>
      <c r="BI30">
        <v>0</v>
      </c>
      <c r="BJ30">
        <v>0</v>
      </c>
      <c r="BK30">
        <v>0</v>
      </c>
      <c r="BL30">
        <v>1</v>
      </c>
      <c r="BM30">
        <v>0</v>
      </c>
      <c r="BN30">
        <v>0</v>
      </c>
      <c r="BO30">
        <v>0</v>
      </c>
      <c r="BP30">
        <v>0</v>
      </c>
      <c r="BQ30">
        <v>0</v>
      </c>
      <c r="BR30">
        <v>0</v>
      </c>
      <c r="BS30">
        <v>1</v>
      </c>
      <c r="BT30">
        <v>0</v>
      </c>
      <c r="BU30">
        <v>0</v>
      </c>
      <c r="BV30">
        <v>0</v>
      </c>
      <c r="BW30" t="s">
        <v>124</v>
      </c>
      <c r="BX30" t="s">
        <v>124</v>
      </c>
      <c r="BY30" t="s">
        <v>124</v>
      </c>
      <c r="BZ30" t="s">
        <v>124</v>
      </c>
      <c r="CA30" t="s">
        <v>124</v>
      </c>
      <c r="CB30" t="s">
        <v>124</v>
      </c>
      <c r="CC30" t="s">
        <v>124</v>
      </c>
      <c r="CD30" t="s">
        <v>124</v>
      </c>
      <c r="CE30" t="s">
        <v>124</v>
      </c>
      <c r="CF30" t="s">
        <v>124</v>
      </c>
      <c r="CG30" t="s">
        <v>124</v>
      </c>
      <c r="CH30" t="s">
        <v>124</v>
      </c>
      <c r="CI30" t="s">
        <v>124</v>
      </c>
      <c r="CJ30" t="s">
        <v>124</v>
      </c>
      <c r="CK30" t="s">
        <v>124</v>
      </c>
      <c r="CL30" t="s">
        <v>124</v>
      </c>
      <c r="CM30" t="s">
        <v>124</v>
      </c>
      <c r="CN30" t="s">
        <v>124</v>
      </c>
      <c r="CO30" t="s">
        <v>124</v>
      </c>
      <c r="CP30" t="s">
        <v>124</v>
      </c>
      <c r="CQ30" t="s">
        <v>124</v>
      </c>
      <c r="CR30" t="s">
        <v>124</v>
      </c>
      <c r="CS30" t="s">
        <v>124</v>
      </c>
      <c r="CT30" t="s">
        <v>124</v>
      </c>
      <c r="CU30" t="s">
        <v>124</v>
      </c>
      <c r="CV30" t="s">
        <v>124</v>
      </c>
      <c r="CW30" t="s">
        <v>124</v>
      </c>
      <c r="CX30" t="s">
        <v>124</v>
      </c>
      <c r="CY30" t="s">
        <v>124</v>
      </c>
      <c r="CZ30" t="s">
        <v>124</v>
      </c>
      <c r="DA30" t="s">
        <v>124</v>
      </c>
      <c r="DB30" t="s">
        <v>124</v>
      </c>
      <c r="DC30" t="s">
        <v>124</v>
      </c>
      <c r="DD30" t="s">
        <v>124</v>
      </c>
      <c r="DE30" t="s">
        <v>124</v>
      </c>
      <c r="DF30" t="s">
        <v>124</v>
      </c>
      <c r="DG30">
        <v>0</v>
      </c>
      <c r="DH30" t="s">
        <v>124</v>
      </c>
      <c r="DI30" t="s">
        <v>124</v>
      </c>
      <c r="DJ30" t="s">
        <v>124</v>
      </c>
      <c r="DK30" t="s">
        <v>124</v>
      </c>
      <c r="DL30" t="s">
        <v>124</v>
      </c>
      <c r="DM30" t="s">
        <v>124</v>
      </c>
      <c r="DN30" t="s">
        <v>124</v>
      </c>
      <c r="DO30">
        <v>0</v>
      </c>
      <c r="DP30">
        <v>1</v>
      </c>
      <c r="DQ30">
        <v>0</v>
      </c>
      <c r="DR30" t="s">
        <v>124</v>
      </c>
      <c r="DS30" t="s">
        <v>124</v>
      </c>
      <c r="DT30" t="s">
        <v>124</v>
      </c>
    </row>
    <row r="31" spans="1:124" x14ac:dyDescent="0.35">
      <c r="A31" t="s">
        <v>126</v>
      </c>
      <c r="B31" s="1">
        <v>43147</v>
      </c>
      <c r="C31" s="1">
        <v>43190</v>
      </c>
      <c r="D31">
        <v>1</v>
      </c>
      <c r="E31">
        <v>0</v>
      </c>
      <c r="F31">
        <v>0</v>
      </c>
      <c r="G31">
        <v>0</v>
      </c>
      <c r="H31" t="s">
        <v>124</v>
      </c>
      <c r="I31" t="s">
        <v>124</v>
      </c>
      <c r="J31" t="s">
        <v>124</v>
      </c>
      <c r="K31" t="s">
        <v>124</v>
      </c>
      <c r="L31" t="s">
        <v>124</v>
      </c>
      <c r="M31" t="s">
        <v>124</v>
      </c>
      <c r="N31" t="s">
        <v>124</v>
      </c>
      <c r="O31" t="s">
        <v>124</v>
      </c>
      <c r="P31" t="s">
        <v>124</v>
      </c>
      <c r="Q31" t="s">
        <v>124</v>
      </c>
      <c r="R31" t="s">
        <v>124</v>
      </c>
      <c r="S31" t="s">
        <v>124</v>
      </c>
      <c r="T31">
        <v>1</v>
      </c>
      <c r="U31">
        <v>1</v>
      </c>
      <c r="V31">
        <v>1</v>
      </c>
      <c r="W31">
        <v>1</v>
      </c>
      <c r="X31">
        <v>1</v>
      </c>
      <c r="Y31">
        <v>0</v>
      </c>
      <c r="Z31">
        <v>0</v>
      </c>
      <c r="AA31">
        <v>0</v>
      </c>
      <c r="AB31">
        <v>0</v>
      </c>
      <c r="AC31">
        <v>0</v>
      </c>
      <c r="AD31">
        <v>0</v>
      </c>
      <c r="AE31">
        <v>0</v>
      </c>
      <c r="AF31">
        <v>0</v>
      </c>
      <c r="AG31">
        <v>0</v>
      </c>
      <c r="AH31">
        <v>0</v>
      </c>
      <c r="AI31">
        <v>0</v>
      </c>
      <c r="AJ31">
        <v>0</v>
      </c>
      <c r="AK31">
        <v>0</v>
      </c>
      <c r="AL31">
        <v>0</v>
      </c>
      <c r="AM31">
        <v>1</v>
      </c>
      <c r="AN31">
        <v>0</v>
      </c>
      <c r="AO31">
        <v>1</v>
      </c>
      <c r="AP31">
        <v>0</v>
      </c>
      <c r="AQ31">
        <v>1</v>
      </c>
      <c r="AR31">
        <v>0</v>
      </c>
      <c r="AS31">
        <v>0</v>
      </c>
      <c r="AT31">
        <v>1</v>
      </c>
      <c r="AU31">
        <v>0</v>
      </c>
      <c r="AV31">
        <v>0</v>
      </c>
      <c r="AW31">
        <v>0</v>
      </c>
      <c r="AX31">
        <v>1</v>
      </c>
      <c r="AY31">
        <v>0</v>
      </c>
      <c r="AZ31">
        <v>0</v>
      </c>
      <c r="BA31">
        <v>1</v>
      </c>
      <c r="BB31">
        <v>1</v>
      </c>
      <c r="BC31">
        <v>1</v>
      </c>
      <c r="BD31">
        <v>0</v>
      </c>
      <c r="BE31">
        <v>0</v>
      </c>
      <c r="BF31">
        <v>0</v>
      </c>
      <c r="BG31">
        <v>0</v>
      </c>
      <c r="BH31">
        <v>0</v>
      </c>
      <c r="BI31">
        <v>0</v>
      </c>
      <c r="BJ31">
        <v>0</v>
      </c>
      <c r="BK31">
        <v>0</v>
      </c>
      <c r="BL31">
        <v>1</v>
      </c>
      <c r="BM31">
        <v>0</v>
      </c>
      <c r="BN31">
        <v>0</v>
      </c>
      <c r="BO31">
        <v>0</v>
      </c>
      <c r="BP31">
        <v>0</v>
      </c>
      <c r="BQ31">
        <v>0</v>
      </c>
      <c r="BR31">
        <v>0</v>
      </c>
      <c r="BS31">
        <v>1</v>
      </c>
      <c r="BT31">
        <v>0</v>
      </c>
      <c r="BU31">
        <v>0</v>
      </c>
      <c r="BV31">
        <v>0</v>
      </c>
      <c r="BW31" t="s">
        <v>124</v>
      </c>
      <c r="BX31" t="s">
        <v>124</v>
      </c>
      <c r="BY31" t="s">
        <v>124</v>
      </c>
      <c r="BZ31" t="s">
        <v>124</v>
      </c>
      <c r="CA31" t="s">
        <v>124</v>
      </c>
      <c r="CB31" t="s">
        <v>124</v>
      </c>
      <c r="CC31" t="s">
        <v>124</v>
      </c>
      <c r="CD31" t="s">
        <v>124</v>
      </c>
      <c r="CE31" t="s">
        <v>124</v>
      </c>
      <c r="CF31" t="s">
        <v>124</v>
      </c>
      <c r="CG31" t="s">
        <v>124</v>
      </c>
      <c r="CH31" t="s">
        <v>124</v>
      </c>
      <c r="CI31" t="s">
        <v>124</v>
      </c>
      <c r="CJ31" t="s">
        <v>124</v>
      </c>
      <c r="CK31" t="s">
        <v>124</v>
      </c>
      <c r="CL31" t="s">
        <v>124</v>
      </c>
      <c r="CM31" t="s">
        <v>124</v>
      </c>
      <c r="CN31" t="s">
        <v>124</v>
      </c>
      <c r="CO31" t="s">
        <v>124</v>
      </c>
      <c r="CP31" t="s">
        <v>124</v>
      </c>
      <c r="CQ31" t="s">
        <v>124</v>
      </c>
      <c r="CR31" t="s">
        <v>124</v>
      </c>
      <c r="CS31" t="s">
        <v>124</v>
      </c>
      <c r="CT31" t="s">
        <v>124</v>
      </c>
      <c r="CU31" t="s">
        <v>124</v>
      </c>
      <c r="CV31" t="s">
        <v>124</v>
      </c>
      <c r="CW31" t="s">
        <v>124</v>
      </c>
      <c r="CX31" t="s">
        <v>124</v>
      </c>
      <c r="CY31" t="s">
        <v>124</v>
      </c>
      <c r="CZ31" t="s">
        <v>124</v>
      </c>
      <c r="DA31" t="s">
        <v>124</v>
      </c>
      <c r="DB31" t="s">
        <v>124</v>
      </c>
      <c r="DC31" t="s">
        <v>124</v>
      </c>
      <c r="DD31" t="s">
        <v>124</v>
      </c>
      <c r="DE31" t="s">
        <v>124</v>
      </c>
      <c r="DF31" t="s">
        <v>124</v>
      </c>
      <c r="DG31">
        <v>0</v>
      </c>
      <c r="DH31" t="s">
        <v>124</v>
      </c>
      <c r="DI31" t="s">
        <v>124</v>
      </c>
      <c r="DJ31" t="s">
        <v>124</v>
      </c>
      <c r="DK31" t="s">
        <v>124</v>
      </c>
      <c r="DL31" t="s">
        <v>124</v>
      </c>
      <c r="DM31" t="s">
        <v>124</v>
      </c>
      <c r="DN31" t="s">
        <v>124</v>
      </c>
      <c r="DO31">
        <v>0</v>
      </c>
      <c r="DP31">
        <v>1</v>
      </c>
      <c r="DQ31">
        <v>0</v>
      </c>
      <c r="DR31" t="s">
        <v>124</v>
      </c>
      <c r="DS31" t="s">
        <v>124</v>
      </c>
      <c r="DT31" t="s">
        <v>124</v>
      </c>
    </row>
    <row r="32" spans="1:124" x14ac:dyDescent="0.35">
      <c r="A32" t="s">
        <v>126</v>
      </c>
      <c r="B32" s="1">
        <v>43191</v>
      </c>
      <c r="C32" s="1">
        <v>43215</v>
      </c>
      <c r="D32">
        <v>1</v>
      </c>
      <c r="E32">
        <v>0</v>
      </c>
      <c r="F32">
        <v>0</v>
      </c>
      <c r="G32">
        <v>0</v>
      </c>
      <c r="H32" t="s">
        <v>124</v>
      </c>
      <c r="I32" t="s">
        <v>124</v>
      </c>
      <c r="J32" t="s">
        <v>124</v>
      </c>
      <c r="K32" t="s">
        <v>124</v>
      </c>
      <c r="L32" t="s">
        <v>124</v>
      </c>
      <c r="M32" t="s">
        <v>124</v>
      </c>
      <c r="N32" t="s">
        <v>124</v>
      </c>
      <c r="O32" t="s">
        <v>124</v>
      </c>
      <c r="P32" t="s">
        <v>124</v>
      </c>
      <c r="Q32" t="s">
        <v>124</v>
      </c>
      <c r="R32" t="s">
        <v>124</v>
      </c>
      <c r="S32" t="s">
        <v>124</v>
      </c>
      <c r="T32">
        <v>1</v>
      </c>
      <c r="U32">
        <v>1</v>
      </c>
      <c r="V32">
        <v>1</v>
      </c>
      <c r="W32">
        <v>1</v>
      </c>
      <c r="X32">
        <v>1</v>
      </c>
      <c r="Y32">
        <v>0</v>
      </c>
      <c r="Z32">
        <v>0</v>
      </c>
      <c r="AA32">
        <v>0</v>
      </c>
      <c r="AB32">
        <v>0</v>
      </c>
      <c r="AC32">
        <v>0</v>
      </c>
      <c r="AD32">
        <v>0</v>
      </c>
      <c r="AE32">
        <v>0</v>
      </c>
      <c r="AF32">
        <v>0</v>
      </c>
      <c r="AG32">
        <v>0</v>
      </c>
      <c r="AH32">
        <v>0</v>
      </c>
      <c r="AI32">
        <v>0</v>
      </c>
      <c r="AJ32">
        <v>0</v>
      </c>
      <c r="AK32">
        <v>0</v>
      </c>
      <c r="AL32">
        <v>0</v>
      </c>
      <c r="AM32">
        <v>1</v>
      </c>
      <c r="AN32">
        <v>0</v>
      </c>
      <c r="AO32">
        <v>0</v>
      </c>
      <c r="AP32">
        <v>0</v>
      </c>
      <c r="AQ32">
        <v>1</v>
      </c>
      <c r="AR32">
        <v>0</v>
      </c>
      <c r="AS32">
        <v>0</v>
      </c>
      <c r="AT32">
        <v>1</v>
      </c>
      <c r="AU32">
        <v>0</v>
      </c>
      <c r="AV32">
        <v>0</v>
      </c>
      <c r="AW32">
        <v>0</v>
      </c>
      <c r="AX32">
        <v>1</v>
      </c>
      <c r="AY32">
        <v>0</v>
      </c>
      <c r="AZ32">
        <v>0</v>
      </c>
      <c r="BA32">
        <v>1</v>
      </c>
      <c r="BB32">
        <v>1</v>
      </c>
      <c r="BC32">
        <v>1</v>
      </c>
      <c r="BD32">
        <v>0</v>
      </c>
      <c r="BE32">
        <v>0</v>
      </c>
      <c r="BF32">
        <v>0</v>
      </c>
      <c r="BG32">
        <v>0</v>
      </c>
      <c r="BH32">
        <v>0</v>
      </c>
      <c r="BI32">
        <v>0</v>
      </c>
      <c r="BJ32">
        <v>0</v>
      </c>
      <c r="BK32">
        <v>0</v>
      </c>
      <c r="BL32">
        <v>1</v>
      </c>
      <c r="BM32">
        <v>0</v>
      </c>
      <c r="BN32">
        <v>1</v>
      </c>
      <c r="BO32">
        <v>0</v>
      </c>
      <c r="BP32">
        <v>0</v>
      </c>
      <c r="BQ32">
        <v>0</v>
      </c>
      <c r="BR32">
        <v>0</v>
      </c>
      <c r="BS32">
        <v>1</v>
      </c>
      <c r="BT32">
        <v>0</v>
      </c>
      <c r="BU32">
        <v>0</v>
      </c>
      <c r="BV32">
        <v>0</v>
      </c>
      <c r="BW32" t="s">
        <v>124</v>
      </c>
      <c r="BX32" t="s">
        <v>124</v>
      </c>
      <c r="BY32" t="s">
        <v>124</v>
      </c>
      <c r="BZ32" t="s">
        <v>124</v>
      </c>
      <c r="CA32" t="s">
        <v>124</v>
      </c>
      <c r="CB32" t="s">
        <v>124</v>
      </c>
      <c r="CC32" t="s">
        <v>124</v>
      </c>
      <c r="CD32" t="s">
        <v>124</v>
      </c>
      <c r="CE32" t="s">
        <v>124</v>
      </c>
      <c r="CF32" t="s">
        <v>124</v>
      </c>
      <c r="CG32" t="s">
        <v>124</v>
      </c>
      <c r="CH32" t="s">
        <v>124</v>
      </c>
      <c r="CI32" t="s">
        <v>124</v>
      </c>
      <c r="CJ32" t="s">
        <v>124</v>
      </c>
      <c r="CK32" t="s">
        <v>124</v>
      </c>
      <c r="CL32" t="s">
        <v>124</v>
      </c>
      <c r="CM32" t="s">
        <v>124</v>
      </c>
      <c r="CN32" t="s">
        <v>124</v>
      </c>
      <c r="CO32" t="s">
        <v>124</v>
      </c>
      <c r="CP32" t="s">
        <v>124</v>
      </c>
      <c r="CQ32" t="s">
        <v>124</v>
      </c>
      <c r="CR32" t="s">
        <v>124</v>
      </c>
      <c r="CS32" t="s">
        <v>124</v>
      </c>
      <c r="CT32" t="s">
        <v>124</v>
      </c>
      <c r="CU32" t="s">
        <v>124</v>
      </c>
      <c r="CV32" t="s">
        <v>124</v>
      </c>
      <c r="CW32" t="s">
        <v>124</v>
      </c>
      <c r="CX32" t="s">
        <v>124</v>
      </c>
      <c r="CY32" t="s">
        <v>124</v>
      </c>
      <c r="CZ32" t="s">
        <v>124</v>
      </c>
      <c r="DA32" t="s">
        <v>124</v>
      </c>
      <c r="DB32" t="s">
        <v>124</v>
      </c>
      <c r="DC32" t="s">
        <v>124</v>
      </c>
      <c r="DD32" t="s">
        <v>124</v>
      </c>
      <c r="DE32" t="s">
        <v>124</v>
      </c>
      <c r="DF32" t="s">
        <v>124</v>
      </c>
      <c r="DG32">
        <v>0</v>
      </c>
      <c r="DH32" t="s">
        <v>124</v>
      </c>
      <c r="DI32" t="s">
        <v>124</v>
      </c>
      <c r="DJ32" t="s">
        <v>124</v>
      </c>
      <c r="DK32" t="s">
        <v>124</v>
      </c>
      <c r="DL32" t="s">
        <v>124</v>
      </c>
      <c r="DM32" t="s">
        <v>124</v>
      </c>
      <c r="DN32" t="s">
        <v>124</v>
      </c>
      <c r="DO32">
        <v>0</v>
      </c>
      <c r="DP32">
        <v>1</v>
      </c>
      <c r="DQ32">
        <v>0</v>
      </c>
      <c r="DR32" t="s">
        <v>124</v>
      </c>
      <c r="DS32" t="s">
        <v>124</v>
      </c>
      <c r="DT32" t="s">
        <v>124</v>
      </c>
    </row>
    <row r="33" spans="1:124" x14ac:dyDescent="0.35">
      <c r="A33" t="s">
        <v>126</v>
      </c>
      <c r="B33" s="1">
        <v>43216</v>
      </c>
      <c r="C33" s="1">
        <v>43281</v>
      </c>
      <c r="D33">
        <v>1</v>
      </c>
      <c r="E33">
        <v>1</v>
      </c>
      <c r="F33">
        <v>0</v>
      </c>
      <c r="G33">
        <v>1</v>
      </c>
      <c r="H33">
        <v>0</v>
      </c>
      <c r="I33">
        <v>0</v>
      </c>
      <c r="J33">
        <v>0</v>
      </c>
      <c r="K33">
        <v>0</v>
      </c>
      <c r="L33">
        <v>1</v>
      </c>
      <c r="M33">
        <v>1</v>
      </c>
      <c r="N33">
        <v>0</v>
      </c>
      <c r="O33">
        <v>0</v>
      </c>
      <c r="P33">
        <v>0</v>
      </c>
      <c r="Q33">
        <v>0</v>
      </c>
      <c r="R33">
        <v>0</v>
      </c>
      <c r="S33">
        <v>0</v>
      </c>
      <c r="T33">
        <v>1</v>
      </c>
      <c r="U33">
        <v>1</v>
      </c>
      <c r="V33">
        <v>1</v>
      </c>
      <c r="W33">
        <v>1</v>
      </c>
      <c r="X33">
        <v>1</v>
      </c>
      <c r="Y33">
        <v>0</v>
      </c>
      <c r="Z33">
        <v>0</v>
      </c>
      <c r="AA33">
        <v>0</v>
      </c>
      <c r="AB33">
        <v>0</v>
      </c>
      <c r="AC33">
        <v>0</v>
      </c>
      <c r="AD33">
        <v>0</v>
      </c>
      <c r="AE33">
        <v>0</v>
      </c>
      <c r="AF33">
        <v>0</v>
      </c>
      <c r="AG33">
        <v>0</v>
      </c>
      <c r="AH33">
        <v>0</v>
      </c>
      <c r="AI33">
        <v>0</v>
      </c>
      <c r="AJ33">
        <v>0</v>
      </c>
      <c r="AK33">
        <v>0</v>
      </c>
      <c r="AL33">
        <v>0</v>
      </c>
      <c r="AM33">
        <v>1</v>
      </c>
      <c r="AN33">
        <v>0</v>
      </c>
      <c r="AO33">
        <v>1</v>
      </c>
      <c r="AP33">
        <v>0</v>
      </c>
      <c r="AQ33">
        <v>1</v>
      </c>
      <c r="AR33">
        <v>0</v>
      </c>
      <c r="AS33">
        <v>0</v>
      </c>
      <c r="AT33">
        <v>1</v>
      </c>
      <c r="AU33">
        <v>0</v>
      </c>
      <c r="AV33">
        <v>0</v>
      </c>
      <c r="AW33">
        <v>0</v>
      </c>
      <c r="AX33">
        <v>1</v>
      </c>
      <c r="AY33">
        <v>0</v>
      </c>
      <c r="AZ33">
        <v>0</v>
      </c>
      <c r="BA33">
        <v>1</v>
      </c>
      <c r="BB33">
        <v>1</v>
      </c>
      <c r="BC33">
        <v>1</v>
      </c>
      <c r="BD33">
        <v>0</v>
      </c>
      <c r="BE33">
        <v>0</v>
      </c>
      <c r="BF33">
        <v>0</v>
      </c>
      <c r="BG33">
        <v>0</v>
      </c>
      <c r="BH33">
        <v>0</v>
      </c>
      <c r="BI33">
        <v>0</v>
      </c>
      <c r="BJ33">
        <v>0</v>
      </c>
      <c r="BK33">
        <v>0</v>
      </c>
      <c r="BL33">
        <v>1</v>
      </c>
      <c r="BM33">
        <v>0</v>
      </c>
      <c r="BN33">
        <v>0</v>
      </c>
      <c r="BO33">
        <v>0</v>
      </c>
      <c r="BP33">
        <v>0</v>
      </c>
      <c r="BQ33">
        <v>0</v>
      </c>
      <c r="BR33">
        <v>0</v>
      </c>
      <c r="BS33">
        <v>1</v>
      </c>
      <c r="BT33">
        <v>0</v>
      </c>
      <c r="BU33">
        <v>0</v>
      </c>
      <c r="BV33">
        <v>0</v>
      </c>
      <c r="BW33" t="s">
        <v>124</v>
      </c>
      <c r="BX33" t="s">
        <v>124</v>
      </c>
      <c r="BY33" t="s">
        <v>124</v>
      </c>
      <c r="BZ33" t="s">
        <v>124</v>
      </c>
      <c r="CA33" t="s">
        <v>124</v>
      </c>
      <c r="CB33" t="s">
        <v>124</v>
      </c>
      <c r="CC33" t="s">
        <v>124</v>
      </c>
      <c r="CD33" t="s">
        <v>124</v>
      </c>
      <c r="CE33" t="s">
        <v>124</v>
      </c>
      <c r="CF33" t="s">
        <v>124</v>
      </c>
      <c r="CG33" t="s">
        <v>124</v>
      </c>
      <c r="CH33" t="s">
        <v>124</v>
      </c>
      <c r="CI33" t="s">
        <v>124</v>
      </c>
      <c r="CJ33" t="s">
        <v>124</v>
      </c>
      <c r="CK33" t="s">
        <v>124</v>
      </c>
      <c r="CL33" t="s">
        <v>124</v>
      </c>
      <c r="CM33" t="s">
        <v>124</v>
      </c>
      <c r="CN33" t="s">
        <v>124</v>
      </c>
      <c r="CO33" t="s">
        <v>124</v>
      </c>
      <c r="CP33" t="s">
        <v>124</v>
      </c>
      <c r="CQ33" t="s">
        <v>124</v>
      </c>
      <c r="CR33" t="s">
        <v>124</v>
      </c>
      <c r="CS33" t="s">
        <v>124</v>
      </c>
      <c r="CT33" t="s">
        <v>124</v>
      </c>
      <c r="CU33" t="s">
        <v>124</v>
      </c>
      <c r="CV33" t="s">
        <v>124</v>
      </c>
      <c r="CW33" t="s">
        <v>124</v>
      </c>
      <c r="CX33" t="s">
        <v>124</v>
      </c>
      <c r="CY33" t="s">
        <v>124</v>
      </c>
      <c r="CZ33" t="s">
        <v>124</v>
      </c>
      <c r="DA33" t="s">
        <v>124</v>
      </c>
      <c r="DB33" t="s">
        <v>124</v>
      </c>
      <c r="DC33" t="s">
        <v>124</v>
      </c>
      <c r="DD33" t="s">
        <v>124</v>
      </c>
      <c r="DE33" t="s">
        <v>124</v>
      </c>
      <c r="DF33" t="s">
        <v>124</v>
      </c>
      <c r="DG33">
        <v>0</v>
      </c>
      <c r="DH33" t="s">
        <v>124</v>
      </c>
      <c r="DI33" t="s">
        <v>124</v>
      </c>
      <c r="DJ33" t="s">
        <v>124</v>
      </c>
      <c r="DK33" t="s">
        <v>124</v>
      </c>
      <c r="DL33" t="s">
        <v>124</v>
      </c>
      <c r="DM33" t="s">
        <v>124</v>
      </c>
      <c r="DN33" t="s">
        <v>124</v>
      </c>
      <c r="DO33">
        <v>0</v>
      </c>
      <c r="DP33">
        <v>1</v>
      </c>
      <c r="DQ33">
        <v>0</v>
      </c>
      <c r="DR33" t="s">
        <v>124</v>
      </c>
      <c r="DS33" t="s">
        <v>124</v>
      </c>
      <c r="DT33" t="s">
        <v>124</v>
      </c>
    </row>
    <row r="34" spans="1:124" x14ac:dyDescent="0.35">
      <c r="A34" t="s">
        <v>126</v>
      </c>
      <c r="B34" s="1">
        <v>43282</v>
      </c>
      <c r="C34" s="1">
        <v>43311</v>
      </c>
      <c r="D34">
        <v>1</v>
      </c>
      <c r="E34">
        <v>1</v>
      </c>
      <c r="F34">
        <v>0</v>
      </c>
      <c r="G34">
        <v>1</v>
      </c>
      <c r="H34">
        <v>0</v>
      </c>
      <c r="I34">
        <v>0</v>
      </c>
      <c r="J34">
        <v>0</v>
      </c>
      <c r="K34">
        <v>0</v>
      </c>
      <c r="L34">
        <v>1</v>
      </c>
      <c r="M34">
        <v>1</v>
      </c>
      <c r="N34">
        <v>0</v>
      </c>
      <c r="O34">
        <v>0</v>
      </c>
      <c r="P34">
        <v>0</v>
      </c>
      <c r="Q34">
        <v>0</v>
      </c>
      <c r="R34">
        <v>0</v>
      </c>
      <c r="S34">
        <v>0</v>
      </c>
      <c r="T34">
        <v>1</v>
      </c>
      <c r="U34">
        <v>1</v>
      </c>
      <c r="V34">
        <v>1</v>
      </c>
      <c r="W34">
        <v>1</v>
      </c>
      <c r="X34">
        <v>1</v>
      </c>
      <c r="Y34">
        <v>0</v>
      </c>
      <c r="Z34">
        <v>0</v>
      </c>
      <c r="AA34">
        <v>0</v>
      </c>
      <c r="AB34">
        <v>0</v>
      </c>
      <c r="AC34">
        <v>0</v>
      </c>
      <c r="AD34">
        <v>0</v>
      </c>
      <c r="AE34">
        <v>0</v>
      </c>
      <c r="AF34">
        <v>0</v>
      </c>
      <c r="AG34">
        <v>0</v>
      </c>
      <c r="AH34">
        <v>0</v>
      </c>
      <c r="AI34">
        <v>0</v>
      </c>
      <c r="AJ34">
        <v>0</v>
      </c>
      <c r="AK34">
        <v>0</v>
      </c>
      <c r="AL34">
        <v>0</v>
      </c>
      <c r="AM34">
        <v>1</v>
      </c>
      <c r="AN34">
        <v>0</v>
      </c>
      <c r="AO34">
        <v>0</v>
      </c>
      <c r="AP34">
        <v>0</v>
      </c>
      <c r="AQ34">
        <v>1</v>
      </c>
      <c r="AR34">
        <v>1</v>
      </c>
      <c r="AS34">
        <v>0</v>
      </c>
      <c r="AT34">
        <v>1</v>
      </c>
      <c r="AU34">
        <v>0</v>
      </c>
      <c r="AV34">
        <v>0</v>
      </c>
      <c r="AW34">
        <v>0</v>
      </c>
      <c r="AX34">
        <v>1</v>
      </c>
      <c r="AY34">
        <v>0</v>
      </c>
      <c r="AZ34">
        <v>0</v>
      </c>
      <c r="BA34">
        <v>1</v>
      </c>
      <c r="BB34">
        <v>1</v>
      </c>
      <c r="BC34">
        <v>1</v>
      </c>
      <c r="BD34">
        <v>0</v>
      </c>
      <c r="BE34">
        <v>0</v>
      </c>
      <c r="BF34">
        <v>0</v>
      </c>
      <c r="BG34">
        <v>0</v>
      </c>
      <c r="BH34">
        <v>0</v>
      </c>
      <c r="BI34">
        <v>0</v>
      </c>
      <c r="BJ34">
        <v>0</v>
      </c>
      <c r="BK34">
        <v>0</v>
      </c>
      <c r="BL34">
        <v>1</v>
      </c>
      <c r="BM34">
        <v>0</v>
      </c>
      <c r="BN34">
        <v>1</v>
      </c>
      <c r="BO34">
        <v>0</v>
      </c>
      <c r="BP34">
        <v>0</v>
      </c>
      <c r="BQ34">
        <v>0</v>
      </c>
      <c r="BR34">
        <v>0</v>
      </c>
      <c r="BS34">
        <v>1</v>
      </c>
      <c r="BT34">
        <v>0</v>
      </c>
      <c r="BU34">
        <v>0</v>
      </c>
      <c r="BV34">
        <v>0</v>
      </c>
      <c r="BW34" t="s">
        <v>124</v>
      </c>
      <c r="BX34" t="s">
        <v>124</v>
      </c>
      <c r="BY34" t="s">
        <v>124</v>
      </c>
      <c r="BZ34" t="s">
        <v>124</v>
      </c>
      <c r="CA34" t="s">
        <v>124</v>
      </c>
      <c r="CB34" t="s">
        <v>124</v>
      </c>
      <c r="CC34" t="s">
        <v>124</v>
      </c>
      <c r="CD34" t="s">
        <v>124</v>
      </c>
      <c r="CE34" t="s">
        <v>124</v>
      </c>
      <c r="CF34" t="s">
        <v>124</v>
      </c>
      <c r="CG34" t="s">
        <v>124</v>
      </c>
      <c r="CH34" t="s">
        <v>124</v>
      </c>
      <c r="CI34" t="s">
        <v>124</v>
      </c>
      <c r="CJ34" t="s">
        <v>124</v>
      </c>
      <c r="CK34" t="s">
        <v>124</v>
      </c>
      <c r="CL34" t="s">
        <v>124</v>
      </c>
      <c r="CM34" t="s">
        <v>124</v>
      </c>
      <c r="CN34" t="s">
        <v>124</v>
      </c>
      <c r="CO34" t="s">
        <v>124</v>
      </c>
      <c r="CP34" t="s">
        <v>124</v>
      </c>
      <c r="CQ34" t="s">
        <v>124</v>
      </c>
      <c r="CR34" t="s">
        <v>124</v>
      </c>
      <c r="CS34" t="s">
        <v>124</v>
      </c>
      <c r="CT34" t="s">
        <v>124</v>
      </c>
      <c r="CU34" t="s">
        <v>124</v>
      </c>
      <c r="CV34" t="s">
        <v>124</v>
      </c>
      <c r="CW34" t="s">
        <v>124</v>
      </c>
      <c r="CX34" t="s">
        <v>124</v>
      </c>
      <c r="CY34" t="s">
        <v>124</v>
      </c>
      <c r="CZ34" t="s">
        <v>124</v>
      </c>
      <c r="DA34" t="s">
        <v>124</v>
      </c>
      <c r="DB34" t="s">
        <v>124</v>
      </c>
      <c r="DC34" t="s">
        <v>124</v>
      </c>
      <c r="DD34" t="s">
        <v>124</v>
      </c>
      <c r="DE34" t="s">
        <v>124</v>
      </c>
      <c r="DF34" t="s">
        <v>124</v>
      </c>
      <c r="DG34">
        <v>0</v>
      </c>
      <c r="DH34" t="s">
        <v>124</v>
      </c>
      <c r="DI34" t="s">
        <v>124</v>
      </c>
      <c r="DJ34" t="s">
        <v>124</v>
      </c>
      <c r="DK34" t="s">
        <v>124</v>
      </c>
      <c r="DL34" t="s">
        <v>124</v>
      </c>
      <c r="DM34" t="s">
        <v>124</v>
      </c>
      <c r="DN34" t="s">
        <v>124</v>
      </c>
      <c r="DO34">
        <v>0</v>
      </c>
      <c r="DP34">
        <v>1</v>
      </c>
      <c r="DQ34">
        <v>0</v>
      </c>
      <c r="DR34" t="s">
        <v>124</v>
      </c>
      <c r="DS34" t="s">
        <v>124</v>
      </c>
      <c r="DT34" t="s">
        <v>124</v>
      </c>
    </row>
    <row r="35" spans="1:124" x14ac:dyDescent="0.35">
      <c r="A35" t="s">
        <v>126</v>
      </c>
      <c r="B35" s="1">
        <v>43312</v>
      </c>
      <c r="C35" s="1">
        <v>43314</v>
      </c>
      <c r="D35">
        <v>1</v>
      </c>
      <c r="E35">
        <v>1</v>
      </c>
      <c r="F35">
        <v>0</v>
      </c>
      <c r="G35">
        <v>1</v>
      </c>
      <c r="H35">
        <v>0</v>
      </c>
      <c r="I35">
        <v>0</v>
      </c>
      <c r="J35">
        <v>0</v>
      </c>
      <c r="K35">
        <v>0</v>
      </c>
      <c r="L35">
        <v>1</v>
      </c>
      <c r="M35">
        <v>1</v>
      </c>
      <c r="N35">
        <v>0</v>
      </c>
      <c r="O35">
        <v>0</v>
      </c>
      <c r="P35">
        <v>0</v>
      </c>
      <c r="Q35">
        <v>0</v>
      </c>
      <c r="R35">
        <v>0</v>
      </c>
      <c r="S35">
        <v>0</v>
      </c>
      <c r="T35">
        <v>1</v>
      </c>
      <c r="U35">
        <v>1</v>
      </c>
      <c r="V35">
        <v>1</v>
      </c>
      <c r="W35">
        <v>1</v>
      </c>
      <c r="X35">
        <v>1</v>
      </c>
      <c r="Y35">
        <v>0</v>
      </c>
      <c r="Z35">
        <v>0</v>
      </c>
      <c r="AA35">
        <v>0</v>
      </c>
      <c r="AB35">
        <v>0</v>
      </c>
      <c r="AC35">
        <v>0</v>
      </c>
      <c r="AD35">
        <v>0</v>
      </c>
      <c r="AE35">
        <v>0</v>
      </c>
      <c r="AF35">
        <v>0</v>
      </c>
      <c r="AG35">
        <v>0</v>
      </c>
      <c r="AH35">
        <v>0</v>
      </c>
      <c r="AI35">
        <v>0</v>
      </c>
      <c r="AJ35">
        <v>0</v>
      </c>
      <c r="AK35">
        <v>0</v>
      </c>
      <c r="AL35">
        <v>0</v>
      </c>
      <c r="AM35">
        <v>1</v>
      </c>
      <c r="AN35">
        <v>0</v>
      </c>
      <c r="AO35">
        <v>0</v>
      </c>
      <c r="AP35">
        <v>0</v>
      </c>
      <c r="AQ35">
        <v>1</v>
      </c>
      <c r="AR35">
        <v>1</v>
      </c>
      <c r="AS35">
        <v>0</v>
      </c>
      <c r="AT35">
        <v>1</v>
      </c>
      <c r="AU35">
        <v>0</v>
      </c>
      <c r="AV35">
        <v>0</v>
      </c>
      <c r="AW35">
        <v>0</v>
      </c>
      <c r="AX35">
        <v>1</v>
      </c>
      <c r="AY35">
        <v>0</v>
      </c>
      <c r="AZ35">
        <v>0</v>
      </c>
      <c r="BA35">
        <v>1</v>
      </c>
      <c r="BB35">
        <v>1</v>
      </c>
      <c r="BC35">
        <v>1</v>
      </c>
      <c r="BD35">
        <v>0</v>
      </c>
      <c r="BE35">
        <v>0</v>
      </c>
      <c r="BF35">
        <v>0</v>
      </c>
      <c r="BG35">
        <v>0</v>
      </c>
      <c r="BH35">
        <v>0</v>
      </c>
      <c r="BI35">
        <v>0</v>
      </c>
      <c r="BJ35">
        <v>0</v>
      </c>
      <c r="BK35">
        <v>0</v>
      </c>
      <c r="BL35">
        <v>1</v>
      </c>
      <c r="BM35">
        <v>0</v>
      </c>
      <c r="BN35">
        <v>1</v>
      </c>
      <c r="BO35">
        <v>0</v>
      </c>
      <c r="BP35">
        <v>0</v>
      </c>
      <c r="BQ35">
        <v>0</v>
      </c>
      <c r="BR35">
        <v>0</v>
      </c>
      <c r="BS35">
        <v>1</v>
      </c>
      <c r="BT35">
        <v>0</v>
      </c>
      <c r="BU35">
        <v>0</v>
      </c>
      <c r="BV35">
        <v>0</v>
      </c>
      <c r="BW35" t="s">
        <v>124</v>
      </c>
      <c r="BX35" t="s">
        <v>124</v>
      </c>
      <c r="BY35" t="s">
        <v>124</v>
      </c>
      <c r="BZ35" t="s">
        <v>124</v>
      </c>
      <c r="CA35" t="s">
        <v>124</v>
      </c>
      <c r="CB35" t="s">
        <v>124</v>
      </c>
      <c r="CC35" t="s">
        <v>124</v>
      </c>
      <c r="CD35" t="s">
        <v>124</v>
      </c>
      <c r="CE35" t="s">
        <v>124</v>
      </c>
      <c r="CF35" t="s">
        <v>124</v>
      </c>
      <c r="CG35" t="s">
        <v>124</v>
      </c>
      <c r="CH35" t="s">
        <v>124</v>
      </c>
      <c r="CI35" t="s">
        <v>124</v>
      </c>
      <c r="CJ35" t="s">
        <v>124</v>
      </c>
      <c r="CK35" t="s">
        <v>124</v>
      </c>
      <c r="CL35" t="s">
        <v>124</v>
      </c>
      <c r="CM35" t="s">
        <v>124</v>
      </c>
      <c r="CN35" t="s">
        <v>124</v>
      </c>
      <c r="CO35" t="s">
        <v>124</v>
      </c>
      <c r="CP35" t="s">
        <v>124</v>
      </c>
      <c r="CQ35" t="s">
        <v>124</v>
      </c>
      <c r="CR35" t="s">
        <v>124</v>
      </c>
      <c r="CS35" t="s">
        <v>124</v>
      </c>
      <c r="CT35" t="s">
        <v>124</v>
      </c>
      <c r="CU35" t="s">
        <v>124</v>
      </c>
      <c r="CV35" t="s">
        <v>124</v>
      </c>
      <c r="CW35" t="s">
        <v>124</v>
      </c>
      <c r="CX35" t="s">
        <v>124</v>
      </c>
      <c r="CY35" t="s">
        <v>124</v>
      </c>
      <c r="CZ35" t="s">
        <v>124</v>
      </c>
      <c r="DA35" t="s">
        <v>124</v>
      </c>
      <c r="DB35" t="s">
        <v>124</v>
      </c>
      <c r="DC35" t="s">
        <v>124</v>
      </c>
      <c r="DD35" t="s">
        <v>124</v>
      </c>
      <c r="DE35" t="s">
        <v>124</v>
      </c>
      <c r="DF35" t="s">
        <v>124</v>
      </c>
      <c r="DG35">
        <v>0</v>
      </c>
      <c r="DH35" t="s">
        <v>124</v>
      </c>
      <c r="DI35" t="s">
        <v>124</v>
      </c>
      <c r="DJ35" t="s">
        <v>124</v>
      </c>
      <c r="DK35" t="s">
        <v>124</v>
      </c>
      <c r="DL35" t="s">
        <v>124</v>
      </c>
      <c r="DM35" t="s">
        <v>124</v>
      </c>
      <c r="DN35" t="s">
        <v>124</v>
      </c>
      <c r="DO35">
        <v>1</v>
      </c>
      <c r="DP35">
        <v>1</v>
      </c>
      <c r="DQ35">
        <v>0</v>
      </c>
      <c r="DR35" t="s">
        <v>124</v>
      </c>
      <c r="DS35" t="s">
        <v>124</v>
      </c>
      <c r="DT35" t="s">
        <v>124</v>
      </c>
    </row>
    <row r="36" spans="1:124" x14ac:dyDescent="0.35">
      <c r="A36" t="s">
        <v>126</v>
      </c>
      <c r="B36" s="1">
        <v>43315</v>
      </c>
      <c r="C36" s="1">
        <v>43440</v>
      </c>
      <c r="D36">
        <v>1</v>
      </c>
      <c r="E36">
        <v>1</v>
      </c>
      <c r="F36">
        <v>0</v>
      </c>
      <c r="G36">
        <v>1</v>
      </c>
      <c r="H36">
        <v>0</v>
      </c>
      <c r="I36">
        <v>0</v>
      </c>
      <c r="J36">
        <v>0</v>
      </c>
      <c r="K36">
        <v>0</v>
      </c>
      <c r="L36">
        <v>1</v>
      </c>
      <c r="M36">
        <v>1</v>
      </c>
      <c r="N36">
        <v>0</v>
      </c>
      <c r="O36">
        <v>0</v>
      </c>
      <c r="P36">
        <v>0</v>
      </c>
      <c r="Q36">
        <v>0</v>
      </c>
      <c r="R36">
        <v>0</v>
      </c>
      <c r="S36">
        <v>0</v>
      </c>
      <c r="T36">
        <v>1</v>
      </c>
      <c r="U36">
        <v>1</v>
      </c>
      <c r="V36">
        <v>1</v>
      </c>
      <c r="W36">
        <v>1</v>
      </c>
      <c r="X36">
        <v>1</v>
      </c>
      <c r="Y36">
        <v>0</v>
      </c>
      <c r="Z36">
        <v>0</v>
      </c>
      <c r="AA36">
        <v>0</v>
      </c>
      <c r="AB36">
        <v>0</v>
      </c>
      <c r="AC36">
        <v>0</v>
      </c>
      <c r="AD36">
        <v>0</v>
      </c>
      <c r="AE36">
        <v>0</v>
      </c>
      <c r="AF36">
        <v>0</v>
      </c>
      <c r="AG36">
        <v>0</v>
      </c>
      <c r="AH36">
        <v>0</v>
      </c>
      <c r="AI36">
        <v>0</v>
      </c>
      <c r="AJ36">
        <v>0</v>
      </c>
      <c r="AK36">
        <v>0</v>
      </c>
      <c r="AL36">
        <v>0</v>
      </c>
      <c r="AM36">
        <v>1</v>
      </c>
      <c r="AN36">
        <v>0</v>
      </c>
      <c r="AO36">
        <v>0</v>
      </c>
      <c r="AP36">
        <v>0</v>
      </c>
      <c r="AQ36">
        <v>1</v>
      </c>
      <c r="AR36">
        <v>1</v>
      </c>
      <c r="AS36">
        <v>0</v>
      </c>
      <c r="AT36">
        <v>1</v>
      </c>
      <c r="AU36">
        <v>0</v>
      </c>
      <c r="AV36">
        <v>0</v>
      </c>
      <c r="AW36">
        <v>0</v>
      </c>
      <c r="AX36">
        <v>1</v>
      </c>
      <c r="AY36">
        <v>0</v>
      </c>
      <c r="AZ36">
        <v>0</v>
      </c>
      <c r="BA36">
        <v>1</v>
      </c>
      <c r="BB36">
        <v>1</v>
      </c>
      <c r="BC36">
        <v>1</v>
      </c>
      <c r="BD36">
        <v>0</v>
      </c>
      <c r="BE36">
        <v>0</v>
      </c>
      <c r="BF36">
        <v>0</v>
      </c>
      <c r="BG36">
        <v>0</v>
      </c>
      <c r="BH36">
        <v>0</v>
      </c>
      <c r="BI36">
        <v>0</v>
      </c>
      <c r="BJ36">
        <v>0</v>
      </c>
      <c r="BK36">
        <v>0</v>
      </c>
      <c r="BL36">
        <v>1</v>
      </c>
      <c r="BM36">
        <v>0</v>
      </c>
      <c r="BN36">
        <v>1</v>
      </c>
      <c r="BO36">
        <v>0</v>
      </c>
      <c r="BP36">
        <v>0</v>
      </c>
      <c r="BQ36">
        <v>0</v>
      </c>
      <c r="BR36">
        <v>0</v>
      </c>
      <c r="BS36">
        <v>1</v>
      </c>
      <c r="BT36">
        <v>0</v>
      </c>
      <c r="BU36">
        <v>0</v>
      </c>
      <c r="BV36">
        <v>0</v>
      </c>
      <c r="BW36" t="s">
        <v>124</v>
      </c>
      <c r="BX36" t="s">
        <v>124</v>
      </c>
      <c r="BY36" t="s">
        <v>124</v>
      </c>
      <c r="BZ36" t="s">
        <v>124</v>
      </c>
      <c r="CA36" t="s">
        <v>124</v>
      </c>
      <c r="CB36" t="s">
        <v>124</v>
      </c>
      <c r="CC36" t="s">
        <v>124</v>
      </c>
      <c r="CD36" t="s">
        <v>124</v>
      </c>
      <c r="CE36" t="s">
        <v>124</v>
      </c>
      <c r="CF36" t="s">
        <v>124</v>
      </c>
      <c r="CG36" t="s">
        <v>124</v>
      </c>
      <c r="CH36" t="s">
        <v>124</v>
      </c>
      <c r="CI36" t="s">
        <v>124</v>
      </c>
      <c r="CJ36" t="s">
        <v>124</v>
      </c>
      <c r="CK36" t="s">
        <v>124</v>
      </c>
      <c r="CL36" t="s">
        <v>124</v>
      </c>
      <c r="CM36" t="s">
        <v>124</v>
      </c>
      <c r="CN36" t="s">
        <v>124</v>
      </c>
      <c r="CO36" t="s">
        <v>124</v>
      </c>
      <c r="CP36" t="s">
        <v>124</v>
      </c>
      <c r="CQ36" t="s">
        <v>124</v>
      </c>
      <c r="CR36" t="s">
        <v>124</v>
      </c>
      <c r="CS36" t="s">
        <v>124</v>
      </c>
      <c r="CT36" t="s">
        <v>124</v>
      </c>
      <c r="CU36" t="s">
        <v>124</v>
      </c>
      <c r="CV36" t="s">
        <v>124</v>
      </c>
      <c r="CW36" t="s">
        <v>124</v>
      </c>
      <c r="CX36" t="s">
        <v>124</v>
      </c>
      <c r="CY36" t="s">
        <v>124</v>
      </c>
      <c r="CZ36" t="s">
        <v>124</v>
      </c>
      <c r="DA36" t="s">
        <v>124</v>
      </c>
      <c r="DB36" t="s">
        <v>124</v>
      </c>
      <c r="DC36" t="s">
        <v>124</v>
      </c>
      <c r="DD36" t="s">
        <v>124</v>
      </c>
      <c r="DE36" t="s">
        <v>124</v>
      </c>
      <c r="DF36" t="s">
        <v>124</v>
      </c>
      <c r="DG36">
        <v>0</v>
      </c>
      <c r="DH36" t="s">
        <v>124</v>
      </c>
      <c r="DI36" t="s">
        <v>124</v>
      </c>
      <c r="DJ36" t="s">
        <v>124</v>
      </c>
      <c r="DK36" t="s">
        <v>124</v>
      </c>
      <c r="DL36" t="s">
        <v>124</v>
      </c>
      <c r="DM36" t="s">
        <v>124</v>
      </c>
      <c r="DN36" t="s">
        <v>124</v>
      </c>
      <c r="DO36">
        <v>1</v>
      </c>
      <c r="DP36">
        <v>1</v>
      </c>
      <c r="DQ36">
        <v>0</v>
      </c>
      <c r="DR36" t="s">
        <v>124</v>
      </c>
      <c r="DS36" t="s">
        <v>124</v>
      </c>
      <c r="DT36" t="s">
        <v>124</v>
      </c>
    </row>
    <row r="37" spans="1:124" x14ac:dyDescent="0.35">
      <c r="A37" t="s">
        <v>126</v>
      </c>
      <c r="B37" s="1">
        <v>43441</v>
      </c>
      <c r="C37" s="1">
        <v>43482</v>
      </c>
      <c r="D37">
        <v>1</v>
      </c>
      <c r="E37">
        <v>1</v>
      </c>
      <c r="F37">
        <v>0</v>
      </c>
      <c r="G37">
        <v>1</v>
      </c>
      <c r="H37">
        <v>0</v>
      </c>
      <c r="I37">
        <v>0</v>
      </c>
      <c r="J37">
        <v>0</v>
      </c>
      <c r="K37">
        <v>0</v>
      </c>
      <c r="L37">
        <v>1</v>
      </c>
      <c r="M37">
        <v>1</v>
      </c>
      <c r="N37">
        <v>0</v>
      </c>
      <c r="O37">
        <v>0</v>
      </c>
      <c r="P37">
        <v>0</v>
      </c>
      <c r="Q37">
        <v>0</v>
      </c>
      <c r="R37">
        <v>0</v>
      </c>
      <c r="S37">
        <v>0</v>
      </c>
      <c r="T37">
        <v>1</v>
      </c>
      <c r="U37">
        <v>1</v>
      </c>
      <c r="V37">
        <v>1</v>
      </c>
      <c r="W37">
        <v>1</v>
      </c>
      <c r="X37">
        <v>1</v>
      </c>
      <c r="Y37">
        <v>0</v>
      </c>
      <c r="Z37">
        <v>0</v>
      </c>
      <c r="AA37">
        <v>0</v>
      </c>
      <c r="AB37">
        <v>0</v>
      </c>
      <c r="AC37">
        <v>0</v>
      </c>
      <c r="AD37">
        <v>0</v>
      </c>
      <c r="AE37">
        <v>0</v>
      </c>
      <c r="AF37">
        <v>0</v>
      </c>
      <c r="AG37">
        <v>0</v>
      </c>
      <c r="AH37">
        <v>0</v>
      </c>
      <c r="AI37">
        <v>0</v>
      </c>
      <c r="AJ37">
        <v>0</v>
      </c>
      <c r="AK37">
        <v>0</v>
      </c>
      <c r="AL37">
        <v>0</v>
      </c>
      <c r="AM37">
        <v>1</v>
      </c>
      <c r="AN37">
        <v>0</v>
      </c>
      <c r="AO37">
        <v>0</v>
      </c>
      <c r="AP37">
        <v>0</v>
      </c>
      <c r="AQ37">
        <v>1</v>
      </c>
      <c r="AR37">
        <v>1</v>
      </c>
      <c r="AS37">
        <v>0</v>
      </c>
      <c r="AT37">
        <v>1</v>
      </c>
      <c r="AU37">
        <v>0</v>
      </c>
      <c r="AV37">
        <v>0</v>
      </c>
      <c r="AW37">
        <v>0</v>
      </c>
      <c r="AX37">
        <v>1</v>
      </c>
      <c r="AY37">
        <v>0</v>
      </c>
      <c r="AZ37">
        <v>0</v>
      </c>
      <c r="BA37">
        <v>1</v>
      </c>
      <c r="BB37">
        <v>1</v>
      </c>
      <c r="BC37">
        <v>1</v>
      </c>
      <c r="BD37">
        <v>0</v>
      </c>
      <c r="BE37">
        <v>0</v>
      </c>
      <c r="BF37">
        <v>0</v>
      </c>
      <c r="BG37">
        <v>0</v>
      </c>
      <c r="BH37">
        <v>0</v>
      </c>
      <c r="BI37">
        <v>0</v>
      </c>
      <c r="BJ37">
        <v>0</v>
      </c>
      <c r="BK37">
        <v>0</v>
      </c>
      <c r="BL37">
        <v>1</v>
      </c>
      <c r="BM37">
        <v>0</v>
      </c>
      <c r="BN37">
        <v>1</v>
      </c>
      <c r="BO37">
        <v>0</v>
      </c>
      <c r="BP37">
        <v>0</v>
      </c>
      <c r="BQ37">
        <v>0</v>
      </c>
      <c r="BR37">
        <v>0</v>
      </c>
      <c r="BS37">
        <v>1</v>
      </c>
      <c r="BT37">
        <v>0</v>
      </c>
      <c r="BU37">
        <v>0</v>
      </c>
      <c r="BV37">
        <v>0</v>
      </c>
      <c r="BW37" t="s">
        <v>124</v>
      </c>
      <c r="BX37" t="s">
        <v>124</v>
      </c>
      <c r="BY37" t="s">
        <v>124</v>
      </c>
      <c r="BZ37" t="s">
        <v>124</v>
      </c>
      <c r="CA37" t="s">
        <v>124</v>
      </c>
      <c r="CB37" t="s">
        <v>124</v>
      </c>
      <c r="CC37" t="s">
        <v>124</v>
      </c>
      <c r="CD37" t="s">
        <v>124</v>
      </c>
      <c r="CE37" t="s">
        <v>124</v>
      </c>
      <c r="CF37" t="s">
        <v>124</v>
      </c>
      <c r="CG37" t="s">
        <v>124</v>
      </c>
      <c r="CH37" t="s">
        <v>124</v>
      </c>
      <c r="CI37" t="s">
        <v>124</v>
      </c>
      <c r="CJ37" t="s">
        <v>124</v>
      </c>
      <c r="CK37" t="s">
        <v>124</v>
      </c>
      <c r="CL37" t="s">
        <v>124</v>
      </c>
      <c r="CM37" t="s">
        <v>124</v>
      </c>
      <c r="CN37" t="s">
        <v>124</v>
      </c>
      <c r="CO37" t="s">
        <v>124</v>
      </c>
      <c r="CP37" t="s">
        <v>124</v>
      </c>
      <c r="CQ37" t="s">
        <v>124</v>
      </c>
      <c r="CR37" t="s">
        <v>124</v>
      </c>
      <c r="CS37" t="s">
        <v>124</v>
      </c>
      <c r="CT37" t="s">
        <v>124</v>
      </c>
      <c r="CU37" t="s">
        <v>124</v>
      </c>
      <c r="CV37" t="s">
        <v>124</v>
      </c>
      <c r="CW37" t="s">
        <v>124</v>
      </c>
      <c r="CX37" t="s">
        <v>124</v>
      </c>
      <c r="CY37" t="s">
        <v>124</v>
      </c>
      <c r="CZ37" t="s">
        <v>124</v>
      </c>
      <c r="DA37" t="s">
        <v>124</v>
      </c>
      <c r="DB37" t="s">
        <v>124</v>
      </c>
      <c r="DC37" t="s">
        <v>124</v>
      </c>
      <c r="DD37" t="s">
        <v>124</v>
      </c>
      <c r="DE37" t="s">
        <v>124</v>
      </c>
      <c r="DF37" t="s">
        <v>124</v>
      </c>
      <c r="DG37">
        <v>0</v>
      </c>
      <c r="DH37" t="s">
        <v>124</v>
      </c>
      <c r="DI37" t="s">
        <v>124</v>
      </c>
      <c r="DJ37" t="s">
        <v>124</v>
      </c>
      <c r="DK37" t="s">
        <v>124</v>
      </c>
      <c r="DL37" t="s">
        <v>124</v>
      </c>
      <c r="DM37" t="s">
        <v>124</v>
      </c>
      <c r="DN37" t="s">
        <v>124</v>
      </c>
      <c r="DO37">
        <v>1</v>
      </c>
      <c r="DP37">
        <v>1</v>
      </c>
      <c r="DQ37">
        <v>0</v>
      </c>
      <c r="DR37" t="s">
        <v>124</v>
      </c>
      <c r="DS37" t="s">
        <v>124</v>
      </c>
      <c r="DT37" t="s">
        <v>124</v>
      </c>
    </row>
    <row r="38" spans="1:124" x14ac:dyDescent="0.35">
      <c r="A38" t="s">
        <v>126</v>
      </c>
      <c r="B38" s="1">
        <v>43483</v>
      </c>
      <c r="C38" s="1">
        <v>43703</v>
      </c>
      <c r="D38">
        <v>1</v>
      </c>
      <c r="E38">
        <v>1</v>
      </c>
      <c r="F38">
        <v>0</v>
      </c>
      <c r="G38">
        <v>1</v>
      </c>
      <c r="H38">
        <v>0</v>
      </c>
      <c r="I38">
        <v>0</v>
      </c>
      <c r="J38">
        <v>0</v>
      </c>
      <c r="K38">
        <v>0</v>
      </c>
      <c r="L38">
        <v>1</v>
      </c>
      <c r="M38">
        <v>1</v>
      </c>
      <c r="N38">
        <v>0</v>
      </c>
      <c r="O38">
        <v>0</v>
      </c>
      <c r="P38">
        <v>0</v>
      </c>
      <c r="Q38">
        <v>0</v>
      </c>
      <c r="R38">
        <v>0</v>
      </c>
      <c r="S38">
        <v>0</v>
      </c>
      <c r="T38">
        <v>1</v>
      </c>
      <c r="U38">
        <v>1</v>
      </c>
      <c r="V38">
        <v>1</v>
      </c>
      <c r="W38">
        <v>1</v>
      </c>
      <c r="X38">
        <v>1</v>
      </c>
      <c r="Y38">
        <v>0</v>
      </c>
      <c r="Z38">
        <v>0</v>
      </c>
      <c r="AA38">
        <v>0</v>
      </c>
      <c r="AB38">
        <v>0</v>
      </c>
      <c r="AC38">
        <v>0</v>
      </c>
      <c r="AD38">
        <v>0</v>
      </c>
      <c r="AE38">
        <v>0</v>
      </c>
      <c r="AF38">
        <v>0</v>
      </c>
      <c r="AG38">
        <v>0</v>
      </c>
      <c r="AH38">
        <v>0</v>
      </c>
      <c r="AI38">
        <v>0</v>
      </c>
      <c r="AJ38">
        <v>0</v>
      </c>
      <c r="AK38">
        <v>0</v>
      </c>
      <c r="AL38">
        <v>0</v>
      </c>
      <c r="AM38">
        <v>1</v>
      </c>
      <c r="AN38">
        <v>0</v>
      </c>
      <c r="AO38">
        <v>0</v>
      </c>
      <c r="AP38">
        <v>0</v>
      </c>
      <c r="AQ38">
        <v>1</v>
      </c>
      <c r="AR38">
        <v>1</v>
      </c>
      <c r="AS38">
        <v>0</v>
      </c>
      <c r="AT38">
        <v>1</v>
      </c>
      <c r="AU38">
        <v>0</v>
      </c>
      <c r="AV38">
        <v>0</v>
      </c>
      <c r="AW38">
        <v>0</v>
      </c>
      <c r="AX38">
        <v>1</v>
      </c>
      <c r="AY38">
        <v>0</v>
      </c>
      <c r="AZ38">
        <v>0</v>
      </c>
      <c r="BA38">
        <v>1</v>
      </c>
      <c r="BB38">
        <v>1</v>
      </c>
      <c r="BC38">
        <v>1</v>
      </c>
      <c r="BD38">
        <v>0</v>
      </c>
      <c r="BE38">
        <v>0</v>
      </c>
      <c r="BF38">
        <v>0</v>
      </c>
      <c r="BG38">
        <v>0</v>
      </c>
      <c r="BH38">
        <v>0</v>
      </c>
      <c r="BI38">
        <v>0</v>
      </c>
      <c r="BJ38">
        <v>0</v>
      </c>
      <c r="BK38">
        <v>0</v>
      </c>
      <c r="BL38">
        <v>1</v>
      </c>
      <c r="BM38">
        <v>0</v>
      </c>
      <c r="BN38">
        <v>1</v>
      </c>
      <c r="BO38">
        <v>0</v>
      </c>
      <c r="BP38">
        <v>0</v>
      </c>
      <c r="BQ38">
        <v>0</v>
      </c>
      <c r="BR38">
        <v>0</v>
      </c>
      <c r="BS38">
        <v>1</v>
      </c>
      <c r="BT38">
        <v>0</v>
      </c>
      <c r="BU38">
        <v>0</v>
      </c>
      <c r="BV38">
        <v>0</v>
      </c>
      <c r="BW38" t="s">
        <v>124</v>
      </c>
      <c r="BX38" t="s">
        <v>124</v>
      </c>
      <c r="BY38" t="s">
        <v>124</v>
      </c>
      <c r="BZ38" t="s">
        <v>124</v>
      </c>
      <c r="CA38" t="s">
        <v>124</v>
      </c>
      <c r="CB38" t="s">
        <v>124</v>
      </c>
      <c r="CC38" t="s">
        <v>124</v>
      </c>
      <c r="CD38" t="s">
        <v>124</v>
      </c>
      <c r="CE38" t="s">
        <v>124</v>
      </c>
      <c r="CF38" t="s">
        <v>124</v>
      </c>
      <c r="CG38" t="s">
        <v>124</v>
      </c>
      <c r="CH38" t="s">
        <v>124</v>
      </c>
      <c r="CI38" t="s">
        <v>124</v>
      </c>
      <c r="CJ38" t="s">
        <v>124</v>
      </c>
      <c r="CK38" t="s">
        <v>124</v>
      </c>
      <c r="CL38" t="s">
        <v>124</v>
      </c>
      <c r="CM38" t="s">
        <v>124</v>
      </c>
      <c r="CN38" t="s">
        <v>124</v>
      </c>
      <c r="CO38" t="s">
        <v>124</v>
      </c>
      <c r="CP38" t="s">
        <v>124</v>
      </c>
      <c r="CQ38" t="s">
        <v>124</v>
      </c>
      <c r="CR38" t="s">
        <v>124</v>
      </c>
      <c r="CS38" t="s">
        <v>124</v>
      </c>
      <c r="CT38" t="s">
        <v>124</v>
      </c>
      <c r="CU38" t="s">
        <v>124</v>
      </c>
      <c r="CV38" t="s">
        <v>124</v>
      </c>
      <c r="CW38" t="s">
        <v>124</v>
      </c>
      <c r="CX38" t="s">
        <v>124</v>
      </c>
      <c r="CY38" t="s">
        <v>124</v>
      </c>
      <c r="CZ38" t="s">
        <v>124</v>
      </c>
      <c r="DA38" t="s">
        <v>124</v>
      </c>
      <c r="DB38" t="s">
        <v>124</v>
      </c>
      <c r="DC38" t="s">
        <v>124</v>
      </c>
      <c r="DD38" t="s">
        <v>124</v>
      </c>
      <c r="DE38" t="s">
        <v>124</v>
      </c>
      <c r="DF38" t="s">
        <v>124</v>
      </c>
      <c r="DG38">
        <v>0</v>
      </c>
      <c r="DH38" t="s">
        <v>124</v>
      </c>
      <c r="DI38" t="s">
        <v>124</v>
      </c>
      <c r="DJ38" t="s">
        <v>124</v>
      </c>
      <c r="DK38" t="s">
        <v>124</v>
      </c>
      <c r="DL38" t="s">
        <v>124</v>
      </c>
      <c r="DM38" t="s">
        <v>124</v>
      </c>
      <c r="DN38" t="s">
        <v>124</v>
      </c>
      <c r="DO38">
        <v>1</v>
      </c>
      <c r="DP38">
        <v>1</v>
      </c>
      <c r="DQ38">
        <v>0</v>
      </c>
      <c r="DR38" t="s">
        <v>124</v>
      </c>
      <c r="DS38" t="s">
        <v>124</v>
      </c>
      <c r="DT38" t="s">
        <v>124</v>
      </c>
    </row>
    <row r="39" spans="1:124" x14ac:dyDescent="0.35">
      <c r="A39" t="s">
        <v>126</v>
      </c>
      <c r="B39" s="1">
        <v>43704</v>
      </c>
      <c r="C39" s="1">
        <v>43738</v>
      </c>
      <c r="D39">
        <v>1</v>
      </c>
      <c r="E39">
        <v>1</v>
      </c>
      <c r="F39">
        <v>0</v>
      </c>
      <c r="G39">
        <v>1</v>
      </c>
      <c r="H39">
        <v>0</v>
      </c>
      <c r="I39">
        <v>0</v>
      </c>
      <c r="J39">
        <v>0</v>
      </c>
      <c r="K39">
        <v>0</v>
      </c>
      <c r="L39">
        <v>1</v>
      </c>
      <c r="M39">
        <v>1</v>
      </c>
      <c r="N39">
        <v>0</v>
      </c>
      <c r="O39">
        <v>0</v>
      </c>
      <c r="P39">
        <v>0</v>
      </c>
      <c r="Q39">
        <v>0</v>
      </c>
      <c r="R39">
        <v>0</v>
      </c>
      <c r="S39">
        <v>0</v>
      </c>
      <c r="T39">
        <v>1</v>
      </c>
      <c r="U39">
        <v>1</v>
      </c>
      <c r="V39">
        <v>1</v>
      </c>
      <c r="W39">
        <v>1</v>
      </c>
      <c r="X39">
        <v>1</v>
      </c>
      <c r="Y39">
        <v>0</v>
      </c>
      <c r="Z39">
        <v>0</v>
      </c>
      <c r="AA39">
        <v>0</v>
      </c>
      <c r="AB39">
        <v>0</v>
      </c>
      <c r="AC39">
        <v>0</v>
      </c>
      <c r="AD39">
        <v>0</v>
      </c>
      <c r="AE39">
        <v>0</v>
      </c>
      <c r="AF39">
        <v>0</v>
      </c>
      <c r="AG39">
        <v>0</v>
      </c>
      <c r="AH39">
        <v>0</v>
      </c>
      <c r="AI39">
        <v>0</v>
      </c>
      <c r="AJ39">
        <v>0</v>
      </c>
      <c r="AK39">
        <v>0</v>
      </c>
      <c r="AL39">
        <v>0</v>
      </c>
      <c r="AM39">
        <v>1</v>
      </c>
      <c r="AN39">
        <v>0</v>
      </c>
      <c r="AO39">
        <v>0</v>
      </c>
      <c r="AP39">
        <v>0</v>
      </c>
      <c r="AQ39">
        <v>1</v>
      </c>
      <c r="AR39">
        <v>1</v>
      </c>
      <c r="AS39">
        <v>0</v>
      </c>
      <c r="AT39">
        <v>1</v>
      </c>
      <c r="AU39">
        <v>0</v>
      </c>
      <c r="AV39">
        <v>0</v>
      </c>
      <c r="AW39">
        <v>0</v>
      </c>
      <c r="AX39">
        <v>1</v>
      </c>
      <c r="AY39">
        <v>0</v>
      </c>
      <c r="AZ39">
        <v>0</v>
      </c>
      <c r="BA39">
        <v>1</v>
      </c>
      <c r="BB39">
        <v>1</v>
      </c>
      <c r="BC39">
        <v>1</v>
      </c>
      <c r="BD39">
        <v>0</v>
      </c>
      <c r="BE39">
        <v>0</v>
      </c>
      <c r="BF39">
        <v>0</v>
      </c>
      <c r="BG39">
        <v>0</v>
      </c>
      <c r="BH39">
        <v>0</v>
      </c>
      <c r="BI39">
        <v>0</v>
      </c>
      <c r="BJ39">
        <v>0</v>
      </c>
      <c r="BK39">
        <v>0</v>
      </c>
      <c r="BL39">
        <v>1</v>
      </c>
      <c r="BM39">
        <v>0</v>
      </c>
      <c r="BN39">
        <v>1</v>
      </c>
      <c r="BO39">
        <v>0</v>
      </c>
      <c r="BP39">
        <v>0</v>
      </c>
      <c r="BQ39">
        <v>0</v>
      </c>
      <c r="BR39">
        <v>0</v>
      </c>
      <c r="BS39">
        <v>1</v>
      </c>
      <c r="BT39">
        <v>0</v>
      </c>
      <c r="BU39">
        <v>0</v>
      </c>
      <c r="BV39">
        <v>0</v>
      </c>
      <c r="BW39" t="s">
        <v>124</v>
      </c>
      <c r="BX39" t="s">
        <v>124</v>
      </c>
      <c r="BY39" t="s">
        <v>124</v>
      </c>
      <c r="BZ39" t="s">
        <v>124</v>
      </c>
      <c r="CA39" t="s">
        <v>124</v>
      </c>
      <c r="CB39" t="s">
        <v>124</v>
      </c>
      <c r="CC39" t="s">
        <v>124</v>
      </c>
      <c r="CD39" t="s">
        <v>124</v>
      </c>
      <c r="CE39" t="s">
        <v>124</v>
      </c>
      <c r="CF39" t="s">
        <v>124</v>
      </c>
      <c r="CG39" t="s">
        <v>124</v>
      </c>
      <c r="CH39" t="s">
        <v>124</v>
      </c>
      <c r="CI39" t="s">
        <v>124</v>
      </c>
      <c r="CJ39" t="s">
        <v>124</v>
      </c>
      <c r="CK39" t="s">
        <v>124</v>
      </c>
      <c r="CL39" t="s">
        <v>124</v>
      </c>
      <c r="CM39" t="s">
        <v>124</v>
      </c>
      <c r="CN39" t="s">
        <v>124</v>
      </c>
      <c r="CO39" t="s">
        <v>124</v>
      </c>
      <c r="CP39" t="s">
        <v>124</v>
      </c>
      <c r="CQ39" t="s">
        <v>124</v>
      </c>
      <c r="CR39" t="s">
        <v>124</v>
      </c>
      <c r="CS39" t="s">
        <v>124</v>
      </c>
      <c r="CT39" t="s">
        <v>124</v>
      </c>
      <c r="CU39" t="s">
        <v>124</v>
      </c>
      <c r="CV39" t="s">
        <v>124</v>
      </c>
      <c r="CW39" t="s">
        <v>124</v>
      </c>
      <c r="CX39" t="s">
        <v>124</v>
      </c>
      <c r="CY39" t="s">
        <v>124</v>
      </c>
      <c r="CZ39" t="s">
        <v>124</v>
      </c>
      <c r="DA39" t="s">
        <v>124</v>
      </c>
      <c r="DB39" t="s">
        <v>124</v>
      </c>
      <c r="DC39" t="s">
        <v>124</v>
      </c>
      <c r="DD39" t="s">
        <v>124</v>
      </c>
      <c r="DE39" t="s">
        <v>124</v>
      </c>
      <c r="DF39" t="s">
        <v>124</v>
      </c>
      <c r="DG39">
        <v>0</v>
      </c>
      <c r="DH39" t="s">
        <v>124</v>
      </c>
      <c r="DI39" t="s">
        <v>124</v>
      </c>
      <c r="DJ39" t="s">
        <v>124</v>
      </c>
      <c r="DK39" t="s">
        <v>124</v>
      </c>
      <c r="DL39" t="s">
        <v>124</v>
      </c>
      <c r="DM39" t="s">
        <v>124</v>
      </c>
      <c r="DN39" t="s">
        <v>124</v>
      </c>
      <c r="DO39">
        <v>1</v>
      </c>
      <c r="DP39">
        <v>1</v>
      </c>
      <c r="DQ39">
        <v>0</v>
      </c>
      <c r="DR39" t="s">
        <v>124</v>
      </c>
      <c r="DS39" t="s">
        <v>124</v>
      </c>
      <c r="DT39" t="s">
        <v>124</v>
      </c>
    </row>
    <row r="40" spans="1:124" x14ac:dyDescent="0.35">
      <c r="A40" t="s">
        <v>126</v>
      </c>
      <c r="B40" s="1">
        <v>43739</v>
      </c>
      <c r="C40" s="1">
        <v>43830</v>
      </c>
      <c r="D40">
        <v>1</v>
      </c>
      <c r="E40">
        <v>1</v>
      </c>
      <c r="F40">
        <v>0</v>
      </c>
      <c r="G40">
        <v>1</v>
      </c>
      <c r="H40">
        <v>0</v>
      </c>
      <c r="I40">
        <v>0</v>
      </c>
      <c r="J40">
        <v>0</v>
      </c>
      <c r="K40">
        <v>0</v>
      </c>
      <c r="L40">
        <v>1</v>
      </c>
      <c r="M40">
        <v>1</v>
      </c>
      <c r="N40">
        <v>0</v>
      </c>
      <c r="O40">
        <v>0</v>
      </c>
      <c r="P40">
        <v>0</v>
      </c>
      <c r="Q40">
        <v>0</v>
      </c>
      <c r="R40">
        <v>0</v>
      </c>
      <c r="S40">
        <v>0</v>
      </c>
      <c r="T40">
        <v>1</v>
      </c>
      <c r="U40">
        <v>1</v>
      </c>
      <c r="V40">
        <v>1</v>
      </c>
      <c r="W40">
        <v>1</v>
      </c>
      <c r="X40">
        <v>1</v>
      </c>
      <c r="Y40">
        <v>0</v>
      </c>
      <c r="Z40">
        <v>0</v>
      </c>
      <c r="AA40">
        <v>0</v>
      </c>
      <c r="AB40">
        <v>0</v>
      </c>
      <c r="AC40">
        <v>1</v>
      </c>
      <c r="AD40">
        <v>1</v>
      </c>
      <c r="AE40">
        <v>1</v>
      </c>
      <c r="AF40">
        <v>0</v>
      </c>
      <c r="AG40">
        <v>0</v>
      </c>
      <c r="AH40">
        <v>0</v>
      </c>
      <c r="AI40">
        <v>0</v>
      </c>
      <c r="AJ40">
        <v>0</v>
      </c>
      <c r="AK40">
        <v>0</v>
      </c>
      <c r="AL40">
        <v>0</v>
      </c>
      <c r="AM40">
        <v>1</v>
      </c>
      <c r="AN40">
        <v>0</v>
      </c>
      <c r="AO40">
        <v>0</v>
      </c>
      <c r="AP40">
        <v>1</v>
      </c>
      <c r="AQ40">
        <v>1</v>
      </c>
      <c r="AR40">
        <v>1</v>
      </c>
      <c r="AS40">
        <v>0</v>
      </c>
      <c r="AT40">
        <v>1</v>
      </c>
      <c r="AU40">
        <v>0</v>
      </c>
      <c r="AV40">
        <v>0</v>
      </c>
      <c r="AW40">
        <v>0</v>
      </c>
      <c r="AX40">
        <v>0</v>
      </c>
      <c r="AY40">
        <v>0</v>
      </c>
      <c r="AZ40">
        <v>0</v>
      </c>
      <c r="BA40">
        <v>0</v>
      </c>
      <c r="BB40">
        <v>1</v>
      </c>
      <c r="BC40">
        <v>1</v>
      </c>
      <c r="BD40">
        <v>0</v>
      </c>
      <c r="BE40">
        <v>0</v>
      </c>
      <c r="BF40">
        <v>0</v>
      </c>
      <c r="BG40">
        <v>0</v>
      </c>
      <c r="BH40">
        <v>1</v>
      </c>
      <c r="BI40">
        <v>0</v>
      </c>
      <c r="BJ40">
        <v>0</v>
      </c>
      <c r="BK40">
        <v>0</v>
      </c>
      <c r="BL40">
        <v>1</v>
      </c>
      <c r="BM40">
        <v>0</v>
      </c>
      <c r="BN40">
        <v>0</v>
      </c>
      <c r="BO40">
        <v>0</v>
      </c>
      <c r="BP40">
        <v>0</v>
      </c>
      <c r="BQ40">
        <v>0</v>
      </c>
      <c r="BR40">
        <v>0</v>
      </c>
      <c r="BS40">
        <v>0</v>
      </c>
      <c r="BT40">
        <v>0</v>
      </c>
      <c r="BU40">
        <v>0</v>
      </c>
      <c r="BV40">
        <v>0</v>
      </c>
      <c r="BW40" t="s">
        <v>124</v>
      </c>
      <c r="BX40" t="s">
        <v>124</v>
      </c>
      <c r="BY40" t="s">
        <v>124</v>
      </c>
      <c r="BZ40" t="s">
        <v>124</v>
      </c>
      <c r="CA40" t="s">
        <v>124</v>
      </c>
      <c r="CB40" t="s">
        <v>124</v>
      </c>
      <c r="CC40" t="s">
        <v>124</v>
      </c>
      <c r="CD40" t="s">
        <v>124</v>
      </c>
      <c r="CE40" t="s">
        <v>124</v>
      </c>
      <c r="CF40" t="s">
        <v>124</v>
      </c>
      <c r="CG40" t="s">
        <v>124</v>
      </c>
      <c r="CH40" t="s">
        <v>124</v>
      </c>
      <c r="CI40" t="s">
        <v>124</v>
      </c>
      <c r="CJ40" t="s">
        <v>124</v>
      </c>
      <c r="CK40" t="s">
        <v>124</v>
      </c>
      <c r="CL40" t="s">
        <v>124</v>
      </c>
      <c r="CM40" t="s">
        <v>124</v>
      </c>
      <c r="CN40" t="s">
        <v>124</v>
      </c>
      <c r="CO40" t="s">
        <v>124</v>
      </c>
      <c r="CP40" t="s">
        <v>124</v>
      </c>
      <c r="CQ40" t="s">
        <v>124</v>
      </c>
      <c r="CR40" t="s">
        <v>124</v>
      </c>
      <c r="CS40" t="s">
        <v>124</v>
      </c>
      <c r="CT40" t="s">
        <v>124</v>
      </c>
      <c r="CU40" t="s">
        <v>124</v>
      </c>
      <c r="CV40" t="s">
        <v>124</v>
      </c>
      <c r="CW40" t="s">
        <v>124</v>
      </c>
      <c r="CX40" t="s">
        <v>124</v>
      </c>
      <c r="CY40" t="s">
        <v>124</v>
      </c>
      <c r="CZ40" t="s">
        <v>124</v>
      </c>
      <c r="DA40" t="s">
        <v>124</v>
      </c>
      <c r="DB40" t="s">
        <v>124</v>
      </c>
      <c r="DC40" t="s">
        <v>124</v>
      </c>
      <c r="DD40" t="s">
        <v>124</v>
      </c>
      <c r="DE40" t="s">
        <v>124</v>
      </c>
      <c r="DF40" t="s">
        <v>124</v>
      </c>
      <c r="DG40">
        <v>0</v>
      </c>
      <c r="DH40" t="s">
        <v>124</v>
      </c>
      <c r="DI40" t="s">
        <v>124</v>
      </c>
      <c r="DJ40" t="s">
        <v>124</v>
      </c>
      <c r="DK40" t="s">
        <v>124</v>
      </c>
      <c r="DL40" t="s">
        <v>124</v>
      </c>
      <c r="DM40" t="s">
        <v>124</v>
      </c>
      <c r="DN40" t="s">
        <v>124</v>
      </c>
      <c r="DO40">
        <v>1</v>
      </c>
      <c r="DP40">
        <v>1</v>
      </c>
      <c r="DQ40">
        <v>0</v>
      </c>
      <c r="DR40" t="s">
        <v>124</v>
      </c>
      <c r="DS40" t="s">
        <v>124</v>
      </c>
      <c r="DT40" t="s">
        <v>124</v>
      </c>
    </row>
    <row r="41" spans="1:124" x14ac:dyDescent="0.35">
      <c r="A41" t="s">
        <v>126</v>
      </c>
      <c r="B41" s="1">
        <v>43831</v>
      </c>
      <c r="C41" s="1">
        <v>43921</v>
      </c>
      <c r="D41">
        <v>1</v>
      </c>
      <c r="E41">
        <v>1</v>
      </c>
      <c r="F41">
        <v>0</v>
      </c>
      <c r="G41">
        <v>1</v>
      </c>
      <c r="H41">
        <v>0</v>
      </c>
      <c r="I41">
        <v>0</v>
      </c>
      <c r="J41">
        <v>0</v>
      </c>
      <c r="K41">
        <v>0</v>
      </c>
      <c r="L41">
        <v>1</v>
      </c>
      <c r="M41">
        <v>1</v>
      </c>
      <c r="N41">
        <v>0</v>
      </c>
      <c r="O41">
        <v>0</v>
      </c>
      <c r="P41">
        <v>0</v>
      </c>
      <c r="Q41">
        <v>0</v>
      </c>
      <c r="R41">
        <v>0</v>
      </c>
      <c r="S41">
        <v>0</v>
      </c>
      <c r="T41">
        <v>1</v>
      </c>
      <c r="U41">
        <v>1</v>
      </c>
      <c r="V41">
        <v>1</v>
      </c>
      <c r="W41">
        <v>1</v>
      </c>
      <c r="X41">
        <v>1</v>
      </c>
      <c r="Y41">
        <v>0</v>
      </c>
      <c r="Z41">
        <v>0</v>
      </c>
      <c r="AA41">
        <v>0</v>
      </c>
      <c r="AB41">
        <v>0</v>
      </c>
      <c r="AC41">
        <v>1</v>
      </c>
      <c r="AD41">
        <v>0</v>
      </c>
      <c r="AE41">
        <v>1</v>
      </c>
      <c r="AF41">
        <v>0</v>
      </c>
      <c r="AG41">
        <v>0</v>
      </c>
      <c r="AH41">
        <v>0</v>
      </c>
      <c r="AI41">
        <v>0</v>
      </c>
      <c r="AJ41">
        <v>0</v>
      </c>
      <c r="AK41">
        <v>0</v>
      </c>
      <c r="AL41">
        <v>0</v>
      </c>
      <c r="AM41">
        <v>1</v>
      </c>
      <c r="AN41">
        <v>0</v>
      </c>
      <c r="AO41">
        <v>0</v>
      </c>
      <c r="AP41">
        <v>1</v>
      </c>
      <c r="AQ41">
        <v>1</v>
      </c>
      <c r="AR41">
        <v>0</v>
      </c>
      <c r="AS41">
        <v>0</v>
      </c>
      <c r="AT41">
        <v>1</v>
      </c>
      <c r="AU41">
        <v>0</v>
      </c>
      <c r="AV41">
        <v>0</v>
      </c>
      <c r="AW41">
        <v>0</v>
      </c>
      <c r="AX41">
        <v>0</v>
      </c>
      <c r="AY41">
        <v>0</v>
      </c>
      <c r="AZ41">
        <v>0</v>
      </c>
      <c r="BA41">
        <v>0</v>
      </c>
      <c r="BB41">
        <v>1</v>
      </c>
      <c r="BC41">
        <v>0</v>
      </c>
      <c r="BD41">
        <v>0</v>
      </c>
      <c r="BE41">
        <v>0</v>
      </c>
      <c r="BF41">
        <v>0</v>
      </c>
      <c r="BG41">
        <v>0</v>
      </c>
      <c r="BH41">
        <v>1</v>
      </c>
      <c r="BI41">
        <v>0</v>
      </c>
      <c r="BJ41">
        <v>0</v>
      </c>
      <c r="BK41">
        <v>0</v>
      </c>
      <c r="BL41">
        <v>1</v>
      </c>
      <c r="BM41">
        <v>0</v>
      </c>
      <c r="BN41">
        <v>0</v>
      </c>
      <c r="BO41">
        <v>0</v>
      </c>
      <c r="BP41">
        <v>0</v>
      </c>
      <c r="BQ41">
        <v>0</v>
      </c>
      <c r="BR41">
        <v>0</v>
      </c>
      <c r="BS41">
        <v>0</v>
      </c>
      <c r="BT41">
        <v>0</v>
      </c>
      <c r="BU41">
        <v>0</v>
      </c>
      <c r="BV41">
        <v>1</v>
      </c>
      <c r="BW41">
        <v>0</v>
      </c>
      <c r="BX41">
        <v>0</v>
      </c>
      <c r="BY41">
        <v>0</v>
      </c>
      <c r="BZ41">
        <v>1</v>
      </c>
      <c r="CA41">
        <v>0</v>
      </c>
      <c r="CB41">
        <v>0</v>
      </c>
      <c r="CC41">
        <v>0</v>
      </c>
      <c r="CD41">
        <v>0</v>
      </c>
      <c r="CE41">
        <v>0</v>
      </c>
      <c r="CF41">
        <v>0</v>
      </c>
      <c r="CG41">
        <v>0</v>
      </c>
      <c r="CH41">
        <v>0</v>
      </c>
      <c r="CI41">
        <v>0</v>
      </c>
      <c r="CJ41">
        <v>0</v>
      </c>
      <c r="CK41">
        <v>0</v>
      </c>
      <c r="CL41">
        <v>0</v>
      </c>
      <c r="CM41">
        <v>0</v>
      </c>
      <c r="CN41">
        <v>0</v>
      </c>
      <c r="CO41">
        <v>1</v>
      </c>
      <c r="CP41">
        <v>0</v>
      </c>
      <c r="CQ41">
        <v>0</v>
      </c>
      <c r="CR41">
        <v>0</v>
      </c>
      <c r="CS41">
        <v>0</v>
      </c>
      <c r="CT41">
        <v>0</v>
      </c>
      <c r="CU41">
        <v>0</v>
      </c>
      <c r="CV41">
        <v>0</v>
      </c>
      <c r="CW41">
        <v>0</v>
      </c>
      <c r="CX41">
        <v>1</v>
      </c>
      <c r="CY41">
        <v>0</v>
      </c>
      <c r="CZ41">
        <v>0</v>
      </c>
      <c r="DA41">
        <v>0</v>
      </c>
      <c r="DB41">
        <v>0</v>
      </c>
      <c r="DC41">
        <v>0</v>
      </c>
      <c r="DD41">
        <v>0</v>
      </c>
      <c r="DE41">
        <v>0</v>
      </c>
      <c r="DF41">
        <v>1</v>
      </c>
      <c r="DG41">
        <v>0</v>
      </c>
      <c r="DH41" t="s">
        <v>124</v>
      </c>
      <c r="DI41" t="s">
        <v>124</v>
      </c>
      <c r="DJ41" t="s">
        <v>124</v>
      </c>
      <c r="DK41" t="s">
        <v>124</v>
      </c>
      <c r="DL41" t="s">
        <v>124</v>
      </c>
      <c r="DM41" t="s">
        <v>124</v>
      </c>
      <c r="DN41" t="s">
        <v>124</v>
      </c>
      <c r="DO41">
        <v>1</v>
      </c>
      <c r="DP41">
        <v>1</v>
      </c>
      <c r="DQ41">
        <v>0</v>
      </c>
      <c r="DR41" t="s">
        <v>124</v>
      </c>
      <c r="DS41" t="s">
        <v>124</v>
      </c>
      <c r="DT41" t="s">
        <v>124</v>
      </c>
    </row>
    <row r="42" spans="1:124" x14ac:dyDescent="0.35">
      <c r="A42" t="s">
        <v>126</v>
      </c>
      <c r="B42" s="1">
        <v>43922</v>
      </c>
      <c r="C42" s="1">
        <v>44044</v>
      </c>
      <c r="D42">
        <v>1</v>
      </c>
      <c r="E42">
        <v>1</v>
      </c>
      <c r="F42">
        <v>0</v>
      </c>
      <c r="G42">
        <v>1</v>
      </c>
      <c r="H42">
        <v>0</v>
      </c>
      <c r="I42">
        <v>0</v>
      </c>
      <c r="J42">
        <v>0</v>
      </c>
      <c r="K42">
        <v>0</v>
      </c>
      <c r="L42">
        <v>1</v>
      </c>
      <c r="M42">
        <v>1</v>
      </c>
      <c r="N42">
        <v>0</v>
      </c>
      <c r="O42">
        <v>0</v>
      </c>
      <c r="P42">
        <v>0</v>
      </c>
      <c r="Q42">
        <v>0</v>
      </c>
      <c r="R42">
        <v>0</v>
      </c>
      <c r="S42">
        <v>0</v>
      </c>
      <c r="T42">
        <v>1</v>
      </c>
      <c r="U42">
        <v>1</v>
      </c>
      <c r="V42">
        <v>1</v>
      </c>
      <c r="W42">
        <v>1</v>
      </c>
      <c r="X42">
        <v>1</v>
      </c>
      <c r="Y42">
        <v>0</v>
      </c>
      <c r="Z42">
        <v>0</v>
      </c>
      <c r="AA42">
        <v>0</v>
      </c>
      <c r="AB42">
        <v>0</v>
      </c>
      <c r="AC42">
        <v>1</v>
      </c>
      <c r="AD42">
        <v>0</v>
      </c>
      <c r="AE42">
        <v>1</v>
      </c>
      <c r="AF42">
        <v>0</v>
      </c>
      <c r="AG42">
        <v>0</v>
      </c>
      <c r="AH42">
        <v>0</v>
      </c>
      <c r="AI42">
        <v>0</v>
      </c>
      <c r="AJ42">
        <v>0</v>
      </c>
      <c r="AK42">
        <v>0</v>
      </c>
      <c r="AL42">
        <v>0</v>
      </c>
      <c r="AM42">
        <v>1</v>
      </c>
      <c r="AN42">
        <v>0</v>
      </c>
      <c r="AO42">
        <v>0</v>
      </c>
      <c r="AP42">
        <v>1</v>
      </c>
      <c r="AQ42">
        <v>1</v>
      </c>
      <c r="AR42">
        <v>0</v>
      </c>
      <c r="AS42">
        <v>0</v>
      </c>
      <c r="AT42">
        <v>1</v>
      </c>
      <c r="AU42">
        <v>0</v>
      </c>
      <c r="AV42">
        <v>0</v>
      </c>
      <c r="AW42">
        <v>0</v>
      </c>
      <c r="AX42">
        <v>0</v>
      </c>
      <c r="AY42">
        <v>0</v>
      </c>
      <c r="AZ42">
        <v>0</v>
      </c>
      <c r="BA42">
        <v>0</v>
      </c>
      <c r="BB42">
        <v>1</v>
      </c>
      <c r="BC42">
        <v>0</v>
      </c>
      <c r="BD42">
        <v>0</v>
      </c>
      <c r="BE42">
        <v>0</v>
      </c>
      <c r="BF42">
        <v>0</v>
      </c>
      <c r="BG42">
        <v>0</v>
      </c>
      <c r="BH42">
        <v>1</v>
      </c>
      <c r="BI42">
        <v>0</v>
      </c>
      <c r="BJ42">
        <v>0</v>
      </c>
      <c r="BK42">
        <v>0</v>
      </c>
      <c r="BL42">
        <v>1</v>
      </c>
      <c r="BM42">
        <v>0</v>
      </c>
      <c r="BN42">
        <v>0</v>
      </c>
      <c r="BO42">
        <v>0</v>
      </c>
      <c r="BP42">
        <v>0</v>
      </c>
      <c r="BQ42">
        <v>0</v>
      </c>
      <c r="BR42">
        <v>0</v>
      </c>
      <c r="BS42">
        <v>0</v>
      </c>
      <c r="BT42">
        <v>0</v>
      </c>
      <c r="BU42">
        <v>0</v>
      </c>
      <c r="BV42">
        <v>1</v>
      </c>
      <c r="BW42">
        <v>0</v>
      </c>
      <c r="BX42">
        <v>0</v>
      </c>
      <c r="BY42">
        <v>0</v>
      </c>
      <c r="BZ42">
        <v>1</v>
      </c>
      <c r="CA42">
        <v>0</v>
      </c>
      <c r="CB42">
        <v>0</v>
      </c>
      <c r="CC42">
        <v>0</v>
      </c>
      <c r="CD42">
        <v>0</v>
      </c>
      <c r="CE42">
        <v>0</v>
      </c>
      <c r="CF42">
        <v>0</v>
      </c>
      <c r="CG42">
        <v>0</v>
      </c>
      <c r="CH42">
        <v>0</v>
      </c>
      <c r="CI42">
        <v>0</v>
      </c>
      <c r="CJ42">
        <v>0</v>
      </c>
      <c r="CK42">
        <v>0</v>
      </c>
      <c r="CL42">
        <v>0</v>
      </c>
      <c r="CM42">
        <v>0</v>
      </c>
      <c r="CN42">
        <v>0</v>
      </c>
      <c r="CO42">
        <v>1</v>
      </c>
      <c r="CP42">
        <v>0</v>
      </c>
      <c r="CQ42">
        <v>0</v>
      </c>
      <c r="CR42">
        <v>0</v>
      </c>
      <c r="CS42">
        <v>0</v>
      </c>
      <c r="CT42">
        <v>0</v>
      </c>
      <c r="CU42">
        <v>0</v>
      </c>
      <c r="CV42">
        <v>0</v>
      </c>
      <c r="CW42">
        <v>0</v>
      </c>
      <c r="CX42">
        <v>1</v>
      </c>
      <c r="CY42">
        <v>0</v>
      </c>
      <c r="CZ42">
        <v>0</v>
      </c>
      <c r="DA42">
        <v>0</v>
      </c>
      <c r="DB42">
        <v>0</v>
      </c>
      <c r="DC42">
        <v>0</v>
      </c>
      <c r="DD42">
        <v>0</v>
      </c>
      <c r="DE42">
        <v>0</v>
      </c>
      <c r="DF42">
        <v>1</v>
      </c>
      <c r="DG42">
        <v>0</v>
      </c>
      <c r="DH42" t="s">
        <v>124</v>
      </c>
      <c r="DI42" t="s">
        <v>124</v>
      </c>
      <c r="DJ42" t="s">
        <v>124</v>
      </c>
      <c r="DK42" t="s">
        <v>124</v>
      </c>
      <c r="DL42" t="s">
        <v>124</v>
      </c>
      <c r="DM42" t="s">
        <v>124</v>
      </c>
      <c r="DN42" t="s">
        <v>124</v>
      </c>
      <c r="DO42">
        <v>1</v>
      </c>
      <c r="DP42">
        <v>1</v>
      </c>
      <c r="DQ42">
        <v>0</v>
      </c>
      <c r="DR42" t="s">
        <v>124</v>
      </c>
      <c r="DS42" t="s">
        <v>124</v>
      </c>
      <c r="DT42" t="s">
        <v>124</v>
      </c>
    </row>
    <row r="43" spans="1:124" x14ac:dyDescent="0.35">
      <c r="A43" t="s">
        <v>127</v>
      </c>
      <c r="B43" s="1">
        <v>42948</v>
      </c>
      <c r="C43" s="1">
        <v>43373</v>
      </c>
      <c r="D43">
        <v>1</v>
      </c>
      <c r="E43">
        <v>0</v>
      </c>
      <c r="F43">
        <v>0</v>
      </c>
      <c r="G43">
        <v>0</v>
      </c>
      <c r="H43" t="s">
        <v>124</v>
      </c>
      <c r="I43" t="s">
        <v>124</v>
      </c>
      <c r="J43" t="s">
        <v>124</v>
      </c>
      <c r="K43" t="s">
        <v>124</v>
      </c>
      <c r="L43" t="s">
        <v>124</v>
      </c>
      <c r="M43" t="s">
        <v>124</v>
      </c>
      <c r="N43" t="s">
        <v>124</v>
      </c>
      <c r="O43" t="s">
        <v>124</v>
      </c>
      <c r="P43" t="s">
        <v>124</v>
      </c>
      <c r="Q43" t="s">
        <v>124</v>
      </c>
      <c r="R43" t="s">
        <v>124</v>
      </c>
      <c r="S43" t="s">
        <v>124</v>
      </c>
      <c r="T43">
        <v>1</v>
      </c>
      <c r="U43">
        <v>1</v>
      </c>
      <c r="V43">
        <v>0</v>
      </c>
      <c r="W43">
        <v>1</v>
      </c>
      <c r="X43">
        <v>1</v>
      </c>
      <c r="Y43">
        <v>0</v>
      </c>
      <c r="Z43">
        <v>0</v>
      </c>
      <c r="AA43">
        <v>0</v>
      </c>
      <c r="AB43">
        <v>0</v>
      </c>
      <c r="AC43">
        <v>1</v>
      </c>
      <c r="AD43">
        <v>0</v>
      </c>
      <c r="AE43">
        <v>0</v>
      </c>
      <c r="AF43">
        <v>0</v>
      </c>
      <c r="AG43">
        <v>0</v>
      </c>
      <c r="AH43">
        <v>0</v>
      </c>
      <c r="AI43">
        <v>0</v>
      </c>
      <c r="AJ43">
        <v>0</v>
      </c>
      <c r="AK43">
        <v>0</v>
      </c>
      <c r="AL43">
        <v>0</v>
      </c>
      <c r="AM43">
        <v>0</v>
      </c>
      <c r="AN43">
        <v>0</v>
      </c>
      <c r="AO43">
        <v>0</v>
      </c>
      <c r="AP43">
        <v>0</v>
      </c>
      <c r="AQ43">
        <v>1</v>
      </c>
      <c r="AR43">
        <v>0</v>
      </c>
      <c r="AS43">
        <v>0</v>
      </c>
      <c r="AT43">
        <v>0</v>
      </c>
      <c r="AU43">
        <v>0</v>
      </c>
      <c r="AV43">
        <v>0</v>
      </c>
      <c r="AW43">
        <v>0</v>
      </c>
      <c r="AX43">
        <v>1</v>
      </c>
      <c r="AY43">
        <v>0</v>
      </c>
      <c r="AZ43">
        <v>0</v>
      </c>
      <c r="BA43">
        <v>0</v>
      </c>
      <c r="BB43">
        <v>0</v>
      </c>
      <c r="BC43">
        <v>1</v>
      </c>
      <c r="BD43">
        <v>0</v>
      </c>
      <c r="BE43">
        <v>0</v>
      </c>
      <c r="BF43">
        <v>0</v>
      </c>
      <c r="BG43">
        <v>0</v>
      </c>
      <c r="BH43">
        <v>0</v>
      </c>
      <c r="BI43">
        <v>0</v>
      </c>
      <c r="BJ43">
        <v>0</v>
      </c>
      <c r="BK43">
        <v>0</v>
      </c>
      <c r="BL43">
        <v>0</v>
      </c>
      <c r="BM43">
        <v>0</v>
      </c>
      <c r="BN43">
        <v>0</v>
      </c>
      <c r="BO43">
        <v>0</v>
      </c>
      <c r="BP43">
        <v>0</v>
      </c>
      <c r="BQ43">
        <v>0</v>
      </c>
      <c r="BR43">
        <v>0</v>
      </c>
      <c r="BS43">
        <v>1</v>
      </c>
      <c r="BT43">
        <v>0</v>
      </c>
      <c r="BU43">
        <v>0</v>
      </c>
      <c r="BV43">
        <v>1</v>
      </c>
      <c r="BW43">
        <v>0</v>
      </c>
      <c r="BX43">
        <v>0</v>
      </c>
      <c r="BY43">
        <v>0</v>
      </c>
      <c r="BZ43">
        <v>1</v>
      </c>
      <c r="CA43">
        <v>0</v>
      </c>
      <c r="CB43">
        <v>0</v>
      </c>
      <c r="CC43">
        <v>0</v>
      </c>
      <c r="CD43">
        <v>1</v>
      </c>
      <c r="CE43">
        <v>0</v>
      </c>
      <c r="CF43">
        <v>0</v>
      </c>
      <c r="CG43">
        <v>0</v>
      </c>
      <c r="CH43">
        <v>0</v>
      </c>
      <c r="CI43">
        <v>0</v>
      </c>
      <c r="CJ43">
        <v>0</v>
      </c>
      <c r="CK43">
        <v>0</v>
      </c>
      <c r="CL43">
        <v>0</v>
      </c>
      <c r="CM43">
        <v>0</v>
      </c>
      <c r="CN43">
        <v>0</v>
      </c>
      <c r="CO43">
        <v>1</v>
      </c>
      <c r="CP43">
        <v>0</v>
      </c>
      <c r="CQ43">
        <v>0</v>
      </c>
      <c r="CR43">
        <v>0</v>
      </c>
      <c r="CS43">
        <v>0</v>
      </c>
      <c r="CT43">
        <v>0</v>
      </c>
      <c r="CU43">
        <v>0</v>
      </c>
      <c r="CV43">
        <v>0</v>
      </c>
      <c r="CW43">
        <v>1</v>
      </c>
      <c r="CX43">
        <v>0</v>
      </c>
      <c r="CY43">
        <v>0</v>
      </c>
      <c r="CZ43">
        <v>0</v>
      </c>
      <c r="DA43">
        <v>1</v>
      </c>
      <c r="DB43">
        <v>0</v>
      </c>
      <c r="DC43">
        <v>0</v>
      </c>
      <c r="DD43">
        <v>0</v>
      </c>
      <c r="DE43">
        <v>1</v>
      </c>
      <c r="DF43">
        <v>0</v>
      </c>
      <c r="DG43">
        <v>0</v>
      </c>
      <c r="DH43" t="s">
        <v>124</v>
      </c>
      <c r="DI43" t="s">
        <v>124</v>
      </c>
      <c r="DJ43" t="s">
        <v>124</v>
      </c>
      <c r="DK43" t="s">
        <v>124</v>
      </c>
      <c r="DL43" t="s">
        <v>124</v>
      </c>
      <c r="DM43" t="s">
        <v>124</v>
      </c>
      <c r="DN43" t="s">
        <v>124</v>
      </c>
      <c r="DO43">
        <v>0</v>
      </c>
      <c r="DP43" t="s">
        <v>124</v>
      </c>
      <c r="DQ43">
        <v>0</v>
      </c>
      <c r="DR43" t="s">
        <v>124</v>
      </c>
      <c r="DS43" t="s">
        <v>124</v>
      </c>
      <c r="DT43" t="s">
        <v>124</v>
      </c>
    </row>
    <row r="44" spans="1:124" x14ac:dyDescent="0.35">
      <c r="A44" t="s">
        <v>127</v>
      </c>
      <c r="B44" s="1">
        <v>43374</v>
      </c>
      <c r="C44" s="1">
        <v>43465</v>
      </c>
      <c r="D44">
        <v>1</v>
      </c>
      <c r="E44">
        <v>0</v>
      </c>
      <c r="F44">
        <v>0</v>
      </c>
      <c r="G44">
        <v>0</v>
      </c>
      <c r="H44" t="s">
        <v>124</v>
      </c>
      <c r="I44" t="s">
        <v>124</v>
      </c>
      <c r="J44" t="s">
        <v>124</v>
      </c>
      <c r="K44" t="s">
        <v>124</v>
      </c>
      <c r="L44" t="s">
        <v>124</v>
      </c>
      <c r="M44" t="s">
        <v>124</v>
      </c>
      <c r="N44" t="s">
        <v>124</v>
      </c>
      <c r="O44" t="s">
        <v>124</v>
      </c>
      <c r="P44" t="s">
        <v>124</v>
      </c>
      <c r="Q44" t="s">
        <v>124</v>
      </c>
      <c r="R44" t="s">
        <v>124</v>
      </c>
      <c r="S44" t="s">
        <v>124</v>
      </c>
      <c r="T44">
        <v>1</v>
      </c>
      <c r="U44">
        <v>1</v>
      </c>
      <c r="V44">
        <v>0</v>
      </c>
      <c r="W44">
        <v>1</v>
      </c>
      <c r="X44">
        <v>1</v>
      </c>
      <c r="Y44">
        <v>0</v>
      </c>
      <c r="Z44">
        <v>0</v>
      </c>
      <c r="AA44">
        <v>0</v>
      </c>
      <c r="AB44">
        <v>0</v>
      </c>
      <c r="AC44">
        <v>1</v>
      </c>
      <c r="AD44">
        <v>0</v>
      </c>
      <c r="AE44">
        <v>0</v>
      </c>
      <c r="AF44">
        <v>0</v>
      </c>
      <c r="AG44">
        <v>0</v>
      </c>
      <c r="AH44">
        <v>0</v>
      </c>
      <c r="AI44">
        <v>0</v>
      </c>
      <c r="AJ44">
        <v>0</v>
      </c>
      <c r="AK44">
        <v>0</v>
      </c>
      <c r="AL44">
        <v>0</v>
      </c>
      <c r="AM44">
        <v>0</v>
      </c>
      <c r="AN44">
        <v>0</v>
      </c>
      <c r="AO44">
        <v>0</v>
      </c>
      <c r="AP44">
        <v>0</v>
      </c>
      <c r="AQ44">
        <v>1</v>
      </c>
      <c r="AR44">
        <v>0</v>
      </c>
      <c r="AS44">
        <v>0</v>
      </c>
      <c r="AT44">
        <v>0</v>
      </c>
      <c r="AU44">
        <v>0</v>
      </c>
      <c r="AV44">
        <v>0</v>
      </c>
      <c r="AW44">
        <v>0</v>
      </c>
      <c r="AX44">
        <v>1</v>
      </c>
      <c r="AY44">
        <v>0</v>
      </c>
      <c r="AZ44">
        <v>0</v>
      </c>
      <c r="BA44">
        <v>0</v>
      </c>
      <c r="BB44">
        <v>0</v>
      </c>
      <c r="BC44">
        <v>1</v>
      </c>
      <c r="BD44">
        <v>0</v>
      </c>
      <c r="BE44">
        <v>0</v>
      </c>
      <c r="BF44">
        <v>0</v>
      </c>
      <c r="BG44">
        <v>0</v>
      </c>
      <c r="BH44">
        <v>0</v>
      </c>
      <c r="BI44">
        <v>0</v>
      </c>
      <c r="BJ44">
        <v>0</v>
      </c>
      <c r="BK44">
        <v>0</v>
      </c>
      <c r="BL44">
        <v>0</v>
      </c>
      <c r="BM44">
        <v>0</v>
      </c>
      <c r="BN44">
        <v>0</v>
      </c>
      <c r="BO44">
        <v>0</v>
      </c>
      <c r="BP44">
        <v>0</v>
      </c>
      <c r="BQ44">
        <v>0</v>
      </c>
      <c r="BR44">
        <v>0</v>
      </c>
      <c r="BS44">
        <v>1</v>
      </c>
      <c r="BT44">
        <v>0</v>
      </c>
      <c r="BU44">
        <v>0</v>
      </c>
      <c r="BV44">
        <v>1</v>
      </c>
      <c r="BW44">
        <v>0</v>
      </c>
      <c r="BX44">
        <v>0</v>
      </c>
      <c r="BY44">
        <v>0</v>
      </c>
      <c r="BZ44">
        <v>1</v>
      </c>
      <c r="CA44">
        <v>1</v>
      </c>
      <c r="CB44">
        <v>0</v>
      </c>
      <c r="CC44">
        <v>0</v>
      </c>
      <c r="CD44">
        <v>1</v>
      </c>
      <c r="CE44">
        <v>0</v>
      </c>
      <c r="CF44">
        <v>0</v>
      </c>
      <c r="CG44">
        <v>0</v>
      </c>
      <c r="CH44">
        <v>0</v>
      </c>
      <c r="CI44">
        <v>0</v>
      </c>
      <c r="CJ44">
        <v>0</v>
      </c>
      <c r="CK44">
        <v>0</v>
      </c>
      <c r="CL44">
        <v>0</v>
      </c>
      <c r="CM44">
        <v>0</v>
      </c>
      <c r="CN44">
        <v>0</v>
      </c>
      <c r="CO44">
        <v>1</v>
      </c>
      <c r="CP44">
        <v>0</v>
      </c>
      <c r="CQ44">
        <v>0</v>
      </c>
      <c r="CR44">
        <v>0</v>
      </c>
      <c r="CS44">
        <v>1</v>
      </c>
      <c r="CT44">
        <v>1</v>
      </c>
      <c r="CU44">
        <v>0</v>
      </c>
      <c r="CV44">
        <v>0</v>
      </c>
      <c r="CW44">
        <v>1</v>
      </c>
      <c r="CX44">
        <v>0</v>
      </c>
      <c r="CY44">
        <v>0</v>
      </c>
      <c r="CZ44">
        <v>0</v>
      </c>
      <c r="DA44">
        <v>1</v>
      </c>
      <c r="DB44">
        <v>0</v>
      </c>
      <c r="DC44">
        <v>0</v>
      </c>
      <c r="DD44">
        <v>0</v>
      </c>
      <c r="DE44">
        <v>1</v>
      </c>
      <c r="DF44">
        <v>0</v>
      </c>
      <c r="DG44">
        <v>0</v>
      </c>
      <c r="DH44" t="s">
        <v>124</v>
      </c>
      <c r="DI44" t="s">
        <v>124</v>
      </c>
      <c r="DJ44" t="s">
        <v>124</v>
      </c>
      <c r="DK44" t="s">
        <v>124</v>
      </c>
      <c r="DL44" t="s">
        <v>124</v>
      </c>
      <c r="DM44" t="s">
        <v>124</v>
      </c>
      <c r="DN44" t="s">
        <v>124</v>
      </c>
      <c r="DO44">
        <v>1</v>
      </c>
      <c r="DP44" t="s">
        <v>124</v>
      </c>
      <c r="DQ44">
        <v>0</v>
      </c>
      <c r="DR44" t="s">
        <v>124</v>
      </c>
      <c r="DS44" t="s">
        <v>124</v>
      </c>
      <c r="DT44" t="s">
        <v>124</v>
      </c>
    </row>
    <row r="45" spans="1:124" x14ac:dyDescent="0.35">
      <c r="A45" t="s">
        <v>127</v>
      </c>
      <c r="B45" s="1">
        <v>43466</v>
      </c>
      <c r="C45" s="1">
        <v>43566</v>
      </c>
      <c r="D45">
        <v>1</v>
      </c>
      <c r="E45">
        <v>0</v>
      </c>
      <c r="F45">
        <v>0</v>
      </c>
      <c r="G45">
        <v>0</v>
      </c>
      <c r="H45" t="s">
        <v>124</v>
      </c>
      <c r="I45" t="s">
        <v>124</v>
      </c>
      <c r="J45" t="s">
        <v>124</v>
      </c>
      <c r="K45" t="s">
        <v>124</v>
      </c>
      <c r="L45" t="s">
        <v>124</v>
      </c>
      <c r="M45" t="s">
        <v>124</v>
      </c>
      <c r="N45" t="s">
        <v>124</v>
      </c>
      <c r="O45" t="s">
        <v>124</v>
      </c>
      <c r="P45" t="s">
        <v>124</v>
      </c>
      <c r="Q45" t="s">
        <v>124</v>
      </c>
      <c r="R45" t="s">
        <v>124</v>
      </c>
      <c r="S45" t="s">
        <v>124</v>
      </c>
      <c r="T45">
        <v>1</v>
      </c>
      <c r="U45">
        <v>1</v>
      </c>
      <c r="V45">
        <v>0</v>
      </c>
      <c r="W45">
        <v>1</v>
      </c>
      <c r="X45">
        <v>1</v>
      </c>
      <c r="Y45">
        <v>0</v>
      </c>
      <c r="Z45">
        <v>0</v>
      </c>
      <c r="AA45">
        <v>0</v>
      </c>
      <c r="AB45">
        <v>0</v>
      </c>
      <c r="AC45">
        <v>1</v>
      </c>
      <c r="AD45">
        <v>0</v>
      </c>
      <c r="AE45">
        <v>0</v>
      </c>
      <c r="AF45">
        <v>0</v>
      </c>
      <c r="AG45">
        <v>0</v>
      </c>
      <c r="AH45">
        <v>0</v>
      </c>
      <c r="AI45">
        <v>0</v>
      </c>
      <c r="AJ45">
        <v>0</v>
      </c>
      <c r="AK45">
        <v>0</v>
      </c>
      <c r="AL45">
        <v>0</v>
      </c>
      <c r="AM45">
        <v>0</v>
      </c>
      <c r="AN45">
        <v>0</v>
      </c>
      <c r="AO45">
        <v>0</v>
      </c>
      <c r="AP45">
        <v>0</v>
      </c>
      <c r="AQ45">
        <v>1</v>
      </c>
      <c r="AR45">
        <v>0</v>
      </c>
      <c r="AS45">
        <v>0</v>
      </c>
      <c r="AT45">
        <v>0</v>
      </c>
      <c r="AU45">
        <v>0</v>
      </c>
      <c r="AV45">
        <v>0</v>
      </c>
      <c r="AW45">
        <v>0</v>
      </c>
      <c r="AX45">
        <v>1</v>
      </c>
      <c r="AY45">
        <v>0</v>
      </c>
      <c r="AZ45">
        <v>0</v>
      </c>
      <c r="BA45">
        <v>0</v>
      </c>
      <c r="BB45">
        <v>0</v>
      </c>
      <c r="BC45">
        <v>1</v>
      </c>
      <c r="BD45">
        <v>0</v>
      </c>
      <c r="BE45">
        <v>0</v>
      </c>
      <c r="BF45">
        <v>0</v>
      </c>
      <c r="BG45">
        <v>0</v>
      </c>
      <c r="BH45">
        <v>0</v>
      </c>
      <c r="BI45">
        <v>0</v>
      </c>
      <c r="BJ45">
        <v>0</v>
      </c>
      <c r="BK45">
        <v>0</v>
      </c>
      <c r="BL45">
        <v>0</v>
      </c>
      <c r="BM45">
        <v>0</v>
      </c>
      <c r="BN45">
        <v>0</v>
      </c>
      <c r="BO45">
        <v>0</v>
      </c>
      <c r="BP45">
        <v>0</v>
      </c>
      <c r="BQ45">
        <v>0</v>
      </c>
      <c r="BR45">
        <v>0</v>
      </c>
      <c r="BS45">
        <v>1</v>
      </c>
      <c r="BT45">
        <v>0</v>
      </c>
      <c r="BU45">
        <v>0</v>
      </c>
      <c r="BV45">
        <v>1</v>
      </c>
      <c r="BW45">
        <v>0</v>
      </c>
      <c r="BX45">
        <v>0</v>
      </c>
      <c r="BY45">
        <v>0</v>
      </c>
      <c r="BZ45">
        <v>1</v>
      </c>
      <c r="CA45">
        <v>1</v>
      </c>
      <c r="CB45">
        <v>0</v>
      </c>
      <c r="CC45">
        <v>0</v>
      </c>
      <c r="CD45">
        <v>1</v>
      </c>
      <c r="CE45">
        <v>0</v>
      </c>
      <c r="CF45">
        <v>0</v>
      </c>
      <c r="CG45">
        <v>0</v>
      </c>
      <c r="CH45">
        <v>0</v>
      </c>
      <c r="CI45">
        <v>0</v>
      </c>
      <c r="CJ45">
        <v>0</v>
      </c>
      <c r="CK45">
        <v>0</v>
      </c>
      <c r="CL45">
        <v>0</v>
      </c>
      <c r="CM45">
        <v>0</v>
      </c>
      <c r="CN45">
        <v>0</v>
      </c>
      <c r="CO45">
        <v>1</v>
      </c>
      <c r="CP45">
        <v>0</v>
      </c>
      <c r="CQ45">
        <v>0</v>
      </c>
      <c r="CR45">
        <v>0</v>
      </c>
      <c r="CS45">
        <v>1</v>
      </c>
      <c r="CT45">
        <v>1</v>
      </c>
      <c r="CU45">
        <v>0</v>
      </c>
      <c r="CV45">
        <v>0</v>
      </c>
      <c r="CW45">
        <v>1</v>
      </c>
      <c r="CX45">
        <v>0</v>
      </c>
      <c r="CY45">
        <v>0</v>
      </c>
      <c r="CZ45">
        <v>0</v>
      </c>
      <c r="DA45">
        <v>1</v>
      </c>
      <c r="DB45">
        <v>0</v>
      </c>
      <c r="DC45">
        <v>0</v>
      </c>
      <c r="DD45">
        <v>0</v>
      </c>
      <c r="DE45">
        <v>1</v>
      </c>
      <c r="DF45">
        <v>0</v>
      </c>
      <c r="DG45">
        <v>0</v>
      </c>
      <c r="DH45" t="s">
        <v>124</v>
      </c>
      <c r="DI45" t="s">
        <v>124</v>
      </c>
      <c r="DJ45" t="s">
        <v>124</v>
      </c>
      <c r="DK45" t="s">
        <v>124</v>
      </c>
      <c r="DL45" t="s">
        <v>124</v>
      </c>
      <c r="DM45" t="s">
        <v>124</v>
      </c>
      <c r="DN45" t="s">
        <v>124</v>
      </c>
      <c r="DO45">
        <v>1</v>
      </c>
      <c r="DP45" t="s">
        <v>124</v>
      </c>
      <c r="DQ45">
        <v>0</v>
      </c>
      <c r="DR45" t="s">
        <v>124</v>
      </c>
      <c r="DS45" t="s">
        <v>124</v>
      </c>
      <c r="DT45" t="s">
        <v>124</v>
      </c>
    </row>
    <row r="46" spans="1:124" x14ac:dyDescent="0.35">
      <c r="A46" t="s">
        <v>127</v>
      </c>
      <c r="B46" s="1">
        <v>43567</v>
      </c>
      <c r="C46" s="1">
        <v>43669</v>
      </c>
      <c r="D46">
        <v>1</v>
      </c>
      <c r="E46">
        <v>1</v>
      </c>
      <c r="F46">
        <v>0</v>
      </c>
      <c r="G46">
        <v>1</v>
      </c>
      <c r="H46">
        <v>1</v>
      </c>
      <c r="I46">
        <v>1</v>
      </c>
      <c r="J46">
        <v>1</v>
      </c>
      <c r="K46">
        <v>1</v>
      </c>
      <c r="L46">
        <v>0</v>
      </c>
      <c r="M46">
        <v>1</v>
      </c>
      <c r="N46">
        <v>1</v>
      </c>
      <c r="O46">
        <v>0</v>
      </c>
      <c r="P46">
        <v>0</v>
      </c>
      <c r="Q46">
        <v>0</v>
      </c>
      <c r="R46">
        <v>0</v>
      </c>
      <c r="S46">
        <v>1</v>
      </c>
      <c r="T46">
        <v>1</v>
      </c>
      <c r="U46">
        <v>1</v>
      </c>
      <c r="V46">
        <v>0</v>
      </c>
      <c r="W46">
        <v>1</v>
      </c>
      <c r="X46">
        <v>1</v>
      </c>
      <c r="Y46">
        <v>0</v>
      </c>
      <c r="Z46">
        <v>0</v>
      </c>
      <c r="AA46">
        <v>0</v>
      </c>
      <c r="AB46">
        <v>0</v>
      </c>
      <c r="AC46">
        <v>1</v>
      </c>
      <c r="AD46">
        <v>0</v>
      </c>
      <c r="AE46">
        <v>0</v>
      </c>
      <c r="AF46">
        <v>0</v>
      </c>
      <c r="AG46">
        <v>0</v>
      </c>
      <c r="AH46">
        <v>0</v>
      </c>
      <c r="AI46">
        <v>0</v>
      </c>
      <c r="AJ46">
        <v>0</v>
      </c>
      <c r="AK46">
        <v>0</v>
      </c>
      <c r="AL46">
        <v>0</v>
      </c>
      <c r="AM46">
        <v>0</v>
      </c>
      <c r="AN46">
        <v>0</v>
      </c>
      <c r="AO46">
        <v>0</v>
      </c>
      <c r="AP46">
        <v>0</v>
      </c>
      <c r="AQ46">
        <v>1</v>
      </c>
      <c r="AR46">
        <v>0</v>
      </c>
      <c r="AS46">
        <v>0</v>
      </c>
      <c r="AT46">
        <v>0</v>
      </c>
      <c r="AU46">
        <v>0</v>
      </c>
      <c r="AV46">
        <v>0</v>
      </c>
      <c r="AW46">
        <v>0</v>
      </c>
      <c r="AX46">
        <v>1</v>
      </c>
      <c r="AY46">
        <v>0</v>
      </c>
      <c r="AZ46">
        <v>0</v>
      </c>
      <c r="BA46">
        <v>0</v>
      </c>
      <c r="BB46">
        <v>0</v>
      </c>
      <c r="BC46">
        <v>1</v>
      </c>
      <c r="BD46">
        <v>0</v>
      </c>
      <c r="BE46">
        <v>0</v>
      </c>
      <c r="BF46">
        <v>0</v>
      </c>
      <c r="BG46">
        <v>0</v>
      </c>
      <c r="BH46">
        <v>0</v>
      </c>
      <c r="BI46">
        <v>0</v>
      </c>
      <c r="BJ46">
        <v>0</v>
      </c>
      <c r="BK46">
        <v>0</v>
      </c>
      <c r="BL46">
        <v>0</v>
      </c>
      <c r="BM46">
        <v>0</v>
      </c>
      <c r="BN46">
        <v>0</v>
      </c>
      <c r="BO46">
        <v>0</v>
      </c>
      <c r="BP46">
        <v>0</v>
      </c>
      <c r="BQ46">
        <v>0</v>
      </c>
      <c r="BR46">
        <v>0</v>
      </c>
      <c r="BS46">
        <v>1</v>
      </c>
      <c r="BT46">
        <v>0</v>
      </c>
      <c r="BU46">
        <v>0</v>
      </c>
      <c r="BV46">
        <v>1</v>
      </c>
      <c r="BW46">
        <v>0</v>
      </c>
      <c r="BX46">
        <v>0</v>
      </c>
      <c r="BY46">
        <v>0</v>
      </c>
      <c r="BZ46">
        <v>1</v>
      </c>
      <c r="CA46">
        <v>1</v>
      </c>
      <c r="CB46">
        <v>0</v>
      </c>
      <c r="CC46">
        <v>0</v>
      </c>
      <c r="CD46">
        <v>1</v>
      </c>
      <c r="CE46">
        <v>0</v>
      </c>
      <c r="CF46">
        <v>0</v>
      </c>
      <c r="CG46">
        <v>0</v>
      </c>
      <c r="CH46">
        <v>0</v>
      </c>
      <c r="CI46">
        <v>0</v>
      </c>
      <c r="CJ46">
        <v>0</v>
      </c>
      <c r="CK46">
        <v>0</v>
      </c>
      <c r="CL46">
        <v>0</v>
      </c>
      <c r="CM46">
        <v>0</v>
      </c>
      <c r="CN46">
        <v>0</v>
      </c>
      <c r="CO46">
        <v>1</v>
      </c>
      <c r="CP46">
        <v>0</v>
      </c>
      <c r="CQ46">
        <v>0</v>
      </c>
      <c r="CR46">
        <v>0</v>
      </c>
      <c r="CS46">
        <v>1</v>
      </c>
      <c r="CT46">
        <v>1</v>
      </c>
      <c r="CU46">
        <v>0</v>
      </c>
      <c r="CV46">
        <v>0</v>
      </c>
      <c r="CW46">
        <v>1</v>
      </c>
      <c r="CX46">
        <v>0</v>
      </c>
      <c r="CY46">
        <v>0</v>
      </c>
      <c r="CZ46">
        <v>0</v>
      </c>
      <c r="DA46">
        <v>1</v>
      </c>
      <c r="DB46">
        <v>0</v>
      </c>
      <c r="DC46">
        <v>0</v>
      </c>
      <c r="DD46">
        <v>0</v>
      </c>
      <c r="DE46">
        <v>1</v>
      </c>
      <c r="DF46">
        <v>0</v>
      </c>
      <c r="DG46">
        <v>0</v>
      </c>
      <c r="DH46" t="s">
        <v>124</v>
      </c>
      <c r="DI46" t="s">
        <v>124</v>
      </c>
      <c r="DJ46" t="s">
        <v>124</v>
      </c>
      <c r="DK46" t="s">
        <v>124</v>
      </c>
      <c r="DL46" t="s">
        <v>124</v>
      </c>
      <c r="DM46" t="s">
        <v>124</v>
      </c>
      <c r="DN46" t="s">
        <v>124</v>
      </c>
      <c r="DO46">
        <v>1</v>
      </c>
      <c r="DP46" t="s">
        <v>124</v>
      </c>
      <c r="DQ46">
        <v>0</v>
      </c>
      <c r="DR46" t="s">
        <v>124</v>
      </c>
      <c r="DS46" t="s">
        <v>124</v>
      </c>
      <c r="DT46" t="s">
        <v>124</v>
      </c>
    </row>
    <row r="47" spans="1:124" x14ac:dyDescent="0.35">
      <c r="A47" t="s">
        <v>127</v>
      </c>
      <c r="B47" s="1">
        <v>43670</v>
      </c>
      <c r="C47" s="1">
        <v>43676</v>
      </c>
      <c r="D47">
        <v>1</v>
      </c>
      <c r="E47">
        <v>1</v>
      </c>
      <c r="F47">
        <v>0</v>
      </c>
      <c r="G47">
        <v>1</v>
      </c>
      <c r="H47">
        <v>1</v>
      </c>
      <c r="I47">
        <v>1</v>
      </c>
      <c r="J47">
        <v>1</v>
      </c>
      <c r="K47">
        <v>1</v>
      </c>
      <c r="L47">
        <v>0</v>
      </c>
      <c r="M47">
        <v>1</v>
      </c>
      <c r="N47">
        <v>1</v>
      </c>
      <c r="O47">
        <v>0</v>
      </c>
      <c r="P47">
        <v>0</v>
      </c>
      <c r="Q47">
        <v>0</v>
      </c>
      <c r="R47">
        <v>0</v>
      </c>
      <c r="S47">
        <v>1</v>
      </c>
      <c r="T47">
        <v>1</v>
      </c>
      <c r="U47">
        <v>1</v>
      </c>
      <c r="V47">
        <v>0</v>
      </c>
      <c r="W47">
        <v>1</v>
      </c>
      <c r="X47">
        <v>1</v>
      </c>
      <c r="Y47">
        <v>0</v>
      </c>
      <c r="Z47">
        <v>0</v>
      </c>
      <c r="AA47">
        <v>0</v>
      </c>
      <c r="AB47">
        <v>0</v>
      </c>
      <c r="AC47">
        <v>1</v>
      </c>
      <c r="AD47">
        <v>0</v>
      </c>
      <c r="AE47">
        <v>0</v>
      </c>
      <c r="AF47">
        <v>0</v>
      </c>
      <c r="AG47">
        <v>0</v>
      </c>
      <c r="AH47">
        <v>0</v>
      </c>
      <c r="AI47">
        <v>0</v>
      </c>
      <c r="AJ47">
        <v>0</v>
      </c>
      <c r="AK47">
        <v>0</v>
      </c>
      <c r="AL47">
        <v>0</v>
      </c>
      <c r="AM47">
        <v>0</v>
      </c>
      <c r="AN47">
        <v>0</v>
      </c>
      <c r="AO47">
        <v>0</v>
      </c>
      <c r="AP47">
        <v>0</v>
      </c>
      <c r="AQ47">
        <v>1</v>
      </c>
      <c r="AR47">
        <v>0</v>
      </c>
      <c r="AS47">
        <v>0</v>
      </c>
      <c r="AT47">
        <v>0</v>
      </c>
      <c r="AU47">
        <v>0</v>
      </c>
      <c r="AV47">
        <v>0</v>
      </c>
      <c r="AW47">
        <v>0</v>
      </c>
      <c r="AX47">
        <v>1</v>
      </c>
      <c r="AY47">
        <v>0</v>
      </c>
      <c r="AZ47">
        <v>0</v>
      </c>
      <c r="BA47">
        <v>0</v>
      </c>
      <c r="BB47">
        <v>0</v>
      </c>
      <c r="BC47">
        <v>1</v>
      </c>
      <c r="BD47">
        <v>0</v>
      </c>
      <c r="BE47">
        <v>0</v>
      </c>
      <c r="BF47">
        <v>0</v>
      </c>
      <c r="BG47">
        <v>0</v>
      </c>
      <c r="BH47">
        <v>0</v>
      </c>
      <c r="BI47">
        <v>0</v>
      </c>
      <c r="BJ47">
        <v>0</v>
      </c>
      <c r="BK47">
        <v>0</v>
      </c>
      <c r="BL47">
        <v>0</v>
      </c>
      <c r="BM47">
        <v>0</v>
      </c>
      <c r="BN47">
        <v>0</v>
      </c>
      <c r="BO47">
        <v>0</v>
      </c>
      <c r="BP47">
        <v>0</v>
      </c>
      <c r="BQ47">
        <v>0</v>
      </c>
      <c r="BR47">
        <v>0</v>
      </c>
      <c r="BS47">
        <v>1</v>
      </c>
      <c r="BT47">
        <v>0</v>
      </c>
      <c r="BU47">
        <v>0</v>
      </c>
      <c r="BV47">
        <v>1</v>
      </c>
      <c r="BW47">
        <v>0</v>
      </c>
      <c r="BX47">
        <v>0</v>
      </c>
      <c r="BY47">
        <v>0</v>
      </c>
      <c r="BZ47">
        <v>1</v>
      </c>
      <c r="CA47">
        <v>1</v>
      </c>
      <c r="CB47">
        <v>0</v>
      </c>
      <c r="CC47">
        <v>0</v>
      </c>
      <c r="CD47">
        <v>1</v>
      </c>
      <c r="CE47">
        <v>0</v>
      </c>
      <c r="CF47">
        <v>0</v>
      </c>
      <c r="CG47">
        <v>0</v>
      </c>
      <c r="CH47">
        <v>0</v>
      </c>
      <c r="CI47">
        <v>0</v>
      </c>
      <c r="CJ47">
        <v>0</v>
      </c>
      <c r="CK47">
        <v>0</v>
      </c>
      <c r="CL47">
        <v>0</v>
      </c>
      <c r="CM47">
        <v>0</v>
      </c>
      <c r="CN47">
        <v>0</v>
      </c>
      <c r="CO47">
        <v>1</v>
      </c>
      <c r="CP47">
        <v>0</v>
      </c>
      <c r="CQ47">
        <v>0</v>
      </c>
      <c r="CR47">
        <v>0</v>
      </c>
      <c r="CS47">
        <v>1</v>
      </c>
      <c r="CT47">
        <v>1</v>
      </c>
      <c r="CU47">
        <v>0</v>
      </c>
      <c r="CV47">
        <v>0</v>
      </c>
      <c r="CW47">
        <v>1</v>
      </c>
      <c r="CX47">
        <v>0</v>
      </c>
      <c r="CY47">
        <v>0</v>
      </c>
      <c r="CZ47">
        <v>0</v>
      </c>
      <c r="DA47">
        <v>1</v>
      </c>
      <c r="DB47">
        <v>0</v>
      </c>
      <c r="DC47">
        <v>0</v>
      </c>
      <c r="DD47">
        <v>0</v>
      </c>
      <c r="DE47">
        <v>1</v>
      </c>
      <c r="DF47">
        <v>0</v>
      </c>
      <c r="DG47">
        <v>0</v>
      </c>
      <c r="DH47" t="s">
        <v>124</v>
      </c>
      <c r="DI47" t="s">
        <v>124</v>
      </c>
      <c r="DJ47" t="s">
        <v>124</v>
      </c>
      <c r="DK47" t="s">
        <v>124</v>
      </c>
      <c r="DL47" t="s">
        <v>124</v>
      </c>
      <c r="DM47" t="s">
        <v>124</v>
      </c>
      <c r="DN47" t="s">
        <v>124</v>
      </c>
      <c r="DO47">
        <v>1</v>
      </c>
      <c r="DP47" t="s">
        <v>124</v>
      </c>
      <c r="DQ47">
        <v>0</v>
      </c>
      <c r="DR47" t="s">
        <v>124</v>
      </c>
      <c r="DS47" t="s">
        <v>124</v>
      </c>
      <c r="DT47" t="s">
        <v>124</v>
      </c>
    </row>
    <row r="48" spans="1:124" x14ac:dyDescent="0.35">
      <c r="A48" t="s">
        <v>127</v>
      </c>
      <c r="B48" s="1">
        <v>43677</v>
      </c>
      <c r="C48" s="1">
        <v>43830</v>
      </c>
      <c r="D48">
        <v>1</v>
      </c>
      <c r="E48">
        <v>1</v>
      </c>
      <c r="F48">
        <v>0</v>
      </c>
      <c r="G48">
        <v>1</v>
      </c>
      <c r="H48">
        <v>1</v>
      </c>
      <c r="I48">
        <v>1</v>
      </c>
      <c r="J48">
        <v>1</v>
      </c>
      <c r="K48">
        <v>1</v>
      </c>
      <c r="L48">
        <v>0</v>
      </c>
      <c r="M48">
        <v>1</v>
      </c>
      <c r="N48">
        <v>1</v>
      </c>
      <c r="O48">
        <v>0</v>
      </c>
      <c r="P48">
        <v>0</v>
      </c>
      <c r="Q48">
        <v>0</v>
      </c>
      <c r="R48">
        <v>0</v>
      </c>
      <c r="S48">
        <v>1</v>
      </c>
      <c r="T48">
        <v>1</v>
      </c>
      <c r="U48">
        <v>1</v>
      </c>
      <c r="V48">
        <v>0</v>
      </c>
      <c r="W48">
        <v>1</v>
      </c>
      <c r="X48">
        <v>1</v>
      </c>
      <c r="Y48">
        <v>0</v>
      </c>
      <c r="Z48">
        <v>0</v>
      </c>
      <c r="AA48">
        <v>0</v>
      </c>
      <c r="AB48">
        <v>1</v>
      </c>
      <c r="AC48">
        <v>0</v>
      </c>
      <c r="AD48">
        <v>0</v>
      </c>
      <c r="AE48">
        <v>0</v>
      </c>
      <c r="AF48">
        <v>0</v>
      </c>
      <c r="AG48">
        <v>0</v>
      </c>
      <c r="AH48">
        <v>0</v>
      </c>
      <c r="AI48">
        <v>0</v>
      </c>
      <c r="AJ48">
        <v>0</v>
      </c>
      <c r="AK48">
        <v>0</v>
      </c>
      <c r="AL48">
        <v>0</v>
      </c>
      <c r="AM48">
        <v>0</v>
      </c>
      <c r="AN48">
        <v>0</v>
      </c>
      <c r="AO48">
        <v>0</v>
      </c>
      <c r="AP48">
        <v>0</v>
      </c>
      <c r="AQ48">
        <v>1</v>
      </c>
      <c r="AR48">
        <v>0</v>
      </c>
      <c r="AS48">
        <v>0</v>
      </c>
      <c r="AT48">
        <v>0</v>
      </c>
      <c r="AU48">
        <v>0</v>
      </c>
      <c r="AV48">
        <v>0</v>
      </c>
      <c r="AW48">
        <v>0</v>
      </c>
      <c r="AX48">
        <v>1</v>
      </c>
      <c r="AY48">
        <v>0</v>
      </c>
      <c r="AZ48">
        <v>0</v>
      </c>
      <c r="BA48">
        <v>0</v>
      </c>
      <c r="BB48">
        <v>0</v>
      </c>
      <c r="BC48">
        <v>1</v>
      </c>
      <c r="BD48">
        <v>0</v>
      </c>
      <c r="BE48">
        <v>0</v>
      </c>
      <c r="BF48">
        <v>0</v>
      </c>
      <c r="BG48">
        <v>0</v>
      </c>
      <c r="BH48">
        <v>0</v>
      </c>
      <c r="BI48">
        <v>0</v>
      </c>
      <c r="BJ48">
        <v>0</v>
      </c>
      <c r="BK48">
        <v>0</v>
      </c>
      <c r="BL48">
        <v>0</v>
      </c>
      <c r="BM48">
        <v>0</v>
      </c>
      <c r="BN48">
        <v>0</v>
      </c>
      <c r="BO48">
        <v>0</v>
      </c>
      <c r="BP48">
        <v>0</v>
      </c>
      <c r="BQ48">
        <v>0</v>
      </c>
      <c r="BR48">
        <v>0</v>
      </c>
      <c r="BS48">
        <v>1</v>
      </c>
      <c r="BT48">
        <v>0</v>
      </c>
      <c r="BU48">
        <v>0</v>
      </c>
      <c r="BV48">
        <v>1</v>
      </c>
      <c r="BW48">
        <v>0</v>
      </c>
      <c r="BX48">
        <v>0</v>
      </c>
      <c r="BY48">
        <v>0</v>
      </c>
      <c r="BZ48">
        <v>1</v>
      </c>
      <c r="CA48">
        <v>1</v>
      </c>
      <c r="CB48">
        <v>0</v>
      </c>
      <c r="CC48">
        <v>0</v>
      </c>
      <c r="CD48">
        <v>1</v>
      </c>
      <c r="CE48">
        <v>0</v>
      </c>
      <c r="CF48">
        <v>0</v>
      </c>
      <c r="CG48">
        <v>0</v>
      </c>
      <c r="CH48">
        <v>0</v>
      </c>
      <c r="CI48">
        <v>0</v>
      </c>
      <c r="CJ48">
        <v>0</v>
      </c>
      <c r="CK48">
        <v>0</v>
      </c>
      <c r="CL48">
        <v>0</v>
      </c>
      <c r="CM48">
        <v>0</v>
      </c>
      <c r="CN48">
        <v>0</v>
      </c>
      <c r="CO48">
        <v>1</v>
      </c>
      <c r="CP48">
        <v>0</v>
      </c>
      <c r="CQ48">
        <v>0</v>
      </c>
      <c r="CR48">
        <v>0</v>
      </c>
      <c r="CS48">
        <v>1</v>
      </c>
      <c r="CT48">
        <v>1</v>
      </c>
      <c r="CU48">
        <v>0</v>
      </c>
      <c r="CV48">
        <v>0</v>
      </c>
      <c r="CW48">
        <v>1</v>
      </c>
      <c r="CX48">
        <v>0</v>
      </c>
      <c r="CY48">
        <v>0</v>
      </c>
      <c r="CZ48">
        <v>0</v>
      </c>
      <c r="DA48">
        <v>1</v>
      </c>
      <c r="DB48">
        <v>0</v>
      </c>
      <c r="DC48">
        <v>0</v>
      </c>
      <c r="DD48">
        <v>0</v>
      </c>
      <c r="DE48">
        <v>1</v>
      </c>
      <c r="DF48">
        <v>0</v>
      </c>
      <c r="DG48">
        <v>0</v>
      </c>
      <c r="DH48" t="s">
        <v>124</v>
      </c>
      <c r="DI48" t="s">
        <v>124</v>
      </c>
      <c r="DJ48" t="s">
        <v>124</v>
      </c>
      <c r="DK48" t="s">
        <v>124</v>
      </c>
      <c r="DL48" t="s">
        <v>124</v>
      </c>
      <c r="DM48" t="s">
        <v>124</v>
      </c>
      <c r="DN48" t="s">
        <v>124</v>
      </c>
      <c r="DO48">
        <v>1</v>
      </c>
      <c r="DP48" t="s">
        <v>124</v>
      </c>
      <c r="DQ48">
        <v>0</v>
      </c>
      <c r="DR48" t="s">
        <v>124</v>
      </c>
      <c r="DS48" t="s">
        <v>124</v>
      </c>
      <c r="DT48" t="s">
        <v>124</v>
      </c>
    </row>
    <row r="49" spans="1:124" x14ac:dyDescent="0.35">
      <c r="A49" t="s">
        <v>127</v>
      </c>
      <c r="B49" s="1">
        <v>43831</v>
      </c>
      <c r="C49" s="1">
        <v>44044</v>
      </c>
      <c r="D49">
        <v>1</v>
      </c>
      <c r="E49">
        <v>1</v>
      </c>
      <c r="F49">
        <v>0</v>
      </c>
      <c r="G49">
        <v>1</v>
      </c>
      <c r="H49">
        <v>1</v>
      </c>
      <c r="I49">
        <v>1</v>
      </c>
      <c r="J49">
        <v>1</v>
      </c>
      <c r="K49">
        <v>1</v>
      </c>
      <c r="L49">
        <v>0</v>
      </c>
      <c r="M49">
        <v>1</v>
      </c>
      <c r="N49">
        <v>1</v>
      </c>
      <c r="O49">
        <v>0</v>
      </c>
      <c r="P49">
        <v>0</v>
      </c>
      <c r="Q49">
        <v>0</v>
      </c>
      <c r="R49">
        <v>0</v>
      </c>
      <c r="S49">
        <v>1</v>
      </c>
      <c r="T49">
        <v>1</v>
      </c>
      <c r="U49">
        <v>1</v>
      </c>
      <c r="V49">
        <v>0</v>
      </c>
      <c r="W49">
        <v>1</v>
      </c>
      <c r="X49">
        <v>1</v>
      </c>
      <c r="Y49">
        <v>0</v>
      </c>
      <c r="Z49">
        <v>0</v>
      </c>
      <c r="AA49">
        <v>0</v>
      </c>
      <c r="AB49">
        <v>0</v>
      </c>
      <c r="AC49">
        <v>1</v>
      </c>
      <c r="AD49">
        <v>0</v>
      </c>
      <c r="AE49">
        <v>0</v>
      </c>
      <c r="AF49">
        <v>0</v>
      </c>
      <c r="AG49">
        <v>0</v>
      </c>
      <c r="AH49">
        <v>0</v>
      </c>
      <c r="AI49">
        <v>0</v>
      </c>
      <c r="AJ49">
        <v>0</v>
      </c>
      <c r="AK49">
        <v>0</v>
      </c>
      <c r="AL49">
        <v>0</v>
      </c>
      <c r="AM49">
        <v>0</v>
      </c>
      <c r="AN49">
        <v>0</v>
      </c>
      <c r="AO49">
        <v>0</v>
      </c>
      <c r="AP49">
        <v>0</v>
      </c>
      <c r="AQ49">
        <v>1</v>
      </c>
      <c r="AR49">
        <v>0</v>
      </c>
      <c r="AS49">
        <v>0</v>
      </c>
      <c r="AT49">
        <v>1</v>
      </c>
      <c r="AU49">
        <v>0</v>
      </c>
      <c r="AV49">
        <v>0</v>
      </c>
      <c r="AW49">
        <v>0</v>
      </c>
      <c r="AX49">
        <v>1</v>
      </c>
      <c r="AY49">
        <v>0</v>
      </c>
      <c r="AZ49">
        <v>0</v>
      </c>
      <c r="BA49">
        <v>0</v>
      </c>
      <c r="BB49">
        <v>1</v>
      </c>
      <c r="BC49">
        <v>1</v>
      </c>
      <c r="BD49">
        <v>0</v>
      </c>
      <c r="BE49">
        <v>0</v>
      </c>
      <c r="BF49">
        <v>0</v>
      </c>
      <c r="BG49">
        <v>0</v>
      </c>
      <c r="BH49">
        <v>0</v>
      </c>
      <c r="BI49">
        <v>0</v>
      </c>
      <c r="BJ49">
        <v>0</v>
      </c>
      <c r="BK49">
        <v>0</v>
      </c>
      <c r="BL49">
        <v>0</v>
      </c>
      <c r="BM49">
        <v>0</v>
      </c>
      <c r="BN49">
        <v>0</v>
      </c>
      <c r="BO49">
        <v>0</v>
      </c>
      <c r="BP49">
        <v>0</v>
      </c>
      <c r="BQ49">
        <v>0</v>
      </c>
      <c r="BR49">
        <v>0</v>
      </c>
      <c r="BS49">
        <v>1</v>
      </c>
      <c r="BT49">
        <v>0</v>
      </c>
      <c r="BU49">
        <v>0</v>
      </c>
      <c r="BV49">
        <v>1</v>
      </c>
      <c r="BW49">
        <v>0</v>
      </c>
      <c r="BX49">
        <v>0</v>
      </c>
      <c r="BY49">
        <v>0</v>
      </c>
      <c r="BZ49">
        <v>1</v>
      </c>
      <c r="CA49">
        <v>1</v>
      </c>
      <c r="CB49">
        <v>0</v>
      </c>
      <c r="CC49">
        <v>0</v>
      </c>
      <c r="CD49">
        <v>1</v>
      </c>
      <c r="CE49">
        <v>0</v>
      </c>
      <c r="CF49">
        <v>0</v>
      </c>
      <c r="CG49">
        <v>0</v>
      </c>
      <c r="CH49">
        <v>0</v>
      </c>
      <c r="CI49">
        <v>0</v>
      </c>
      <c r="CJ49">
        <v>0</v>
      </c>
      <c r="CK49">
        <v>0</v>
      </c>
      <c r="CL49">
        <v>0</v>
      </c>
      <c r="CM49">
        <v>0</v>
      </c>
      <c r="CN49">
        <v>0</v>
      </c>
      <c r="CO49">
        <v>1</v>
      </c>
      <c r="CP49">
        <v>0</v>
      </c>
      <c r="CQ49">
        <v>0</v>
      </c>
      <c r="CR49">
        <v>0</v>
      </c>
      <c r="CS49">
        <v>1</v>
      </c>
      <c r="CT49">
        <v>1</v>
      </c>
      <c r="CU49">
        <v>0</v>
      </c>
      <c r="CV49">
        <v>0</v>
      </c>
      <c r="CW49">
        <v>1</v>
      </c>
      <c r="CX49">
        <v>0</v>
      </c>
      <c r="CY49">
        <v>0</v>
      </c>
      <c r="CZ49">
        <v>0</v>
      </c>
      <c r="DA49">
        <v>0</v>
      </c>
      <c r="DB49">
        <v>0</v>
      </c>
      <c r="DC49">
        <v>0</v>
      </c>
      <c r="DD49">
        <v>0</v>
      </c>
      <c r="DE49">
        <v>1</v>
      </c>
      <c r="DF49">
        <v>0</v>
      </c>
      <c r="DG49">
        <v>0</v>
      </c>
      <c r="DH49" t="s">
        <v>124</v>
      </c>
      <c r="DI49" t="s">
        <v>124</v>
      </c>
      <c r="DJ49" t="s">
        <v>124</v>
      </c>
      <c r="DK49" t="s">
        <v>124</v>
      </c>
      <c r="DL49" t="s">
        <v>124</v>
      </c>
      <c r="DM49" t="s">
        <v>124</v>
      </c>
      <c r="DN49" t="s">
        <v>124</v>
      </c>
      <c r="DO49">
        <v>1</v>
      </c>
      <c r="DP49" t="s">
        <v>124</v>
      </c>
      <c r="DQ49">
        <v>0</v>
      </c>
      <c r="DR49" t="s">
        <v>124</v>
      </c>
      <c r="DS49" t="s">
        <v>124</v>
      </c>
      <c r="DT49" t="s">
        <v>124</v>
      </c>
    </row>
    <row r="50" spans="1:124" x14ac:dyDescent="0.35">
      <c r="A50" t="s">
        <v>128</v>
      </c>
      <c r="B50" s="1">
        <v>42948</v>
      </c>
      <c r="C50" s="1">
        <v>43090</v>
      </c>
      <c r="D50">
        <v>1</v>
      </c>
      <c r="E50">
        <v>0</v>
      </c>
      <c r="F50">
        <v>0</v>
      </c>
      <c r="G50">
        <v>0</v>
      </c>
      <c r="H50" t="s">
        <v>124</v>
      </c>
      <c r="I50" t="s">
        <v>124</v>
      </c>
      <c r="J50" t="s">
        <v>124</v>
      </c>
      <c r="K50" t="s">
        <v>124</v>
      </c>
      <c r="L50" t="s">
        <v>124</v>
      </c>
      <c r="M50" t="s">
        <v>124</v>
      </c>
      <c r="N50" t="s">
        <v>124</v>
      </c>
      <c r="O50" t="s">
        <v>124</v>
      </c>
      <c r="P50" t="s">
        <v>124</v>
      </c>
      <c r="Q50" t="s">
        <v>124</v>
      </c>
      <c r="R50" t="s">
        <v>124</v>
      </c>
      <c r="S50" t="s">
        <v>124</v>
      </c>
      <c r="T50">
        <v>1</v>
      </c>
      <c r="U50">
        <v>0</v>
      </c>
      <c r="V50">
        <v>1</v>
      </c>
      <c r="W50">
        <v>1</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1</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1</v>
      </c>
      <c r="BV50">
        <v>0</v>
      </c>
      <c r="BW50" t="s">
        <v>124</v>
      </c>
      <c r="BX50" t="s">
        <v>124</v>
      </c>
      <c r="BY50" t="s">
        <v>124</v>
      </c>
      <c r="BZ50" t="s">
        <v>124</v>
      </c>
      <c r="CA50" t="s">
        <v>124</v>
      </c>
      <c r="CB50" t="s">
        <v>124</v>
      </c>
      <c r="CC50" t="s">
        <v>124</v>
      </c>
      <c r="CD50" t="s">
        <v>124</v>
      </c>
      <c r="CE50" t="s">
        <v>124</v>
      </c>
      <c r="CF50" t="s">
        <v>124</v>
      </c>
      <c r="CG50" t="s">
        <v>124</v>
      </c>
      <c r="CH50" t="s">
        <v>124</v>
      </c>
      <c r="CI50" t="s">
        <v>124</v>
      </c>
      <c r="CJ50" t="s">
        <v>124</v>
      </c>
      <c r="CK50" t="s">
        <v>124</v>
      </c>
      <c r="CL50" t="s">
        <v>124</v>
      </c>
      <c r="CM50" t="s">
        <v>124</v>
      </c>
      <c r="CN50" t="s">
        <v>124</v>
      </c>
      <c r="CO50" t="s">
        <v>124</v>
      </c>
      <c r="CP50" t="s">
        <v>124</v>
      </c>
      <c r="CQ50" t="s">
        <v>124</v>
      </c>
      <c r="CR50" t="s">
        <v>124</v>
      </c>
      <c r="CS50" t="s">
        <v>124</v>
      </c>
      <c r="CT50" t="s">
        <v>124</v>
      </c>
      <c r="CU50" t="s">
        <v>124</v>
      </c>
      <c r="CV50" t="s">
        <v>124</v>
      </c>
      <c r="CW50" t="s">
        <v>124</v>
      </c>
      <c r="CX50" t="s">
        <v>124</v>
      </c>
      <c r="CY50" t="s">
        <v>124</v>
      </c>
      <c r="CZ50" t="s">
        <v>124</v>
      </c>
      <c r="DA50" t="s">
        <v>124</v>
      </c>
      <c r="DB50" t="s">
        <v>124</v>
      </c>
      <c r="DC50" t="s">
        <v>124</v>
      </c>
      <c r="DD50" t="s">
        <v>124</v>
      </c>
      <c r="DE50" t="s">
        <v>124</v>
      </c>
      <c r="DF50" t="s">
        <v>124</v>
      </c>
      <c r="DG50">
        <v>1</v>
      </c>
      <c r="DH50">
        <v>0</v>
      </c>
      <c r="DI50">
        <v>0</v>
      </c>
      <c r="DJ50">
        <v>0</v>
      </c>
      <c r="DK50">
        <v>1</v>
      </c>
      <c r="DL50">
        <v>0</v>
      </c>
      <c r="DM50">
        <v>0</v>
      </c>
      <c r="DN50">
        <v>0</v>
      </c>
      <c r="DO50">
        <v>1</v>
      </c>
      <c r="DP50">
        <v>1</v>
      </c>
      <c r="DQ50">
        <v>0</v>
      </c>
      <c r="DR50" t="s">
        <v>124</v>
      </c>
      <c r="DS50" t="s">
        <v>124</v>
      </c>
      <c r="DT50" t="s">
        <v>124</v>
      </c>
    </row>
    <row r="51" spans="1:124" x14ac:dyDescent="0.35">
      <c r="A51" t="s">
        <v>128</v>
      </c>
      <c r="B51" s="1">
        <v>43091</v>
      </c>
      <c r="C51" s="1">
        <v>43100</v>
      </c>
      <c r="D51">
        <v>1</v>
      </c>
      <c r="E51">
        <v>0</v>
      </c>
      <c r="F51">
        <v>0</v>
      </c>
      <c r="G51">
        <v>0</v>
      </c>
      <c r="H51" t="s">
        <v>124</v>
      </c>
      <c r="I51" t="s">
        <v>124</v>
      </c>
      <c r="J51" t="s">
        <v>124</v>
      </c>
      <c r="K51" t="s">
        <v>124</v>
      </c>
      <c r="L51" t="s">
        <v>124</v>
      </c>
      <c r="M51" t="s">
        <v>124</v>
      </c>
      <c r="N51" t="s">
        <v>124</v>
      </c>
      <c r="O51" t="s">
        <v>124</v>
      </c>
      <c r="P51" t="s">
        <v>124</v>
      </c>
      <c r="Q51" t="s">
        <v>124</v>
      </c>
      <c r="R51" t="s">
        <v>124</v>
      </c>
      <c r="S51" t="s">
        <v>124</v>
      </c>
      <c r="T51">
        <v>1</v>
      </c>
      <c r="U51">
        <v>0</v>
      </c>
      <c r="V51">
        <v>1</v>
      </c>
      <c r="W51">
        <v>1</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1</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1</v>
      </c>
      <c r="BV51">
        <v>0</v>
      </c>
      <c r="BW51" t="s">
        <v>124</v>
      </c>
      <c r="BX51" t="s">
        <v>124</v>
      </c>
      <c r="BY51" t="s">
        <v>124</v>
      </c>
      <c r="BZ51" t="s">
        <v>124</v>
      </c>
      <c r="CA51" t="s">
        <v>124</v>
      </c>
      <c r="CB51" t="s">
        <v>124</v>
      </c>
      <c r="CC51" t="s">
        <v>124</v>
      </c>
      <c r="CD51" t="s">
        <v>124</v>
      </c>
      <c r="CE51" t="s">
        <v>124</v>
      </c>
      <c r="CF51" t="s">
        <v>124</v>
      </c>
      <c r="CG51" t="s">
        <v>124</v>
      </c>
      <c r="CH51" t="s">
        <v>124</v>
      </c>
      <c r="CI51" t="s">
        <v>124</v>
      </c>
      <c r="CJ51" t="s">
        <v>124</v>
      </c>
      <c r="CK51" t="s">
        <v>124</v>
      </c>
      <c r="CL51" t="s">
        <v>124</v>
      </c>
      <c r="CM51" t="s">
        <v>124</v>
      </c>
      <c r="CN51" t="s">
        <v>124</v>
      </c>
      <c r="CO51" t="s">
        <v>124</v>
      </c>
      <c r="CP51" t="s">
        <v>124</v>
      </c>
      <c r="CQ51" t="s">
        <v>124</v>
      </c>
      <c r="CR51" t="s">
        <v>124</v>
      </c>
      <c r="CS51" t="s">
        <v>124</v>
      </c>
      <c r="CT51" t="s">
        <v>124</v>
      </c>
      <c r="CU51" t="s">
        <v>124</v>
      </c>
      <c r="CV51" t="s">
        <v>124</v>
      </c>
      <c r="CW51" t="s">
        <v>124</v>
      </c>
      <c r="CX51" t="s">
        <v>124</v>
      </c>
      <c r="CY51" t="s">
        <v>124</v>
      </c>
      <c r="CZ51" t="s">
        <v>124</v>
      </c>
      <c r="DA51" t="s">
        <v>124</v>
      </c>
      <c r="DB51" t="s">
        <v>124</v>
      </c>
      <c r="DC51" t="s">
        <v>124</v>
      </c>
      <c r="DD51" t="s">
        <v>124</v>
      </c>
      <c r="DE51" t="s">
        <v>124</v>
      </c>
      <c r="DF51" t="s">
        <v>124</v>
      </c>
      <c r="DG51">
        <v>1</v>
      </c>
      <c r="DH51">
        <v>0</v>
      </c>
      <c r="DI51">
        <v>0</v>
      </c>
      <c r="DJ51">
        <v>0</v>
      </c>
      <c r="DK51">
        <v>1</v>
      </c>
      <c r="DL51">
        <v>0</v>
      </c>
      <c r="DM51">
        <v>0</v>
      </c>
      <c r="DN51">
        <v>0</v>
      </c>
      <c r="DO51">
        <v>1</v>
      </c>
      <c r="DP51">
        <v>1</v>
      </c>
      <c r="DQ51">
        <v>0</v>
      </c>
      <c r="DR51" t="s">
        <v>124</v>
      </c>
      <c r="DS51" t="s">
        <v>124</v>
      </c>
      <c r="DT51" t="s">
        <v>124</v>
      </c>
    </row>
    <row r="52" spans="1:124" x14ac:dyDescent="0.35">
      <c r="A52" t="s">
        <v>128</v>
      </c>
      <c r="B52" s="1">
        <v>43101</v>
      </c>
      <c r="C52" s="1">
        <v>43465</v>
      </c>
      <c r="D52">
        <v>1</v>
      </c>
      <c r="E52">
        <v>0</v>
      </c>
      <c r="F52">
        <v>0</v>
      </c>
      <c r="G52">
        <v>0</v>
      </c>
      <c r="H52" t="s">
        <v>124</v>
      </c>
      <c r="I52" t="s">
        <v>124</v>
      </c>
      <c r="J52" t="s">
        <v>124</v>
      </c>
      <c r="K52" t="s">
        <v>124</v>
      </c>
      <c r="L52" t="s">
        <v>124</v>
      </c>
      <c r="M52" t="s">
        <v>124</v>
      </c>
      <c r="N52" t="s">
        <v>124</v>
      </c>
      <c r="O52" t="s">
        <v>124</v>
      </c>
      <c r="P52" t="s">
        <v>124</v>
      </c>
      <c r="Q52" t="s">
        <v>124</v>
      </c>
      <c r="R52" t="s">
        <v>124</v>
      </c>
      <c r="S52" t="s">
        <v>124</v>
      </c>
      <c r="T52">
        <v>1</v>
      </c>
      <c r="U52">
        <v>0</v>
      </c>
      <c r="V52">
        <v>1</v>
      </c>
      <c r="W52">
        <v>1</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1</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1</v>
      </c>
      <c r="BV52">
        <v>0</v>
      </c>
      <c r="BW52" t="s">
        <v>124</v>
      </c>
      <c r="BX52" t="s">
        <v>124</v>
      </c>
      <c r="BY52" t="s">
        <v>124</v>
      </c>
      <c r="BZ52" t="s">
        <v>124</v>
      </c>
      <c r="CA52" t="s">
        <v>124</v>
      </c>
      <c r="CB52" t="s">
        <v>124</v>
      </c>
      <c r="CC52" t="s">
        <v>124</v>
      </c>
      <c r="CD52" t="s">
        <v>124</v>
      </c>
      <c r="CE52" t="s">
        <v>124</v>
      </c>
      <c r="CF52" t="s">
        <v>124</v>
      </c>
      <c r="CG52" t="s">
        <v>124</v>
      </c>
      <c r="CH52" t="s">
        <v>124</v>
      </c>
      <c r="CI52" t="s">
        <v>124</v>
      </c>
      <c r="CJ52" t="s">
        <v>124</v>
      </c>
      <c r="CK52" t="s">
        <v>124</v>
      </c>
      <c r="CL52" t="s">
        <v>124</v>
      </c>
      <c r="CM52" t="s">
        <v>124</v>
      </c>
      <c r="CN52" t="s">
        <v>124</v>
      </c>
      <c r="CO52" t="s">
        <v>124</v>
      </c>
      <c r="CP52" t="s">
        <v>124</v>
      </c>
      <c r="CQ52" t="s">
        <v>124</v>
      </c>
      <c r="CR52" t="s">
        <v>124</v>
      </c>
      <c r="CS52" t="s">
        <v>124</v>
      </c>
      <c r="CT52" t="s">
        <v>124</v>
      </c>
      <c r="CU52" t="s">
        <v>124</v>
      </c>
      <c r="CV52" t="s">
        <v>124</v>
      </c>
      <c r="CW52" t="s">
        <v>124</v>
      </c>
      <c r="CX52" t="s">
        <v>124</v>
      </c>
      <c r="CY52" t="s">
        <v>124</v>
      </c>
      <c r="CZ52" t="s">
        <v>124</v>
      </c>
      <c r="DA52" t="s">
        <v>124</v>
      </c>
      <c r="DB52" t="s">
        <v>124</v>
      </c>
      <c r="DC52" t="s">
        <v>124</v>
      </c>
      <c r="DD52" t="s">
        <v>124</v>
      </c>
      <c r="DE52" t="s">
        <v>124</v>
      </c>
      <c r="DF52" t="s">
        <v>124</v>
      </c>
      <c r="DG52">
        <v>1</v>
      </c>
      <c r="DH52">
        <v>0</v>
      </c>
      <c r="DI52">
        <v>0</v>
      </c>
      <c r="DJ52">
        <v>0</v>
      </c>
      <c r="DK52">
        <v>1</v>
      </c>
      <c r="DL52">
        <v>0</v>
      </c>
      <c r="DM52">
        <v>0</v>
      </c>
      <c r="DN52">
        <v>0</v>
      </c>
      <c r="DO52">
        <v>1</v>
      </c>
      <c r="DP52">
        <v>1</v>
      </c>
      <c r="DQ52">
        <v>0</v>
      </c>
      <c r="DR52" t="s">
        <v>124</v>
      </c>
      <c r="DS52" t="s">
        <v>124</v>
      </c>
      <c r="DT52" t="s">
        <v>124</v>
      </c>
    </row>
    <row r="53" spans="1:124" x14ac:dyDescent="0.35">
      <c r="A53" t="s">
        <v>128</v>
      </c>
      <c r="B53" s="1">
        <v>43466</v>
      </c>
      <c r="C53" s="1">
        <v>43655</v>
      </c>
      <c r="D53">
        <v>1</v>
      </c>
      <c r="E53">
        <v>0</v>
      </c>
      <c r="F53">
        <v>0</v>
      </c>
      <c r="G53">
        <v>0</v>
      </c>
      <c r="H53" t="s">
        <v>124</v>
      </c>
      <c r="I53" t="s">
        <v>124</v>
      </c>
      <c r="J53" t="s">
        <v>124</v>
      </c>
      <c r="K53" t="s">
        <v>124</v>
      </c>
      <c r="L53" t="s">
        <v>124</v>
      </c>
      <c r="M53" t="s">
        <v>124</v>
      </c>
      <c r="N53" t="s">
        <v>124</v>
      </c>
      <c r="O53" t="s">
        <v>124</v>
      </c>
      <c r="P53" t="s">
        <v>124</v>
      </c>
      <c r="Q53" t="s">
        <v>124</v>
      </c>
      <c r="R53" t="s">
        <v>124</v>
      </c>
      <c r="S53" t="s">
        <v>124</v>
      </c>
      <c r="T53">
        <v>1</v>
      </c>
      <c r="U53">
        <v>0</v>
      </c>
      <c r="V53">
        <v>1</v>
      </c>
      <c r="W53">
        <v>1</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1</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1</v>
      </c>
      <c r="BV53">
        <v>0</v>
      </c>
      <c r="BW53" t="s">
        <v>124</v>
      </c>
      <c r="BX53" t="s">
        <v>124</v>
      </c>
      <c r="BY53" t="s">
        <v>124</v>
      </c>
      <c r="BZ53" t="s">
        <v>124</v>
      </c>
      <c r="CA53" t="s">
        <v>124</v>
      </c>
      <c r="CB53" t="s">
        <v>124</v>
      </c>
      <c r="CC53" t="s">
        <v>124</v>
      </c>
      <c r="CD53" t="s">
        <v>124</v>
      </c>
      <c r="CE53" t="s">
        <v>124</v>
      </c>
      <c r="CF53" t="s">
        <v>124</v>
      </c>
      <c r="CG53" t="s">
        <v>124</v>
      </c>
      <c r="CH53" t="s">
        <v>124</v>
      </c>
      <c r="CI53" t="s">
        <v>124</v>
      </c>
      <c r="CJ53" t="s">
        <v>124</v>
      </c>
      <c r="CK53" t="s">
        <v>124</v>
      </c>
      <c r="CL53" t="s">
        <v>124</v>
      </c>
      <c r="CM53" t="s">
        <v>124</v>
      </c>
      <c r="CN53" t="s">
        <v>124</v>
      </c>
      <c r="CO53" t="s">
        <v>124</v>
      </c>
      <c r="CP53" t="s">
        <v>124</v>
      </c>
      <c r="CQ53" t="s">
        <v>124</v>
      </c>
      <c r="CR53" t="s">
        <v>124</v>
      </c>
      <c r="CS53" t="s">
        <v>124</v>
      </c>
      <c r="CT53" t="s">
        <v>124</v>
      </c>
      <c r="CU53" t="s">
        <v>124</v>
      </c>
      <c r="CV53" t="s">
        <v>124</v>
      </c>
      <c r="CW53" t="s">
        <v>124</v>
      </c>
      <c r="CX53" t="s">
        <v>124</v>
      </c>
      <c r="CY53" t="s">
        <v>124</v>
      </c>
      <c r="CZ53" t="s">
        <v>124</v>
      </c>
      <c r="DA53" t="s">
        <v>124</v>
      </c>
      <c r="DB53" t="s">
        <v>124</v>
      </c>
      <c r="DC53" t="s">
        <v>124</v>
      </c>
      <c r="DD53" t="s">
        <v>124</v>
      </c>
      <c r="DE53" t="s">
        <v>124</v>
      </c>
      <c r="DF53" t="s">
        <v>124</v>
      </c>
      <c r="DG53">
        <v>1</v>
      </c>
      <c r="DH53">
        <v>0</v>
      </c>
      <c r="DI53">
        <v>0</v>
      </c>
      <c r="DJ53">
        <v>0</v>
      </c>
      <c r="DK53">
        <v>1</v>
      </c>
      <c r="DL53">
        <v>0</v>
      </c>
      <c r="DM53">
        <v>0</v>
      </c>
      <c r="DN53">
        <v>0</v>
      </c>
      <c r="DO53">
        <v>1</v>
      </c>
      <c r="DP53">
        <v>1</v>
      </c>
      <c r="DQ53">
        <v>0</v>
      </c>
      <c r="DR53" t="s">
        <v>124</v>
      </c>
      <c r="DS53" t="s">
        <v>124</v>
      </c>
      <c r="DT53" t="s">
        <v>124</v>
      </c>
    </row>
    <row r="54" spans="1:124" x14ac:dyDescent="0.35">
      <c r="A54" t="s">
        <v>128</v>
      </c>
      <c r="B54" s="1">
        <v>43656</v>
      </c>
      <c r="C54" s="1">
        <v>43787</v>
      </c>
      <c r="D54">
        <v>1</v>
      </c>
      <c r="E54">
        <v>0</v>
      </c>
      <c r="F54">
        <v>0</v>
      </c>
      <c r="G54">
        <v>0</v>
      </c>
      <c r="H54" t="s">
        <v>124</v>
      </c>
      <c r="I54" t="s">
        <v>124</v>
      </c>
      <c r="J54" t="s">
        <v>124</v>
      </c>
      <c r="K54" t="s">
        <v>124</v>
      </c>
      <c r="L54" t="s">
        <v>124</v>
      </c>
      <c r="M54" t="s">
        <v>124</v>
      </c>
      <c r="N54" t="s">
        <v>124</v>
      </c>
      <c r="O54" t="s">
        <v>124</v>
      </c>
      <c r="P54" t="s">
        <v>124</v>
      </c>
      <c r="Q54" t="s">
        <v>124</v>
      </c>
      <c r="R54" t="s">
        <v>124</v>
      </c>
      <c r="S54" t="s">
        <v>124</v>
      </c>
      <c r="T54">
        <v>1</v>
      </c>
      <c r="U54">
        <v>1</v>
      </c>
      <c r="V54">
        <v>1</v>
      </c>
      <c r="W54">
        <v>1</v>
      </c>
      <c r="X54">
        <v>1</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1</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1</v>
      </c>
      <c r="BV54">
        <v>0</v>
      </c>
      <c r="BW54" t="s">
        <v>124</v>
      </c>
      <c r="BX54" t="s">
        <v>124</v>
      </c>
      <c r="BY54" t="s">
        <v>124</v>
      </c>
      <c r="BZ54" t="s">
        <v>124</v>
      </c>
      <c r="CA54" t="s">
        <v>124</v>
      </c>
      <c r="CB54" t="s">
        <v>124</v>
      </c>
      <c r="CC54" t="s">
        <v>124</v>
      </c>
      <c r="CD54" t="s">
        <v>124</v>
      </c>
      <c r="CE54" t="s">
        <v>124</v>
      </c>
      <c r="CF54" t="s">
        <v>124</v>
      </c>
      <c r="CG54" t="s">
        <v>124</v>
      </c>
      <c r="CH54" t="s">
        <v>124</v>
      </c>
      <c r="CI54" t="s">
        <v>124</v>
      </c>
      <c r="CJ54" t="s">
        <v>124</v>
      </c>
      <c r="CK54" t="s">
        <v>124</v>
      </c>
      <c r="CL54" t="s">
        <v>124</v>
      </c>
      <c r="CM54" t="s">
        <v>124</v>
      </c>
      <c r="CN54" t="s">
        <v>124</v>
      </c>
      <c r="CO54" t="s">
        <v>124</v>
      </c>
      <c r="CP54" t="s">
        <v>124</v>
      </c>
      <c r="CQ54" t="s">
        <v>124</v>
      </c>
      <c r="CR54" t="s">
        <v>124</v>
      </c>
      <c r="CS54" t="s">
        <v>124</v>
      </c>
      <c r="CT54" t="s">
        <v>124</v>
      </c>
      <c r="CU54" t="s">
        <v>124</v>
      </c>
      <c r="CV54" t="s">
        <v>124</v>
      </c>
      <c r="CW54" t="s">
        <v>124</v>
      </c>
      <c r="CX54" t="s">
        <v>124</v>
      </c>
      <c r="CY54" t="s">
        <v>124</v>
      </c>
      <c r="CZ54" t="s">
        <v>124</v>
      </c>
      <c r="DA54" t="s">
        <v>124</v>
      </c>
      <c r="DB54" t="s">
        <v>124</v>
      </c>
      <c r="DC54" t="s">
        <v>124</v>
      </c>
      <c r="DD54" t="s">
        <v>124</v>
      </c>
      <c r="DE54" t="s">
        <v>124</v>
      </c>
      <c r="DF54" t="s">
        <v>124</v>
      </c>
      <c r="DG54">
        <v>1</v>
      </c>
      <c r="DH54">
        <v>0</v>
      </c>
      <c r="DI54">
        <v>0</v>
      </c>
      <c r="DJ54">
        <v>0</v>
      </c>
      <c r="DK54">
        <v>1</v>
      </c>
      <c r="DL54">
        <v>0</v>
      </c>
      <c r="DM54">
        <v>0</v>
      </c>
      <c r="DN54">
        <v>0</v>
      </c>
      <c r="DO54">
        <v>1</v>
      </c>
      <c r="DP54">
        <v>1</v>
      </c>
      <c r="DQ54">
        <v>0</v>
      </c>
      <c r="DR54" t="s">
        <v>124</v>
      </c>
      <c r="DS54" t="s">
        <v>124</v>
      </c>
      <c r="DT54" t="s">
        <v>124</v>
      </c>
    </row>
    <row r="55" spans="1:124" x14ac:dyDescent="0.35">
      <c r="A55" t="s">
        <v>128</v>
      </c>
      <c r="B55" s="1">
        <v>43788</v>
      </c>
      <c r="C55" s="1">
        <v>43830</v>
      </c>
      <c r="D55">
        <v>1</v>
      </c>
      <c r="E55">
        <v>0</v>
      </c>
      <c r="F55">
        <v>0</v>
      </c>
      <c r="G55">
        <v>0</v>
      </c>
      <c r="H55" t="s">
        <v>124</v>
      </c>
      <c r="I55" t="s">
        <v>124</v>
      </c>
      <c r="J55" t="s">
        <v>124</v>
      </c>
      <c r="K55" t="s">
        <v>124</v>
      </c>
      <c r="L55" t="s">
        <v>124</v>
      </c>
      <c r="M55" t="s">
        <v>124</v>
      </c>
      <c r="N55" t="s">
        <v>124</v>
      </c>
      <c r="O55" t="s">
        <v>124</v>
      </c>
      <c r="P55" t="s">
        <v>124</v>
      </c>
      <c r="Q55" t="s">
        <v>124</v>
      </c>
      <c r="R55" t="s">
        <v>124</v>
      </c>
      <c r="S55" t="s">
        <v>124</v>
      </c>
      <c r="T55">
        <v>1</v>
      </c>
      <c r="U55">
        <v>1</v>
      </c>
      <c r="V55">
        <v>1</v>
      </c>
      <c r="W55">
        <v>1</v>
      </c>
      <c r="X55">
        <v>1</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1</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1</v>
      </c>
      <c r="BV55">
        <v>0</v>
      </c>
      <c r="BW55" t="s">
        <v>124</v>
      </c>
      <c r="BX55" t="s">
        <v>124</v>
      </c>
      <c r="BY55" t="s">
        <v>124</v>
      </c>
      <c r="BZ55" t="s">
        <v>124</v>
      </c>
      <c r="CA55" t="s">
        <v>124</v>
      </c>
      <c r="CB55" t="s">
        <v>124</v>
      </c>
      <c r="CC55" t="s">
        <v>124</v>
      </c>
      <c r="CD55" t="s">
        <v>124</v>
      </c>
      <c r="CE55" t="s">
        <v>124</v>
      </c>
      <c r="CF55" t="s">
        <v>124</v>
      </c>
      <c r="CG55" t="s">
        <v>124</v>
      </c>
      <c r="CH55" t="s">
        <v>124</v>
      </c>
      <c r="CI55" t="s">
        <v>124</v>
      </c>
      <c r="CJ55" t="s">
        <v>124</v>
      </c>
      <c r="CK55" t="s">
        <v>124</v>
      </c>
      <c r="CL55" t="s">
        <v>124</v>
      </c>
      <c r="CM55" t="s">
        <v>124</v>
      </c>
      <c r="CN55" t="s">
        <v>124</v>
      </c>
      <c r="CO55" t="s">
        <v>124</v>
      </c>
      <c r="CP55" t="s">
        <v>124</v>
      </c>
      <c r="CQ55" t="s">
        <v>124</v>
      </c>
      <c r="CR55" t="s">
        <v>124</v>
      </c>
      <c r="CS55" t="s">
        <v>124</v>
      </c>
      <c r="CT55" t="s">
        <v>124</v>
      </c>
      <c r="CU55" t="s">
        <v>124</v>
      </c>
      <c r="CV55" t="s">
        <v>124</v>
      </c>
      <c r="CW55" t="s">
        <v>124</v>
      </c>
      <c r="CX55" t="s">
        <v>124</v>
      </c>
      <c r="CY55" t="s">
        <v>124</v>
      </c>
      <c r="CZ55" t="s">
        <v>124</v>
      </c>
      <c r="DA55" t="s">
        <v>124</v>
      </c>
      <c r="DB55" t="s">
        <v>124</v>
      </c>
      <c r="DC55" t="s">
        <v>124</v>
      </c>
      <c r="DD55" t="s">
        <v>124</v>
      </c>
      <c r="DE55" t="s">
        <v>124</v>
      </c>
      <c r="DF55" t="s">
        <v>124</v>
      </c>
      <c r="DG55">
        <v>1</v>
      </c>
      <c r="DH55">
        <v>0</v>
      </c>
      <c r="DI55">
        <v>0</v>
      </c>
      <c r="DJ55">
        <v>0</v>
      </c>
      <c r="DK55">
        <v>1</v>
      </c>
      <c r="DL55">
        <v>0</v>
      </c>
      <c r="DM55">
        <v>0</v>
      </c>
      <c r="DN55">
        <v>0</v>
      </c>
      <c r="DO55">
        <v>1</v>
      </c>
      <c r="DP55">
        <v>1</v>
      </c>
      <c r="DQ55">
        <v>0</v>
      </c>
      <c r="DR55" t="s">
        <v>124</v>
      </c>
      <c r="DS55" t="s">
        <v>124</v>
      </c>
      <c r="DT55" t="s">
        <v>124</v>
      </c>
    </row>
    <row r="56" spans="1:124" x14ac:dyDescent="0.35">
      <c r="A56" t="s">
        <v>128</v>
      </c>
      <c r="B56" s="1">
        <v>43831</v>
      </c>
      <c r="C56" s="1">
        <v>44044</v>
      </c>
      <c r="D56">
        <v>1</v>
      </c>
      <c r="E56">
        <v>0</v>
      </c>
      <c r="F56">
        <v>0</v>
      </c>
      <c r="G56">
        <v>0</v>
      </c>
      <c r="H56" t="s">
        <v>124</v>
      </c>
      <c r="I56" t="s">
        <v>124</v>
      </c>
      <c r="J56" t="s">
        <v>124</v>
      </c>
      <c r="K56" t="s">
        <v>124</v>
      </c>
      <c r="L56" t="s">
        <v>124</v>
      </c>
      <c r="M56" t="s">
        <v>124</v>
      </c>
      <c r="N56" t="s">
        <v>124</v>
      </c>
      <c r="O56" t="s">
        <v>124</v>
      </c>
      <c r="P56" t="s">
        <v>124</v>
      </c>
      <c r="Q56" t="s">
        <v>124</v>
      </c>
      <c r="R56" t="s">
        <v>124</v>
      </c>
      <c r="S56" t="s">
        <v>124</v>
      </c>
      <c r="T56">
        <v>1</v>
      </c>
      <c r="U56">
        <v>1</v>
      </c>
      <c r="V56">
        <v>1</v>
      </c>
      <c r="W56">
        <v>1</v>
      </c>
      <c r="X56">
        <v>1</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1</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1</v>
      </c>
      <c r="BV56">
        <v>0</v>
      </c>
      <c r="BW56" t="s">
        <v>124</v>
      </c>
      <c r="BX56" t="s">
        <v>124</v>
      </c>
      <c r="BY56" t="s">
        <v>124</v>
      </c>
      <c r="BZ56" t="s">
        <v>124</v>
      </c>
      <c r="CA56" t="s">
        <v>124</v>
      </c>
      <c r="CB56" t="s">
        <v>124</v>
      </c>
      <c r="CC56" t="s">
        <v>124</v>
      </c>
      <c r="CD56" t="s">
        <v>124</v>
      </c>
      <c r="CE56" t="s">
        <v>124</v>
      </c>
      <c r="CF56" t="s">
        <v>124</v>
      </c>
      <c r="CG56" t="s">
        <v>124</v>
      </c>
      <c r="CH56" t="s">
        <v>124</v>
      </c>
      <c r="CI56" t="s">
        <v>124</v>
      </c>
      <c r="CJ56" t="s">
        <v>124</v>
      </c>
      <c r="CK56" t="s">
        <v>124</v>
      </c>
      <c r="CL56" t="s">
        <v>124</v>
      </c>
      <c r="CM56" t="s">
        <v>124</v>
      </c>
      <c r="CN56" t="s">
        <v>124</v>
      </c>
      <c r="CO56" t="s">
        <v>124</v>
      </c>
      <c r="CP56" t="s">
        <v>124</v>
      </c>
      <c r="CQ56" t="s">
        <v>124</v>
      </c>
      <c r="CR56" t="s">
        <v>124</v>
      </c>
      <c r="CS56" t="s">
        <v>124</v>
      </c>
      <c r="CT56" t="s">
        <v>124</v>
      </c>
      <c r="CU56" t="s">
        <v>124</v>
      </c>
      <c r="CV56" t="s">
        <v>124</v>
      </c>
      <c r="CW56" t="s">
        <v>124</v>
      </c>
      <c r="CX56" t="s">
        <v>124</v>
      </c>
      <c r="CY56" t="s">
        <v>124</v>
      </c>
      <c r="CZ56" t="s">
        <v>124</v>
      </c>
      <c r="DA56" t="s">
        <v>124</v>
      </c>
      <c r="DB56" t="s">
        <v>124</v>
      </c>
      <c r="DC56" t="s">
        <v>124</v>
      </c>
      <c r="DD56" t="s">
        <v>124</v>
      </c>
      <c r="DE56" t="s">
        <v>124</v>
      </c>
      <c r="DF56" t="s">
        <v>124</v>
      </c>
      <c r="DG56">
        <v>1</v>
      </c>
      <c r="DH56">
        <v>0</v>
      </c>
      <c r="DI56">
        <v>0</v>
      </c>
      <c r="DJ56">
        <v>0</v>
      </c>
      <c r="DK56">
        <v>1</v>
      </c>
      <c r="DL56">
        <v>0</v>
      </c>
      <c r="DM56">
        <v>0</v>
      </c>
      <c r="DN56">
        <v>0</v>
      </c>
      <c r="DO56">
        <v>1</v>
      </c>
      <c r="DP56">
        <v>1</v>
      </c>
      <c r="DQ56">
        <v>0</v>
      </c>
      <c r="DR56" t="s">
        <v>124</v>
      </c>
      <c r="DS56" t="s">
        <v>124</v>
      </c>
      <c r="DT56" t="s">
        <v>124</v>
      </c>
    </row>
    <row r="57" spans="1:124" x14ac:dyDescent="0.35">
      <c r="A57" t="s">
        <v>129</v>
      </c>
      <c r="B57" s="1">
        <v>42948</v>
      </c>
      <c r="C57" s="1">
        <v>42978</v>
      </c>
      <c r="D57">
        <v>1</v>
      </c>
      <c r="E57">
        <v>0</v>
      </c>
      <c r="F57">
        <v>0</v>
      </c>
      <c r="G57">
        <v>0</v>
      </c>
      <c r="H57" t="s">
        <v>124</v>
      </c>
      <c r="I57" t="s">
        <v>124</v>
      </c>
      <c r="J57" t="s">
        <v>124</v>
      </c>
      <c r="K57" t="s">
        <v>124</v>
      </c>
      <c r="L57" t="s">
        <v>124</v>
      </c>
      <c r="M57" t="s">
        <v>124</v>
      </c>
      <c r="N57" t="s">
        <v>124</v>
      </c>
      <c r="O57" t="s">
        <v>124</v>
      </c>
      <c r="P57" t="s">
        <v>124</v>
      </c>
      <c r="Q57" t="s">
        <v>124</v>
      </c>
      <c r="R57" t="s">
        <v>124</v>
      </c>
      <c r="S57" t="s">
        <v>124</v>
      </c>
      <c r="T57">
        <v>1</v>
      </c>
      <c r="U57">
        <v>0</v>
      </c>
      <c r="V57">
        <v>1</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1</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1</v>
      </c>
      <c r="BV57">
        <v>1</v>
      </c>
      <c r="BW57">
        <v>0</v>
      </c>
      <c r="BX57">
        <v>0</v>
      </c>
      <c r="BY57">
        <v>0</v>
      </c>
      <c r="BZ57">
        <v>0</v>
      </c>
      <c r="CA57">
        <v>0</v>
      </c>
      <c r="CB57">
        <v>0</v>
      </c>
      <c r="CC57">
        <v>0</v>
      </c>
      <c r="CD57">
        <v>0</v>
      </c>
      <c r="CE57">
        <v>1</v>
      </c>
      <c r="CF57">
        <v>0</v>
      </c>
      <c r="CG57">
        <v>0</v>
      </c>
      <c r="CH57">
        <v>0</v>
      </c>
      <c r="CI57">
        <v>0</v>
      </c>
      <c r="CJ57">
        <v>0</v>
      </c>
      <c r="CK57">
        <v>0</v>
      </c>
      <c r="CL57">
        <v>0</v>
      </c>
      <c r="CM57">
        <v>0</v>
      </c>
      <c r="CN57">
        <v>1</v>
      </c>
      <c r="CO57">
        <v>0</v>
      </c>
      <c r="CP57">
        <v>0</v>
      </c>
      <c r="CQ57">
        <v>0</v>
      </c>
      <c r="CR57">
        <v>0</v>
      </c>
      <c r="CS57">
        <v>0</v>
      </c>
      <c r="CT57">
        <v>0</v>
      </c>
      <c r="CU57">
        <v>0</v>
      </c>
      <c r="CV57">
        <v>0</v>
      </c>
      <c r="CW57">
        <v>0</v>
      </c>
      <c r="CX57">
        <v>1</v>
      </c>
      <c r="CY57">
        <v>0</v>
      </c>
      <c r="CZ57">
        <v>0</v>
      </c>
      <c r="DA57">
        <v>0</v>
      </c>
      <c r="DB57">
        <v>0</v>
      </c>
      <c r="DC57">
        <v>0</v>
      </c>
      <c r="DD57">
        <v>0</v>
      </c>
      <c r="DE57">
        <v>0</v>
      </c>
      <c r="DF57">
        <v>1</v>
      </c>
      <c r="DG57">
        <v>1</v>
      </c>
      <c r="DH57">
        <v>1</v>
      </c>
      <c r="DI57">
        <v>0</v>
      </c>
      <c r="DJ57">
        <v>0</v>
      </c>
      <c r="DK57">
        <v>0</v>
      </c>
      <c r="DL57">
        <v>0</v>
      </c>
      <c r="DM57">
        <v>0</v>
      </c>
      <c r="DN57">
        <v>0</v>
      </c>
      <c r="DO57">
        <v>1</v>
      </c>
      <c r="DP57" t="s">
        <v>124</v>
      </c>
      <c r="DQ57">
        <v>0</v>
      </c>
      <c r="DR57" t="s">
        <v>124</v>
      </c>
      <c r="DS57" t="s">
        <v>124</v>
      </c>
      <c r="DT57" t="s">
        <v>124</v>
      </c>
    </row>
    <row r="58" spans="1:124" x14ac:dyDescent="0.35">
      <c r="A58" t="s">
        <v>129</v>
      </c>
      <c r="B58" s="1">
        <v>42979</v>
      </c>
      <c r="C58" s="1">
        <v>43100</v>
      </c>
      <c r="D58">
        <v>1</v>
      </c>
      <c r="E58">
        <v>0</v>
      </c>
      <c r="F58">
        <v>0</v>
      </c>
      <c r="G58">
        <v>0</v>
      </c>
      <c r="H58" t="s">
        <v>124</v>
      </c>
      <c r="I58" t="s">
        <v>124</v>
      </c>
      <c r="J58" t="s">
        <v>124</v>
      </c>
      <c r="K58" t="s">
        <v>124</v>
      </c>
      <c r="L58" t="s">
        <v>124</v>
      </c>
      <c r="M58" t="s">
        <v>124</v>
      </c>
      <c r="N58" t="s">
        <v>124</v>
      </c>
      <c r="O58" t="s">
        <v>124</v>
      </c>
      <c r="P58" t="s">
        <v>124</v>
      </c>
      <c r="Q58" t="s">
        <v>124</v>
      </c>
      <c r="R58" t="s">
        <v>124</v>
      </c>
      <c r="S58" t="s">
        <v>124</v>
      </c>
      <c r="T58">
        <v>1</v>
      </c>
      <c r="U58">
        <v>0</v>
      </c>
      <c r="V58">
        <v>1</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1</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1</v>
      </c>
      <c r="BV58">
        <v>1</v>
      </c>
      <c r="BW58">
        <v>0</v>
      </c>
      <c r="BX58">
        <v>0</v>
      </c>
      <c r="BY58">
        <v>0</v>
      </c>
      <c r="BZ58">
        <v>0</v>
      </c>
      <c r="CA58">
        <v>0</v>
      </c>
      <c r="CB58">
        <v>0</v>
      </c>
      <c r="CC58">
        <v>0</v>
      </c>
      <c r="CD58">
        <v>0</v>
      </c>
      <c r="CE58">
        <v>1</v>
      </c>
      <c r="CF58">
        <v>0</v>
      </c>
      <c r="CG58">
        <v>0</v>
      </c>
      <c r="CH58">
        <v>0</v>
      </c>
      <c r="CI58">
        <v>0</v>
      </c>
      <c r="CJ58">
        <v>0</v>
      </c>
      <c r="CK58">
        <v>0</v>
      </c>
      <c r="CL58">
        <v>0</v>
      </c>
      <c r="CM58">
        <v>0</v>
      </c>
      <c r="CN58">
        <v>1</v>
      </c>
      <c r="CO58">
        <v>0</v>
      </c>
      <c r="CP58">
        <v>0</v>
      </c>
      <c r="CQ58">
        <v>0</v>
      </c>
      <c r="CR58">
        <v>0</v>
      </c>
      <c r="CS58">
        <v>0</v>
      </c>
      <c r="CT58">
        <v>0</v>
      </c>
      <c r="CU58">
        <v>0</v>
      </c>
      <c r="CV58">
        <v>0</v>
      </c>
      <c r="CW58">
        <v>0</v>
      </c>
      <c r="CX58">
        <v>1</v>
      </c>
      <c r="CY58">
        <v>0</v>
      </c>
      <c r="CZ58">
        <v>0</v>
      </c>
      <c r="DA58">
        <v>0</v>
      </c>
      <c r="DB58">
        <v>0</v>
      </c>
      <c r="DC58">
        <v>0</v>
      </c>
      <c r="DD58">
        <v>0</v>
      </c>
      <c r="DE58">
        <v>0</v>
      </c>
      <c r="DF58">
        <v>1</v>
      </c>
      <c r="DG58">
        <v>1</v>
      </c>
      <c r="DH58">
        <v>1</v>
      </c>
      <c r="DI58">
        <v>0</v>
      </c>
      <c r="DJ58">
        <v>0</v>
      </c>
      <c r="DK58">
        <v>0</v>
      </c>
      <c r="DL58">
        <v>0</v>
      </c>
      <c r="DM58">
        <v>0</v>
      </c>
      <c r="DN58">
        <v>0</v>
      </c>
      <c r="DO58">
        <v>1</v>
      </c>
      <c r="DP58" t="s">
        <v>124</v>
      </c>
      <c r="DQ58">
        <v>0</v>
      </c>
      <c r="DR58" t="s">
        <v>124</v>
      </c>
      <c r="DS58" t="s">
        <v>124</v>
      </c>
      <c r="DT58" t="s">
        <v>124</v>
      </c>
    </row>
    <row r="59" spans="1:124" x14ac:dyDescent="0.35">
      <c r="A59" t="s">
        <v>129</v>
      </c>
      <c r="B59" s="1">
        <v>43101</v>
      </c>
      <c r="C59" s="1">
        <v>43190</v>
      </c>
      <c r="D59">
        <v>1</v>
      </c>
      <c r="E59">
        <v>0</v>
      </c>
      <c r="F59">
        <v>0</v>
      </c>
      <c r="G59">
        <v>0</v>
      </c>
      <c r="H59" t="s">
        <v>124</v>
      </c>
      <c r="I59" t="s">
        <v>124</v>
      </c>
      <c r="J59" t="s">
        <v>124</v>
      </c>
      <c r="K59" t="s">
        <v>124</v>
      </c>
      <c r="L59" t="s">
        <v>124</v>
      </c>
      <c r="M59" t="s">
        <v>124</v>
      </c>
      <c r="N59" t="s">
        <v>124</v>
      </c>
      <c r="O59" t="s">
        <v>124</v>
      </c>
      <c r="P59" t="s">
        <v>124</v>
      </c>
      <c r="Q59" t="s">
        <v>124</v>
      </c>
      <c r="R59" t="s">
        <v>124</v>
      </c>
      <c r="S59" t="s">
        <v>124</v>
      </c>
      <c r="T59">
        <v>1</v>
      </c>
      <c r="U59">
        <v>1</v>
      </c>
      <c r="V59">
        <v>1</v>
      </c>
      <c r="W59">
        <v>1</v>
      </c>
      <c r="X59">
        <v>1</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1</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1</v>
      </c>
      <c r="BV59">
        <v>1</v>
      </c>
      <c r="BW59">
        <v>0</v>
      </c>
      <c r="BX59">
        <v>0</v>
      </c>
      <c r="BY59">
        <v>0</v>
      </c>
      <c r="BZ59">
        <v>1</v>
      </c>
      <c r="CA59">
        <v>0</v>
      </c>
      <c r="CB59">
        <v>0</v>
      </c>
      <c r="CC59">
        <v>0</v>
      </c>
      <c r="CD59">
        <v>1</v>
      </c>
      <c r="CE59">
        <v>0</v>
      </c>
      <c r="CF59">
        <v>0</v>
      </c>
      <c r="CG59">
        <v>0</v>
      </c>
      <c r="CH59">
        <v>0</v>
      </c>
      <c r="CI59">
        <v>0</v>
      </c>
      <c r="CJ59">
        <v>0</v>
      </c>
      <c r="CK59">
        <v>0</v>
      </c>
      <c r="CL59">
        <v>0</v>
      </c>
      <c r="CM59">
        <v>0</v>
      </c>
      <c r="CN59">
        <v>1</v>
      </c>
      <c r="CO59">
        <v>0</v>
      </c>
      <c r="CP59">
        <v>0</v>
      </c>
      <c r="CQ59">
        <v>0</v>
      </c>
      <c r="CR59">
        <v>0</v>
      </c>
      <c r="CS59">
        <v>1</v>
      </c>
      <c r="CT59">
        <v>0</v>
      </c>
      <c r="CU59">
        <v>0</v>
      </c>
      <c r="CV59">
        <v>0</v>
      </c>
      <c r="CW59">
        <v>0</v>
      </c>
      <c r="CX59">
        <v>0</v>
      </c>
      <c r="CY59">
        <v>0</v>
      </c>
      <c r="CZ59">
        <v>0</v>
      </c>
      <c r="DA59">
        <v>1</v>
      </c>
      <c r="DB59">
        <v>0</v>
      </c>
      <c r="DC59">
        <v>1</v>
      </c>
      <c r="DD59">
        <v>0</v>
      </c>
      <c r="DE59">
        <v>1</v>
      </c>
      <c r="DF59">
        <v>0</v>
      </c>
      <c r="DG59">
        <v>1</v>
      </c>
      <c r="DH59">
        <v>1</v>
      </c>
      <c r="DI59">
        <v>0</v>
      </c>
      <c r="DJ59">
        <v>0</v>
      </c>
      <c r="DK59">
        <v>0</v>
      </c>
      <c r="DL59">
        <v>0</v>
      </c>
      <c r="DM59">
        <v>0</v>
      </c>
      <c r="DN59">
        <v>0</v>
      </c>
      <c r="DO59">
        <v>1</v>
      </c>
      <c r="DP59" t="s">
        <v>124</v>
      </c>
      <c r="DQ59">
        <v>0</v>
      </c>
      <c r="DR59" t="s">
        <v>124</v>
      </c>
      <c r="DS59" t="s">
        <v>124</v>
      </c>
      <c r="DT59" t="s">
        <v>124</v>
      </c>
    </row>
    <row r="60" spans="1:124" x14ac:dyDescent="0.35">
      <c r="A60" t="s">
        <v>129</v>
      </c>
      <c r="B60" s="1">
        <v>43191</v>
      </c>
      <c r="C60" s="1">
        <v>43202</v>
      </c>
      <c r="D60">
        <v>1</v>
      </c>
      <c r="E60">
        <v>0</v>
      </c>
      <c r="F60">
        <v>0</v>
      </c>
      <c r="G60">
        <v>0</v>
      </c>
      <c r="H60" t="s">
        <v>124</v>
      </c>
      <c r="I60" t="s">
        <v>124</v>
      </c>
      <c r="J60" t="s">
        <v>124</v>
      </c>
      <c r="K60" t="s">
        <v>124</v>
      </c>
      <c r="L60" t="s">
        <v>124</v>
      </c>
      <c r="M60" t="s">
        <v>124</v>
      </c>
      <c r="N60" t="s">
        <v>124</v>
      </c>
      <c r="O60" t="s">
        <v>124</v>
      </c>
      <c r="P60" t="s">
        <v>124</v>
      </c>
      <c r="Q60" t="s">
        <v>124</v>
      </c>
      <c r="R60" t="s">
        <v>124</v>
      </c>
      <c r="S60" t="s">
        <v>124</v>
      </c>
      <c r="T60">
        <v>1</v>
      </c>
      <c r="U60">
        <v>1</v>
      </c>
      <c r="V60">
        <v>1</v>
      </c>
      <c r="W60">
        <v>1</v>
      </c>
      <c r="X60">
        <v>1</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1</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1</v>
      </c>
      <c r="BV60">
        <v>1</v>
      </c>
      <c r="BW60">
        <v>0</v>
      </c>
      <c r="BX60">
        <v>0</v>
      </c>
      <c r="BY60">
        <v>0</v>
      </c>
      <c r="BZ60">
        <v>1</v>
      </c>
      <c r="CA60">
        <v>0</v>
      </c>
      <c r="CB60">
        <v>0</v>
      </c>
      <c r="CC60">
        <v>0</v>
      </c>
      <c r="CD60">
        <v>1</v>
      </c>
      <c r="CE60">
        <v>0</v>
      </c>
      <c r="CF60">
        <v>0</v>
      </c>
      <c r="CG60">
        <v>0</v>
      </c>
      <c r="CH60">
        <v>0</v>
      </c>
      <c r="CI60">
        <v>0</v>
      </c>
      <c r="CJ60">
        <v>0</v>
      </c>
      <c r="CK60">
        <v>0</v>
      </c>
      <c r="CL60">
        <v>0</v>
      </c>
      <c r="CM60">
        <v>0</v>
      </c>
      <c r="CN60">
        <v>1</v>
      </c>
      <c r="CO60">
        <v>0</v>
      </c>
      <c r="CP60">
        <v>0</v>
      </c>
      <c r="CQ60">
        <v>0</v>
      </c>
      <c r="CR60">
        <v>0</v>
      </c>
      <c r="CS60">
        <v>1</v>
      </c>
      <c r="CT60">
        <v>0</v>
      </c>
      <c r="CU60">
        <v>0</v>
      </c>
      <c r="CV60">
        <v>0</v>
      </c>
      <c r="CW60">
        <v>0</v>
      </c>
      <c r="CX60">
        <v>0</v>
      </c>
      <c r="CY60">
        <v>0</v>
      </c>
      <c r="CZ60">
        <v>0</v>
      </c>
      <c r="DA60">
        <v>1</v>
      </c>
      <c r="DB60">
        <v>0</v>
      </c>
      <c r="DC60">
        <v>1</v>
      </c>
      <c r="DD60">
        <v>0</v>
      </c>
      <c r="DE60">
        <v>1</v>
      </c>
      <c r="DF60">
        <v>0</v>
      </c>
      <c r="DG60">
        <v>1</v>
      </c>
      <c r="DH60">
        <v>1</v>
      </c>
      <c r="DI60">
        <v>0</v>
      </c>
      <c r="DJ60">
        <v>0</v>
      </c>
      <c r="DK60">
        <v>0</v>
      </c>
      <c r="DL60">
        <v>0</v>
      </c>
      <c r="DM60">
        <v>0</v>
      </c>
      <c r="DN60">
        <v>0</v>
      </c>
      <c r="DO60">
        <v>1</v>
      </c>
      <c r="DP60" t="s">
        <v>124</v>
      </c>
      <c r="DQ60">
        <v>0</v>
      </c>
      <c r="DR60" t="s">
        <v>124</v>
      </c>
      <c r="DS60" t="s">
        <v>124</v>
      </c>
      <c r="DT60" t="s">
        <v>124</v>
      </c>
    </row>
    <row r="61" spans="1:124" x14ac:dyDescent="0.35">
      <c r="A61" t="s">
        <v>129</v>
      </c>
      <c r="B61" s="1">
        <v>43203</v>
      </c>
      <c r="C61" s="1">
        <v>43281</v>
      </c>
      <c r="D61">
        <v>1</v>
      </c>
      <c r="E61">
        <v>0</v>
      </c>
      <c r="F61">
        <v>0</v>
      </c>
      <c r="G61">
        <v>0</v>
      </c>
      <c r="H61" t="s">
        <v>124</v>
      </c>
      <c r="I61" t="s">
        <v>124</v>
      </c>
      <c r="J61" t="s">
        <v>124</v>
      </c>
      <c r="K61" t="s">
        <v>124</v>
      </c>
      <c r="L61" t="s">
        <v>124</v>
      </c>
      <c r="M61" t="s">
        <v>124</v>
      </c>
      <c r="N61" t="s">
        <v>124</v>
      </c>
      <c r="O61" t="s">
        <v>124</v>
      </c>
      <c r="P61" t="s">
        <v>124</v>
      </c>
      <c r="Q61" t="s">
        <v>124</v>
      </c>
      <c r="R61" t="s">
        <v>124</v>
      </c>
      <c r="S61" t="s">
        <v>124</v>
      </c>
      <c r="T61">
        <v>1</v>
      </c>
      <c r="U61">
        <v>1</v>
      </c>
      <c r="V61">
        <v>1</v>
      </c>
      <c r="W61">
        <v>1</v>
      </c>
      <c r="X61">
        <v>1</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1</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1</v>
      </c>
      <c r="BV61">
        <v>1</v>
      </c>
      <c r="BW61">
        <v>0</v>
      </c>
      <c r="BX61">
        <v>0</v>
      </c>
      <c r="BY61">
        <v>0</v>
      </c>
      <c r="BZ61">
        <v>1</v>
      </c>
      <c r="CA61">
        <v>0</v>
      </c>
      <c r="CB61">
        <v>0</v>
      </c>
      <c r="CC61">
        <v>0</v>
      </c>
      <c r="CD61">
        <v>1</v>
      </c>
      <c r="CE61">
        <v>0</v>
      </c>
      <c r="CF61">
        <v>0</v>
      </c>
      <c r="CG61">
        <v>0</v>
      </c>
      <c r="CH61">
        <v>0</v>
      </c>
      <c r="CI61">
        <v>0</v>
      </c>
      <c r="CJ61">
        <v>0</v>
      </c>
      <c r="CK61">
        <v>0</v>
      </c>
      <c r="CL61">
        <v>0</v>
      </c>
      <c r="CM61">
        <v>0</v>
      </c>
      <c r="CN61">
        <v>1</v>
      </c>
      <c r="CO61">
        <v>0</v>
      </c>
      <c r="CP61">
        <v>0</v>
      </c>
      <c r="CQ61">
        <v>0</v>
      </c>
      <c r="CR61">
        <v>0</v>
      </c>
      <c r="CS61">
        <v>1</v>
      </c>
      <c r="CT61">
        <v>0</v>
      </c>
      <c r="CU61">
        <v>0</v>
      </c>
      <c r="CV61">
        <v>0</v>
      </c>
      <c r="CW61">
        <v>0</v>
      </c>
      <c r="CX61">
        <v>0</v>
      </c>
      <c r="CY61">
        <v>0</v>
      </c>
      <c r="CZ61">
        <v>0</v>
      </c>
      <c r="DA61">
        <v>1</v>
      </c>
      <c r="DB61">
        <v>0</v>
      </c>
      <c r="DC61">
        <v>1</v>
      </c>
      <c r="DD61">
        <v>0</v>
      </c>
      <c r="DE61">
        <v>1</v>
      </c>
      <c r="DF61">
        <v>0</v>
      </c>
      <c r="DG61">
        <v>0</v>
      </c>
      <c r="DH61" t="s">
        <v>124</v>
      </c>
      <c r="DI61" t="s">
        <v>124</v>
      </c>
      <c r="DJ61" t="s">
        <v>124</v>
      </c>
      <c r="DK61" t="s">
        <v>124</v>
      </c>
      <c r="DL61" t="s">
        <v>124</v>
      </c>
      <c r="DM61" t="s">
        <v>124</v>
      </c>
      <c r="DN61" t="s">
        <v>124</v>
      </c>
      <c r="DO61">
        <v>1</v>
      </c>
      <c r="DP61" t="s">
        <v>124</v>
      </c>
      <c r="DQ61">
        <v>0</v>
      </c>
      <c r="DR61" t="s">
        <v>124</v>
      </c>
      <c r="DS61" t="s">
        <v>124</v>
      </c>
      <c r="DT61" t="s">
        <v>124</v>
      </c>
    </row>
    <row r="62" spans="1:124" x14ac:dyDescent="0.35">
      <c r="A62" t="s">
        <v>129</v>
      </c>
      <c r="B62" s="1">
        <v>43282</v>
      </c>
      <c r="C62" s="1">
        <v>43465</v>
      </c>
      <c r="D62">
        <v>1</v>
      </c>
      <c r="E62">
        <v>0</v>
      </c>
      <c r="F62">
        <v>0</v>
      </c>
      <c r="G62">
        <v>0</v>
      </c>
      <c r="H62" t="s">
        <v>124</v>
      </c>
      <c r="I62" t="s">
        <v>124</v>
      </c>
      <c r="J62" t="s">
        <v>124</v>
      </c>
      <c r="K62" t="s">
        <v>124</v>
      </c>
      <c r="L62" t="s">
        <v>124</v>
      </c>
      <c r="M62" t="s">
        <v>124</v>
      </c>
      <c r="N62" t="s">
        <v>124</v>
      </c>
      <c r="O62" t="s">
        <v>124</v>
      </c>
      <c r="P62" t="s">
        <v>124</v>
      </c>
      <c r="Q62" t="s">
        <v>124</v>
      </c>
      <c r="R62" t="s">
        <v>124</v>
      </c>
      <c r="S62" t="s">
        <v>124</v>
      </c>
      <c r="T62">
        <v>1</v>
      </c>
      <c r="U62">
        <v>1</v>
      </c>
      <c r="V62">
        <v>1</v>
      </c>
      <c r="W62">
        <v>1</v>
      </c>
      <c r="X62">
        <v>1</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1</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1</v>
      </c>
      <c r="BV62">
        <v>1</v>
      </c>
      <c r="BW62">
        <v>0</v>
      </c>
      <c r="BX62">
        <v>0</v>
      </c>
      <c r="BY62">
        <v>0</v>
      </c>
      <c r="BZ62">
        <v>1</v>
      </c>
      <c r="CA62">
        <v>0</v>
      </c>
      <c r="CB62">
        <v>0</v>
      </c>
      <c r="CC62">
        <v>0</v>
      </c>
      <c r="CD62">
        <v>1</v>
      </c>
      <c r="CE62">
        <v>0</v>
      </c>
      <c r="CF62">
        <v>0</v>
      </c>
      <c r="CG62">
        <v>0</v>
      </c>
      <c r="CH62">
        <v>0</v>
      </c>
      <c r="CI62">
        <v>0</v>
      </c>
      <c r="CJ62">
        <v>0</v>
      </c>
      <c r="CK62">
        <v>0</v>
      </c>
      <c r="CL62">
        <v>0</v>
      </c>
      <c r="CM62">
        <v>0</v>
      </c>
      <c r="CN62">
        <v>1</v>
      </c>
      <c r="CO62">
        <v>0</v>
      </c>
      <c r="CP62">
        <v>0</v>
      </c>
      <c r="CQ62">
        <v>0</v>
      </c>
      <c r="CR62">
        <v>0</v>
      </c>
      <c r="CS62">
        <v>1</v>
      </c>
      <c r="CT62">
        <v>0</v>
      </c>
      <c r="CU62">
        <v>0</v>
      </c>
      <c r="CV62">
        <v>0</v>
      </c>
      <c r="CW62">
        <v>0</v>
      </c>
      <c r="CX62">
        <v>0</v>
      </c>
      <c r="CY62">
        <v>0</v>
      </c>
      <c r="CZ62">
        <v>0</v>
      </c>
      <c r="DA62">
        <v>1</v>
      </c>
      <c r="DB62">
        <v>0</v>
      </c>
      <c r="DC62">
        <v>1</v>
      </c>
      <c r="DD62">
        <v>0</v>
      </c>
      <c r="DE62">
        <v>1</v>
      </c>
      <c r="DF62">
        <v>0</v>
      </c>
      <c r="DG62">
        <v>0</v>
      </c>
      <c r="DH62" t="s">
        <v>124</v>
      </c>
      <c r="DI62" t="s">
        <v>124</v>
      </c>
      <c r="DJ62" t="s">
        <v>124</v>
      </c>
      <c r="DK62" t="s">
        <v>124</v>
      </c>
      <c r="DL62" t="s">
        <v>124</v>
      </c>
      <c r="DM62" t="s">
        <v>124</v>
      </c>
      <c r="DN62" t="s">
        <v>124</v>
      </c>
      <c r="DO62">
        <v>1</v>
      </c>
      <c r="DP62" t="s">
        <v>124</v>
      </c>
      <c r="DQ62">
        <v>0</v>
      </c>
      <c r="DR62" t="s">
        <v>124</v>
      </c>
      <c r="DS62" t="s">
        <v>124</v>
      </c>
      <c r="DT62" t="s">
        <v>124</v>
      </c>
    </row>
    <row r="63" spans="1:124" x14ac:dyDescent="0.35">
      <c r="A63" t="s">
        <v>129</v>
      </c>
      <c r="B63" s="1">
        <v>43466</v>
      </c>
      <c r="C63" s="1">
        <v>43555</v>
      </c>
      <c r="D63">
        <v>1</v>
      </c>
      <c r="E63">
        <v>0</v>
      </c>
      <c r="F63">
        <v>0</v>
      </c>
      <c r="G63">
        <v>0</v>
      </c>
      <c r="H63" t="s">
        <v>124</v>
      </c>
      <c r="I63" t="s">
        <v>124</v>
      </c>
      <c r="J63" t="s">
        <v>124</v>
      </c>
      <c r="K63" t="s">
        <v>124</v>
      </c>
      <c r="L63" t="s">
        <v>124</v>
      </c>
      <c r="M63" t="s">
        <v>124</v>
      </c>
      <c r="N63" t="s">
        <v>124</v>
      </c>
      <c r="O63" t="s">
        <v>124</v>
      </c>
      <c r="P63" t="s">
        <v>124</v>
      </c>
      <c r="Q63" t="s">
        <v>124</v>
      </c>
      <c r="R63" t="s">
        <v>124</v>
      </c>
      <c r="S63" t="s">
        <v>124</v>
      </c>
      <c r="T63">
        <v>1</v>
      </c>
      <c r="U63">
        <v>1</v>
      </c>
      <c r="V63">
        <v>1</v>
      </c>
      <c r="W63">
        <v>1</v>
      </c>
      <c r="X63">
        <v>1</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1</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1</v>
      </c>
      <c r="BV63">
        <v>1</v>
      </c>
      <c r="BW63">
        <v>0</v>
      </c>
      <c r="BX63">
        <v>0</v>
      </c>
      <c r="BY63">
        <v>0</v>
      </c>
      <c r="BZ63">
        <v>1</v>
      </c>
      <c r="CA63">
        <v>0</v>
      </c>
      <c r="CB63">
        <v>0</v>
      </c>
      <c r="CC63">
        <v>0</v>
      </c>
      <c r="CD63">
        <v>1</v>
      </c>
      <c r="CE63">
        <v>0</v>
      </c>
      <c r="CF63">
        <v>0</v>
      </c>
      <c r="CG63">
        <v>0</v>
      </c>
      <c r="CH63">
        <v>0</v>
      </c>
      <c r="CI63">
        <v>0</v>
      </c>
      <c r="CJ63">
        <v>0</v>
      </c>
      <c r="CK63">
        <v>0</v>
      </c>
      <c r="CL63">
        <v>0</v>
      </c>
      <c r="CM63">
        <v>0</v>
      </c>
      <c r="CN63">
        <v>1</v>
      </c>
      <c r="CO63">
        <v>0</v>
      </c>
      <c r="CP63">
        <v>0</v>
      </c>
      <c r="CQ63">
        <v>0</v>
      </c>
      <c r="CR63">
        <v>0</v>
      </c>
      <c r="CS63">
        <v>1</v>
      </c>
      <c r="CT63">
        <v>0</v>
      </c>
      <c r="CU63">
        <v>0</v>
      </c>
      <c r="CV63">
        <v>0</v>
      </c>
      <c r="CW63">
        <v>0</v>
      </c>
      <c r="CX63">
        <v>0</v>
      </c>
      <c r="CY63">
        <v>0</v>
      </c>
      <c r="CZ63">
        <v>0</v>
      </c>
      <c r="DA63">
        <v>1</v>
      </c>
      <c r="DB63">
        <v>0</v>
      </c>
      <c r="DC63">
        <v>1</v>
      </c>
      <c r="DD63">
        <v>0</v>
      </c>
      <c r="DE63">
        <v>1</v>
      </c>
      <c r="DF63">
        <v>0</v>
      </c>
      <c r="DG63">
        <v>0</v>
      </c>
      <c r="DH63" t="s">
        <v>124</v>
      </c>
      <c r="DI63" t="s">
        <v>124</v>
      </c>
      <c r="DJ63" t="s">
        <v>124</v>
      </c>
      <c r="DK63" t="s">
        <v>124</v>
      </c>
      <c r="DL63" t="s">
        <v>124</v>
      </c>
      <c r="DM63" t="s">
        <v>124</v>
      </c>
      <c r="DN63" t="s">
        <v>124</v>
      </c>
      <c r="DO63">
        <v>1</v>
      </c>
      <c r="DP63" t="s">
        <v>124</v>
      </c>
      <c r="DQ63">
        <v>0</v>
      </c>
      <c r="DR63" t="s">
        <v>124</v>
      </c>
      <c r="DS63" t="s">
        <v>124</v>
      </c>
      <c r="DT63" t="s">
        <v>124</v>
      </c>
    </row>
    <row r="64" spans="1:124" x14ac:dyDescent="0.35">
      <c r="A64" t="s">
        <v>129</v>
      </c>
      <c r="B64" s="1">
        <v>43556</v>
      </c>
      <c r="C64" s="1">
        <v>43600</v>
      </c>
      <c r="D64">
        <v>1</v>
      </c>
      <c r="E64">
        <v>0</v>
      </c>
      <c r="F64">
        <v>0</v>
      </c>
      <c r="G64">
        <v>0</v>
      </c>
      <c r="H64" t="s">
        <v>124</v>
      </c>
      <c r="I64" t="s">
        <v>124</v>
      </c>
      <c r="J64" t="s">
        <v>124</v>
      </c>
      <c r="K64" t="s">
        <v>124</v>
      </c>
      <c r="L64" t="s">
        <v>124</v>
      </c>
      <c r="M64" t="s">
        <v>124</v>
      </c>
      <c r="N64" t="s">
        <v>124</v>
      </c>
      <c r="O64" t="s">
        <v>124</v>
      </c>
      <c r="P64" t="s">
        <v>124</v>
      </c>
      <c r="Q64" t="s">
        <v>124</v>
      </c>
      <c r="R64" t="s">
        <v>124</v>
      </c>
      <c r="S64" t="s">
        <v>124</v>
      </c>
      <c r="T64">
        <v>1</v>
      </c>
      <c r="U64">
        <v>1</v>
      </c>
      <c r="V64">
        <v>1</v>
      </c>
      <c r="W64">
        <v>1</v>
      </c>
      <c r="X64">
        <v>1</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1</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1</v>
      </c>
      <c r="BV64">
        <v>1</v>
      </c>
      <c r="BW64">
        <v>0</v>
      </c>
      <c r="BX64">
        <v>0</v>
      </c>
      <c r="BY64">
        <v>0</v>
      </c>
      <c r="BZ64">
        <v>1</v>
      </c>
      <c r="CA64">
        <v>0</v>
      </c>
      <c r="CB64">
        <v>0</v>
      </c>
      <c r="CC64">
        <v>0</v>
      </c>
      <c r="CD64">
        <v>1</v>
      </c>
      <c r="CE64">
        <v>0</v>
      </c>
      <c r="CF64">
        <v>0</v>
      </c>
      <c r="CG64">
        <v>0</v>
      </c>
      <c r="CH64">
        <v>0</v>
      </c>
      <c r="CI64">
        <v>0</v>
      </c>
      <c r="CJ64">
        <v>0</v>
      </c>
      <c r="CK64">
        <v>0</v>
      </c>
      <c r="CL64">
        <v>0</v>
      </c>
      <c r="CM64">
        <v>0</v>
      </c>
      <c r="CN64">
        <v>1</v>
      </c>
      <c r="CO64">
        <v>0</v>
      </c>
      <c r="CP64">
        <v>0</v>
      </c>
      <c r="CQ64">
        <v>0</v>
      </c>
      <c r="CR64">
        <v>0</v>
      </c>
      <c r="CS64">
        <v>1</v>
      </c>
      <c r="CT64">
        <v>0</v>
      </c>
      <c r="CU64">
        <v>0</v>
      </c>
      <c r="CV64">
        <v>0</v>
      </c>
      <c r="CW64">
        <v>0</v>
      </c>
      <c r="CX64">
        <v>0</v>
      </c>
      <c r="CY64">
        <v>0</v>
      </c>
      <c r="CZ64">
        <v>0</v>
      </c>
      <c r="DA64">
        <v>1</v>
      </c>
      <c r="DB64">
        <v>0</v>
      </c>
      <c r="DC64">
        <v>1</v>
      </c>
      <c r="DD64">
        <v>0</v>
      </c>
      <c r="DE64">
        <v>1</v>
      </c>
      <c r="DF64">
        <v>0</v>
      </c>
      <c r="DG64">
        <v>0</v>
      </c>
      <c r="DH64" t="s">
        <v>124</v>
      </c>
      <c r="DI64" t="s">
        <v>124</v>
      </c>
      <c r="DJ64" t="s">
        <v>124</v>
      </c>
      <c r="DK64" t="s">
        <v>124</v>
      </c>
      <c r="DL64" t="s">
        <v>124</v>
      </c>
      <c r="DM64" t="s">
        <v>124</v>
      </c>
      <c r="DN64" t="s">
        <v>124</v>
      </c>
      <c r="DO64">
        <v>1</v>
      </c>
      <c r="DP64" t="s">
        <v>124</v>
      </c>
      <c r="DQ64">
        <v>0</v>
      </c>
      <c r="DR64" t="s">
        <v>124</v>
      </c>
      <c r="DS64" t="s">
        <v>124</v>
      </c>
      <c r="DT64" t="s">
        <v>124</v>
      </c>
    </row>
    <row r="65" spans="1:124" x14ac:dyDescent="0.35">
      <c r="A65" t="s">
        <v>129</v>
      </c>
      <c r="B65" s="1">
        <v>43601</v>
      </c>
      <c r="C65" s="1">
        <v>43628</v>
      </c>
      <c r="D65">
        <v>1</v>
      </c>
      <c r="E65">
        <v>0</v>
      </c>
      <c r="F65">
        <v>0</v>
      </c>
      <c r="G65">
        <v>0</v>
      </c>
      <c r="H65" t="s">
        <v>124</v>
      </c>
      <c r="I65" t="s">
        <v>124</v>
      </c>
      <c r="J65" t="s">
        <v>124</v>
      </c>
      <c r="K65" t="s">
        <v>124</v>
      </c>
      <c r="L65" t="s">
        <v>124</v>
      </c>
      <c r="M65" t="s">
        <v>124</v>
      </c>
      <c r="N65" t="s">
        <v>124</v>
      </c>
      <c r="O65" t="s">
        <v>124</v>
      </c>
      <c r="P65" t="s">
        <v>124</v>
      </c>
      <c r="Q65" t="s">
        <v>124</v>
      </c>
      <c r="R65" t="s">
        <v>124</v>
      </c>
      <c r="S65" t="s">
        <v>124</v>
      </c>
      <c r="T65">
        <v>1</v>
      </c>
      <c r="U65">
        <v>1</v>
      </c>
      <c r="V65">
        <v>1</v>
      </c>
      <c r="W65">
        <v>1</v>
      </c>
      <c r="X65">
        <v>1</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1</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1</v>
      </c>
      <c r="BV65">
        <v>1</v>
      </c>
      <c r="BW65">
        <v>0</v>
      </c>
      <c r="BX65">
        <v>0</v>
      </c>
      <c r="BY65">
        <v>0</v>
      </c>
      <c r="BZ65">
        <v>1</v>
      </c>
      <c r="CA65">
        <v>0</v>
      </c>
      <c r="CB65">
        <v>0</v>
      </c>
      <c r="CC65">
        <v>0</v>
      </c>
      <c r="CD65">
        <v>1</v>
      </c>
      <c r="CE65">
        <v>0</v>
      </c>
      <c r="CF65">
        <v>0</v>
      </c>
      <c r="CG65">
        <v>0</v>
      </c>
      <c r="CH65">
        <v>0</v>
      </c>
      <c r="CI65">
        <v>0</v>
      </c>
      <c r="CJ65">
        <v>0</v>
      </c>
      <c r="CK65">
        <v>0</v>
      </c>
      <c r="CL65">
        <v>0</v>
      </c>
      <c r="CM65">
        <v>0</v>
      </c>
      <c r="CN65">
        <v>1</v>
      </c>
      <c r="CO65">
        <v>0</v>
      </c>
      <c r="CP65">
        <v>0</v>
      </c>
      <c r="CQ65">
        <v>0</v>
      </c>
      <c r="CR65">
        <v>0</v>
      </c>
      <c r="CS65">
        <v>1</v>
      </c>
      <c r="CT65">
        <v>0</v>
      </c>
      <c r="CU65">
        <v>0</v>
      </c>
      <c r="CV65">
        <v>0</v>
      </c>
      <c r="CW65">
        <v>0</v>
      </c>
      <c r="CX65">
        <v>0</v>
      </c>
      <c r="CY65">
        <v>0</v>
      </c>
      <c r="CZ65">
        <v>0</v>
      </c>
      <c r="DA65">
        <v>1</v>
      </c>
      <c r="DB65">
        <v>0</v>
      </c>
      <c r="DC65">
        <v>1</v>
      </c>
      <c r="DD65">
        <v>0</v>
      </c>
      <c r="DE65">
        <v>1</v>
      </c>
      <c r="DF65">
        <v>0</v>
      </c>
      <c r="DG65">
        <v>0</v>
      </c>
      <c r="DH65" t="s">
        <v>124</v>
      </c>
      <c r="DI65" t="s">
        <v>124</v>
      </c>
      <c r="DJ65" t="s">
        <v>124</v>
      </c>
      <c r="DK65" t="s">
        <v>124</v>
      </c>
      <c r="DL65" t="s">
        <v>124</v>
      </c>
      <c r="DM65" t="s">
        <v>124</v>
      </c>
      <c r="DN65" t="s">
        <v>124</v>
      </c>
      <c r="DO65">
        <v>1</v>
      </c>
      <c r="DP65" t="s">
        <v>124</v>
      </c>
      <c r="DQ65">
        <v>0</v>
      </c>
      <c r="DR65" t="s">
        <v>124</v>
      </c>
      <c r="DS65" t="s">
        <v>124</v>
      </c>
      <c r="DT65" t="s">
        <v>124</v>
      </c>
    </row>
    <row r="66" spans="1:124" x14ac:dyDescent="0.35">
      <c r="A66" t="s">
        <v>129</v>
      </c>
      <c r="B66" s="1">
        <v>43629</v>
      </c>
      <c r="C66" s="1">
        <v>43738</v>
      </c>
      <c r="D66">
        <v>1</v>
      </c>
      <c r="E66">
        <v>0</v>
      </c>
      <c r="F66">
        <v>0</v>
      </c>
      <c r="G66">
        <v>0</v>
      </c>
      <c r="H66" t="s">
        <v>124</v>
      </c>
      <c r="I66" t="s">
        <v>124</v>
      </c>
      <c r="J66" t="s">
        <v>124</v>
      </c>
      <c r="K66" t="s">
        <v>124</v>
      </c>
      <c r="L66" t="s">
        <v>124</v>
      </c>
      <c r="M66" t="s">
        <v>124</v>
      </c>
      <c r="N66" t="s">
        <v>124</v>
      </c>
      <c r="O66" t="s">
        <v>124</v>
      </c>
      <c r="P66" t="s">
        <v>124</v>
      </c>
      <c r="Q66" t="s">
        <v>124</v>
      </c>
      <c r="R66" t="s">
        <v>124</v>
      </c>
      <c r="S66" t="s">
        <v>124</v>
      </c>
      <c r="T66">
        <v>1</v>
      </c>
      <c r="U66">
        <v>1</v>
      </c>
      <c r="V66">
        <v>1</v>
      </c>
      <c r="W66">
        <v>1</v>
      </c>
      <c r="X66">
        <v>1</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1</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1</v>
      </c>
      <c r="BV66">
        <v>1</v>
      </c>
      <c r="BW66">
        <v>0</v>
      </c>
      <c r="BX66">
        <v>0</v>
      </c>
      <c r="BY66">
        <v>0</v>
      </c>
      <c r="BZ66">
        <v>1</v>
      </c>
      <c r="CA66">
        <v>0</v>
      </c>
      <c r="CB66">
        <v>0</v>
      </c>
      <c r="CC66">
        <v>0</v>
      </c>
      <c r="CD66">
        <v>1</v>
      </c>
      <c r="CE66">
        <v>0</v>
      </c>
      <c r="CF66">
        <v>0</v>
      </c>
      <c r="CG66">
        <v>0</v>
      </c>
      <c r="CH66">
        <v>0</v>
      </c>
      <c r="CI66">
        <v>0</v>
      </c>
      <c r="CJ66">
        <v>0</v>
      </c>
      <c r="CK66">
        <v>0</v>
      </c>
      <c r="CL66">
        <v>0</v>
      </c>
      <c r="CM66">
        <v>0</v>
      </c>
      <c r="CN66">
        <v>1</v>
      </c>
      <c r="CO66">
        <v>0</v>
      </c>
      <c r="CP66">
        <v>0</v>
      </c>
      <c r="CQ66">
        <v>0</v>
      </c>
      <c r="CR66">
        <v>0</v>
      </c>
      <c r="CS66">
        <v>1</v>
      </c>
      <c r="CT66">
        <v>0</v>
      </c>
      <c r="CU66">
        <v>0</v>
      </c>
      <c r="CV66">
        <v>0</v>
      </c>
      <c r="CW66">
        <v>0</v>
      </c>
      <c r="CX66">
        <v>0</v>
      </c>
      <c r="CY66">
        <v>0</v>
      </c>
      <c r="CZ66">
        <v>0</v>
      </c>
      <c r="DA66">
        <v>1</v>
      </c>
      <c r="DB66">
        <v>0</v>
      </c>
      <c r="DC66">
        <v>1</v>
      </c>
      <c r="DD66">
        <v>0</v>
      </c>
      <c r="DE66">
        <v>1</v>
      </c>
      <c r="DF66">
        <v>0</v>
      </c>
      <c r="DG66">
        <v>0</v>
      </c>
      <c r="DH66" t="s">
        <v>124</v>
      </c>
      <c r="DI66" t="s">
        <v>124</v>
      </c>
      <c r="DJ66" t="s">
        <v>124</v>
      </c>
      <c r="DK66" t="s">
        <v>124</v>
      </c>
      <c r="DL66" t="s">
        <v>124</v>
      </c>
      <c r="DM66" t="s">
        <v>124</v>
      </c>
      <c r="DN66" t="s">
        <v>124</v>
      </c>
      <c r="DO66">
        <v>1</v>
      </c>
      <c r="DP66" t="s">
        <v>124</v>
      </c>
      <c r="DQ66">
        <v>0</v>
      </c>
      <c r="DR66" t="s">
        <v>124</v>
      </c>
      <c r="DS66" t="s">
        <v>124</v>
      </c>
      <c r="DT66" t="s">
        <v>124</v>
      </c>
    </row>
    <row r="67" spans="1:124" x14ac:dyDescent="0.35">
      <c r="A67" t="s">
        <v>129</v>
      </c>
      <c r="B67" s="1">
        <v>43739</v>
      </c>
      <c r="C67" s="1">
        <v>43747</v>
      </c>
      <c r="D67">
        <v>1</v>
      </c>
      <c r="E67">
        <v>0</v>
      </c>
      <c r="F67">
        <v>0</v>
      </c>
      <c r="G67">
        <v>0</v>
      </c>
      <c r="H67" t="s">
        <v>124</v>
      </c>
      <c r="I67" t="s">
        <v>124</v>
      </c>
      <c r="J67" t="s">
        <v>124</v>
      </c>
      <c r="K67" t="s">
        <v>124</v>
      </c>
      <c r="L67" t="s">
        <v>124</v>
      </c>
      <c r="M67" t="s">
        <v>124</v>
      </c>
      <c r="N67" t="s">
        <v>124</v>
      </c>
      <c r="O67" t="s">
        <v>124</v>
      </c>
      <c r="P67" t="s">
        <v>124</v>
      </c>
      <c r="Q67" t="s">
        <v>124</v>
      </c>
      <c r="R67" t="s">
        <v>124</v>
      </c>
      <c r="S67" t="s">
        <v>124</v>
      </c>
      <c r="T67">
        <v>1</v>
      </c>
      <c r="U67">
        <v>1</v>
      </c>
      <c r="V67">
        <v>1</v>
      </c>
      <c r="W67">
        <v>1</v>
      </c>
      <c r="X67">
        <v>1</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1</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1</v>
      </c>
      <c r="BV67">
        <v>1</v>
      </c>
      <c r="BW67">
        <v>0</v>
      </c>
      <c r="BX67">
        <v>0</v>
      </c>
      <c r="BY67">
        <v>0</v>
      </c>
      <c r="BZ67">
        <v>1</v>
      </c>
      <c r="CA67">
        <v>0</v>
      </c>
      <c r="CB67">
        <v>0</v>
      </c>
      <c r="CC67">
        <v>0</v>
      </c>
      <c r="CD67">
        <v>1</v>
      </c>
      <c r="CE67">
        <v>0</v>
      </c>
      <c r="CF67">
        <v>0</v>
      </c>
      <c r="CG67">
        <v>0</v>
      </c>
      <c r="CH67">
        <v>0</v>
      </c>
      <c r="CI67">
        <v>0</v>
      </c>
      <c r="CJ67">
        <v>0</v>
      </c>
      <c r="CK67">
        <v>0</v>
      </c>
      <c r="CL67">
        <v>0</v>
      </c>
      <c r="CM67">
        <v>0</v>
      </c>
      <c r="CN67">
        <v>1</v>
      </c>
      <c r="CO67">
        <v>0</v>
      </c>
      <c r="CP67">
        <v>0</v>
      </c>
      <c r="CQ67">
        <v>0</v>
      </c>
      <c r="CR67">
        <v>0</v>
      </c>
      <c r="CS67">
        <v>1</v>
      </c>
      <c r="CT67">
        <v>0</v>
      </c>
      <c r="CU67">
        <v>0</v>
      </c>
      <c r="CV67">
        <v>0</v>
      </c>
      <c r="CW67">
        <v>0</v>
      </c>
      <c r="CX67">
        <v>0</v>
      </c>
      <c r="CY67">
        <v>0</v>
      </c>
      <c r="CZ67">
        <v>0</v>
      </c>
      <c r="DA67">
        <v>1</v>
      </c>
      <c r="DB67">
        <v>0</v>
      </c>
      <c r="DC67">
        <v>1</v>
      </c>
      <c r="DD67">
        <v>0</v>
      </c>
      <c r="DE67">
        <v>1</v>
      </c>
      <c r="DF67">
        <v>0</v>
      </c>
      <c r="DG67">
        <v>0</v>
      </c>
      <c r="DH67" t="s">
        <v>124</v>
      </c>
      <c r="DI67" t="s">
        <v>124</v>
      </c>
      <c r="DJ67" t="s">
        <v>124</v>
      </c>
      <c r="DK67" t="s">
        <v>124</v>
      </c>
      <c r="DL67" t="s">
        <v>124</v>
      </c>
      <c r="DM67" t="s">
        <v>124</v>
      </c>
      <c r="DN67" t="s">
        <v>124</v>
      </c>
      <c r="DO67">
        <v>1</v>
      </c>
      <c r="DP67" t="s">
        <v>124</v>
      </c>
      <c r="DQ67">
        <v>0</v>
      </c>
      <c r="DR67" t="s">
        <v>124</v>
      </c>
      <c r="DS67" t="s">
        <v>124</v>
      </c>
      <c r="DT67" t="s">
        <v>124</v>
      </c>
    </row>
    <row r="68" spans="1:124" x14ac:dyDescent="0.35">
      <c r="A68" t="s">
        <v>129</v>
      </c>
      <c r="B68" s="1">
        <v>43748</v>
      </c>
      <c r="C68" s="1">
        <v>43830</v>
      </c>
      <c r="D68">
        <v>1</v>
      </c>
      <c r="E68">
        <v>0</v>
      </c>
      <c r="F68">
        <v>0</v>
      </c>
      <c r="G68">
        <v>0</v>
      </c>
      <c r="H68" t="s">
        <v>124</v>
      </c>
      <c r="I68" t="s">
        <v>124</v>
      </c>
      <c r="J68" t="s">
        <v>124</v>
      </c>
      <c r="K68" t="s">
        <v>124</v>
      </c>
      <c r="L68" t="s">
        <v>124</v>
      </c>
      <c r="M68" t="s">
        <v>124</v>
      </c>
      <c r="N68" t="s">
        <v>124</v>
      </c>
      <c r="O68" t="s">
        <v>124</v>
      </c>
      <c r="P68" t="s">
        <v>124</v>
      </c>
      <c r="Q68" t="s">
        <v>124</v>
      </c>
      <c r="R68" t="s">
        <v>124</v>
      </c>
      <c r="S68" t="s">
        <v>124</v>
      </c>
      <c r="T68">
        <v>1</v>
      </c>
      <c r="U68">
        <v>1</v>
      </c>
      <c r="V68">
        <v>1</v>
      </c>
      <c r="W68">
        <v>1</v>
      </c>
      <c r="X68">
        <v>1</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1</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1</v>
      </c>
      <c r="BV68">
        <v>1</v>
      </c>
      <c r="BW68">
        <v>0</v>
      </c>
      <c r="BX68">
        <v>0</v>
      </c>
      <c r="BY68">
        <v>0</v>
      </c>
      <c r="BZ68">
        <v>1</v>
      </c>
      <c r="CA68">
        <v>0</v>
      </c>
      <c r="CB68">
        <v>0</v>
      </c>
      <c r="CC68">
        <v>0</v>
      </c>
      <c r="CD68">
        <v>1</v>
      </c>
      <c r="CE68">
        <v>0</v>
      </c>
      <c r="CF68">
        <v>0</v>
      </c>
      <c r="CG68">
        <v>0</v>
      </c>
      <c r="CH68">
        <v>0</v>
      </c>
      <c r="CI68">
        <v>0</v>
      </c>
      <c r="CJ68">
        <v>0</v>
      </c>
      <c r="CK68">
        <v>0</v>
      </c>
      <c r="CL68">
        <v>0</v>
      </c>
      <c r="CM68">
        <v>0</v>
      </c>
      <c r="CN68">
        <v>1</v>
      </c>
      <c r="CO68">
        <v>0</v>
      </c>
      <c r="CP68">
        <v>0</v>
      </c>
      <c r="CQ68">
        <v>0</v>
      </c>
      <c r="CR68">
        <v>0</v>
      </c>
      <c r="CS68">
        <v>1</v>
      </c>
      <c r="CT68">
        <v>0</v>
      </c>
      <c r="CU68">
        <v>0</v>
      </c>
      <c r="CV68">
        <v>0</v>
      </c>
      <c r="CW68">
        <v>0</v>
      </c>
      <c r="CX68">
        <v>0</v>
      </c>
      <c r="CY68">
        <v>0</v>
      </c>
      <c r="CZ68">
        <v>0</v>
      </c>
      <c r="DA68">
        <v>1</v>
      </c>
      <c r="DB68">
        <v>0</v>
      </c>
      <c r="DC68">
        <v>1</v>
      </c>
      <c r="DD68">
        <v>0</v>
      </c>
      <c r="DE68">
        <v>1</v>
      </c>
      <c r="DF68">
        <v>0</v>
      </c>
      <c r="DG68">
        <v>0</v>
      </c>
      <c r="DH68" t="s">
        <v>124</v>
      </c>
      <c r="DI68" t="s">
        <v>124</v>
      </c>
      <c r="DJ68" t="s">
        <v>124</v>
      </c>
      <c r="DK68" t="s">
        <v>124</v>
      </c>
      <c r="DL68" t="s">
        <v>124</v>
      </c>
      <c r="DM68" t="s">
        <v>124</v>
      </c>
      <c r="DN68" t="s">
        <v>124</v>
      </c>
      <c r="DO68">
        <v>1</v>
      </c>
      <c r="DP68" t="s">
        <v>124</v>
      </c>
      <c r="DQ68">
        <v>0</v>
      </c>
      <c r="DR68" t="s">
        <v>124</v>
      </c>
      <c r="DS68" t="s">
        <v>124</v>
      </c>
      <c r="DT68" t="s">
        <v>124</v>
      </c>
    </row>
    <row r="69" spans="1:124" x14ac:dyDescent="0.35">
      <c r="A69" t="s">
        <v>129</v>
      </c>
      <c r="B69" s="1">
        <v>43831</v>
      </c>
      <c r="C69" s="1">
        <v>44044</v>
      </c>
      <c r="D69">
        <v>1</v>
      </c>
      <c r="E69">
        <v>0</v>
      </c>
      <c r="F69">
        <v>0</v>
      </c>
      <c r="G69">
        <v>0</v>
      </c>
      <c r="H69" t="s">
        <v>124</v>
      </c>
      <c r="I69" t="s">
        <v>124</v>
      </c>
      <c r="J69" t="s">
        <v>124</v>
      </c>
      <c r="K69" t="s">
        <v>124</v>
      </c>
      <c r="L69" t="s">
        <v>124</v>
      </c>
      <c r="M69" t="s">
        <v>124</v>
      </c>
      <c r="N69" t="s">
        <v>124</v>
      </c>
      <c r="O69" t="s">
        <v>124</v>
      </c>
      <c r="P69" t="s">
        <v>124</v>
      </c>
      <c r="Q69" t="s">
        <v>124</v>
      </c>
      <c r="R69" t="s">
        <v>124</v>
      </c>
      <c r="S69" t="s">
        <v>124</v>
      </c>
      <c r="T69">
        <v>1</v>
      </c>
      <c r="U69">
        <v>1</v>
      </c>
      <c r="V69">
        <v>1</v>
      </c>
      <c r="W69">
        <v>1</v>
      </c>
      <c r="X69">
        <v>1</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1</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1</v>
      </c>
      <c r="BV69">
        <v>1</v>
      </c>
      <c r="BW69">
        <v>0</v>
      </c>
      <c r="BX69">
        <v>0</v>
      </c>
      <c r="BY69">
        <v>0</v>
      </c>
      <c r="BZ69">
        <v>1</v>
      </c>
      <c r="CA69">
        <v>0</v>
      </c>
      <c r="CB69">
        <v>0</v>
      </c>
      <c r="CC69">
        <v>0</v>
      </c>
      <c r="CD69">
        <v>1</v>
      </c>
      <c r="CE69">
        <v>0</v>
      </c>
      <c r="CF69">
        <v>0</v>
      </c>
      <c r="CG69">
        <v>0</v>
      </c>
      <c r="CH69">
        <v>0</v>
      </c>
      <c r="CI69">
        <v>0</v>
      </c>
      <c r="CJ69">
        <v>0</v>
      </c>
      <c r="CK69">
        <v>0</v>
      </c>
      <c r="CL69">
        <v>0</v>
      </c>
      <c r="CM69">
        <v>0</v>
      </c>
      <c r="CN69">
        <v>1</v>
      </c>
      <c r="CO69">
        <v>0</v>
      </c>
      <c r="CP69">
        <v>0</v>
      </c>
      <c r="CQ69">
        <v>0</v>
      </c>
      <c r="CR69">
        <v>0</v>
      </c>
      <c r="CS69">
        <v>1</v>
      </c>
      <c r="CT69">
        <v>0</v>
      </c>
      <c r="CU69">
        <v>0</v>
      </c>
      <c r="CV69">
        <v>0</v>
      </c>
      <c r="CW69">
        <v>0</v>
      </c>
      <c r="CX69">
        <v>0</v>
      </c>
      <c r="CY69">
        <v>0</v>
      </c>
      <c r="CZ69">
        <v>0</v>
      </c>
      <c r="DA69">
        <v>1</v>
      </c>
      <c r="DB69">
        <v>0</v>
      </c>
      <c r="DC69">
        <v>1</v>
      </c>
      <c r="DD69">
        <v>0</v>
      </c>
      <c r="DE69">
        <v>1</v>
      </c>
      <c r="DF69">
        <v>0</v>
      </c>
      <c r="DG69">
        <v>0</v>
      </c>
      <c r="DH69" t="s">
        <v>124</v>
      </c>
      <c r="DI69" t="s">
        <v>124</v>
      </c>
      <c r="DJ69" t="s">
        <v>124</v>
      </c>
      <c r="DK69" t="s">
        <v>124</v>
      </c>
      <c r="DL69" t="s">
        <v>124</v>
      </c>
      <c r="DM69" t="s">
        <v>124</v>
      </c>
      <c r="DN69" t="s">
        <v>124</v>
      </c>
      <c r="DO69">
        <v>1</v>
      </c>
      <c r="DP69" t="s">
        <v>124</v>
      </c>
      <c r="DQ69">
        <v>0</v>
      </c>
      <c r="DR69" t="s">
        <v>124</v>
      </c>
      <c r="DS69" t="s">
        <v>124</v>
      </c>
      <c r="DT69" t="s">
        <v>124</v>
      </c>
    </row>
    <row r="70" spans="1:124" x14ac:dyDescent="0.35">
      <c r="A70" t="s">
        <v>130</v>
      </c>
      <c r="B70" s="1">
        <v>42948</v>
      </c>
      <c r="C70" s="1">
        <v>43100</v>
      </c>
      <c r="D70">
        <v>1</v>
      </c>
      <c r="E70">
        <v>1</v>
      </c>
      <c r="F70">
        <v>0</v>
      </c>
      <c r="G70">
        <v>1</v>
      </c>
      <c r="H70">
        <v>0</v>
      </c>
      <c r="I70">
        <v>0</v>
      </c>
      <c r="J70">
        <v>0</v>
      </c>
      <c r="K70">
        <v>0</v>
      </c>
      <c r="L70">
        <v>1</v>
      </c>
      <c r="M70">
        <v>0</v>
      </c>
      <c r="N70">
        <v>0</v>
      </c>
      <c r="O70">
        <v>0</v>
      </c>
      <c r="P70">
        <v>0</v>
      </c>
      <c r="Q70">
        <v>0</v>
      </c>
      <c r="R70">
        <v>1</v>
      </c>
      <c r="S70">
        <v>0</v>
      </c>
      <c r="T70">
        <v>1</v>
      </c>
      <c r="U70">
        <v>1</v>
      </c>
      <c r="V70">
        <v>1</v>
      </c>
      <c r="W70">
        <v>1</v>
      </c>
      <c r="X70">
        <v>1</v>
      </c>
      <c r="Y70">
        <v>0</v>
      </c>
      <c r="Z70">
        <v>0</v>
      </c>
      <c r="AA70">
        <v>0</v>
      </c>
      <c r="AB70">
        <v>0</v>
      </c>
      <c r="AC70">
        <v>1</v>
      </c>
      <c r="AD70">
        <v>0</v>
      </c>
      <c r="AE70">
        <v>0</v>
      </c>
      <c r="AF70">
        <v>0</v>
      </c>
      <c r="AG70">
        <v>0</v>
      </c>
      <c r="AH70">
        <v>0</v>
      </c>
      <c r="AI70">
        <v>0</v>
      </c>
      <c r="AJ70">
        <v>0</v>
      </c>
      <c r="AK70">
        <v>0</v>
      </c>
      <c r="AL70">
        <v>0</v>
      </c>
      <c r="AM70">
        <v>1</v>
      </c>
      <c r="AN70">
        <v>0</v>
      </c>
      <c r="AO70">
        <v>0</v>
      </c>
      <c r="AP70">
        <v>0</v>
      </c>
      <c r="AQ70">
        <v>1</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1</v>
      </c>
      <c r="BU70">
        <v>0</v>
      </c>
      <c r="BV70">
        <v>0</v>
      </c>
      <c r="BW70" t="s">
        <v>124</v>
      </c>
      <c r="BX70" t="s">
        <v>124</v>
      </c>
      <c r="BY70" t="s">
        <v>124</v>
      </c>
      <c r="BZ70" t="s">
        <v>124</v>
      </c>
      <c r="CA70" t="s">
        <v>124</v>
      </c>
      <c r="CB70" t="s">
        <v>124</v>
      </c>
      <c r="CC70" t="s">
        <v>124</v>
      </c>
      <c r="CD70" t="s">
        <v>124</v>
      </c>
      <c r="CE70" t="s">
        <v>124</v>
      </c>
      <c r="CF70" t="s">
        <v>124</v>
      </c>
      <c r="CG70" t="s">
        <v>124</v>
      </c>
      <c r="CH70" t="s">
        <v>124</v>
      </c>
      <c r="CI70" t="s">
        <v>124</v>
      </c>
      <c r="CJ70" t="s">
        <v>124</v>
      </c>
      <c r="CK70" t="s">
        <v>124</v>
      </c>
      <c r="CL70" t="s">
        <v>124</v>
      </c>
      <c r="CM70" t="s">
        <v>124</v>
      </c>
      <c r="CN70" t="s">
        <v>124</v>
      </c>
      <c r="CO70" t="s">
        <v>124</v>
      </c>
      <c r="CP70" t="s">
        <v>124</v>
      </c>
      <c r="CQ70" t="s">
        <v>124</v>
      </c>
      <c r="CR70" t="s">
        <v>124</v>
      </c>
      <c r="CS70" t="s">
        <v>124</v>
      </c>
      <c r="CT70" t="s">
        <v>124</v>
      </c>
      <c r="CU70" t="s">
        <v>124</v>
      </c>
      <c r="CV70" t="s">
        <v>124</v>
      </c>
      <c r="CW70" t="s">
        <v>124</v>
      </c>
      <c r="CX70" t="s">
        <v>124</v>
      </c>
      <c r="CY70" t="s">
        <v>124</v>
      </c>
      <c r="CZ70" t="s">
        <v>124</v>
      </c>
      <c r="DA70" t="s">
        <v>124</v>
      </c>
      <c r="DB70" t="s">
        <v>124</v>
      </c>
      <c r="DC70" t="s">
        <v>124</v>
      </c>
      <c r="DD70" t="s">
        <v>124</v>
      </c>
      <c r="DE70" t="s">
        <v>124</v>
      </c>
      <c r="DF70" t="s">
        <v>124</v>
      </c>
      <c r="DG70">
        <v>0</v>
      </c>
      <c r="DH70" t="s">
        <v>124</v>
      </c>
      <c r="DI70" t="s">
        <v>124</v>
      </c>
      <c r="DJ70" t="s">
        <v>124</v>
      </c>
      <c r="DK70" t="s">
        <v>124</v>
      </c>
      <c r="DL70" t="s">
        <v>124</v>
      </c>
      <c r="DM70" t="s">
        <v>124</v>
      </c>
      <c r="DN70" t="s">
        <v>124</v>
      </c>
      <c r="DO70">
        <v>1</v>
      </c>
      <c r="DP70" t="s">
        <v>124</v>
      </c>
      <c r="DQ70">
        <v>0</v>
      </c>
      <c r="DR70" t="s">
        <v>124</v>
      </c>
      <c r="DS70" t="s">
        <v>124</v>
      </c>
      <c r="DT70" t="s">
        <v>124</v>
      </c>
    </row>
    <row r="71" spans="1:124" x14ac:dyDescent="0.35">
      <c r="A71" t="s">
        <v>130</v>
      </c>
      <c r="B71" s="1">
        <v>43101</v>
      </c>
      <c r="C71" s="1">
        <v>43254</v>
      </c>
      <c r="D71">
        <v>1</v>
      </c>
      <c r="E71">
        <v>0</v>
      </c>
      <c r="F71">
        <v>0</v>
      </c>
      <c r="G71">
        <v>0</v>
      </c>
      <c r="H71" t="s">
        <v>124</v>
      </c>
      <c r="I71" t="s">
        <v>124</v>
      </c>
      <c r="J71" t="s">
        <v>124</v>
      </c>
      <c r="K71" t="s">
        <v>124</v>
      </c>
      <c r="L71" t="s">
        <v>124</v>
      </c>
      <c r="M71" t="s">
        <v>124</v>
      </c>
      <c r="N71" t="s">
        <v>124</v>
      </c>
      <c r="O71" t="s">
        <v>124</v>
      </c>
      <c r="P71" t="s">
        <v>124</v>
      </c>
      <c r="Q71" t="s">
        <v>124</v>
      </c>
      <c r="R71" t="s">
        <v>124</v>
      </c>
      <c r="S71" t="s">
        <v>124</v>
      </c>
      <c r="T71">
        <v>1</v>
      </c>
      <c r="U71">
        <v>1</v>
      </c>
      <c r="V71">
        <v>1</v>
      </c>
      <c r="W71">
        <v>1</v>
      </c>
      <c r="X71">
        <v>1</v>
      </c>
      <c r="Y71">
        <v>0</v>
      </c>
      <c r="Z71">
        <v>0</v>
      </c>
      <c r="AA71">
        <v>0</v>
      </c>
      <c r="AB71">
        <v>0</v>
      </c>
      <c r="AC71">
        <v>1</v>
      </c>
      <c r="AD71">
        <v>0</v>
      </c>
      <c r="AE71">
        <v>0</v>
      </c>
      <c r="AF71">
        <v>0</v>
      </c>
      <c r="AG71">
        <v>0</v>
      </c>
      <c r="AH71">
        <v>0</v>
      </c>
      <c r="AI71">
        <v>0</v>
      </c>
      <c r="AJ71">
        <v>0</v>
      </c>
      <c r="AK71">
        <v>0</v>
      </c>
      <c r="AL71">
        <v>0</v>
      </c>
      <c r="AM71">
        <v>1</v>
      </c>
      <c r="AN71">
        <v>0</v>
      </c>
      <c r="AO71">
        <v>0</v>
      </c>
      <c r="AP71">
        <v>0</v>
      </c>
      <c r="AQ71">
        <v>1</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1</v>
      </c>
      <c r="BU71">
        <v>0</v>
      </c>
      <c r="BV71">
        <v>0</v>
      </c>
      <c r="BW71" t="s">
        <v>124</v>
      </c>
      <c r="BX71" t="s">
        <v>124</v>
      </c>
      <c r="BY71" t="s">
        <v>124</v>
      </c>
      <c r="BZ71" t="s">
        <v>124</v>
      </c>
      <c r="CA71" t="s">
        <v>124</v>
      </c>
      <c r="CB71" t="s">
        <v>124</v>
      </c>
      <c r="CC71" t="s">
        <v>124</v>
      </c>
      <c r="CD71" t="s">
        <v>124</v>
      </c>
      <c r="CE71" t="s">
        <v>124</v>
      </c>
      <c r="CF71" t="s">
        <v>124</v>
      </c>
      <c r="CG71" t="s">
        <v>124</v>
      </c>
      <c r="CH71" t="s">
        <v>124</v>
      </c>
      <c r="CI71" t="s">
        <v>124</v>
      </c>
      <c r="CJ71" t="s">
        <v>124</v>
      </c>
      <c r="CK71" t="s">
        <v>124</v>
      </c>
      <c r="CL71" t="s">
        <v>124</v>
      </c>
      <c r="CM71" t="s">
        <v>124</v>
      </c>
      <c r="CN71" t="s">
        <v>124</v>
      </c>
      <c r="CO71" t="s">
        <v>124</v>
      </c>
      <c r="CP71" t="s">
        <v>124</v>
      </c>
      <c r="CQ71" t="s">
        <v>124</v>
      </c>
      <c r="CR71" t="s">
        <v>124</v>
      </c>
      <c r="CS71" t="s">
        <v>124</v>
      </c>
      <c r="CT71" t="s">
        <v>124</v>
      </c>
      <c r="CU71" t="s">
        <v>124</v>
      </c>
      <c r="CV71" t="s">
        <v>124</v>
      </c>
      <c r="CW71" t="s">
        <v>124</v>
      </c>
      <c r="CX71" t="s">
        <v>124</v>
      </c>
      <c r="CY71" t="s">
        <v>124</v>
      </c>
      <c r="CZ71" t="s">
        <v>124</v>
      </c>
      <c r="DA71" t="s">
        <v>124</v>
      </c>
      <c r="DB71" t="s">
        <v>124</v>
      </c>
      <c r="DC71" t="s">
        <v>124</v>
      </c>
      <c r="DD71" t="s">
        <v>124</v>
      </c>
      <c r="DE71" t="s">
        <v>124</v>
      </c>
      <c r="DF71" t="s">
        <v>124</v>
      </c>
      <c r="DG71">
        <v>0</v>
      </c>
      <c r="DH71" t="s">
        <v>124</v>
      </c>
      <c r="DI71" t="s">
        <v>124</v>
      </c>
      <c r="DJ71" t="s">
        <v>124</v>
      </c>
      <c r="DK71" t="s">
        <v>124</v>
      </c>
      <c r="DL71" t="s">
        <v>124</v>
      </c>
      <c r="DM71" t="s">
        <v>124</v>
      </c>
      <c r="DN71" t="s">
        <v>124</v>
      </c>
      <c r="DO71">
        <v>1</v>
      </c>
      <c r="DP71" t="s">
        <v>124</v>
      </c>
      <c r="DQ71">
        <v>0</v>
      </c>
      <c r="DR71" t="s">
        <v>124</v>
      </c>
      <c r="DS71" t="s">
        <v>124</v>
      </c>
      <c r="DT71" t="s">
        <v>124</v>
      </c>
    </row>
    <row r="72" spans="1:124" x14ac:dyDescent="0.35">
      <c r="A72" t="s">
        <v>130</v>
      </c>
      <c r="B72" s="1">
        <v>43255</v>
      </c>
      <c r="C72" s="1">
        <v>43281</v>
      </c>
      <c r="D72">
        <v>1</v>
      </c>
      <c r="E72">
        <v>0</v>
      </c>
      <c r="F72">
        <v>0</v>
      </c>
      <c r="G72">
        <v>0</v>
      </c>
      <c r="H72" t="s">
        <v>124</v>
      </c>
      <c r="I72" t="s">
        <v>124</v>
      </c>
      <c r="J72" t="s">
        <v>124</v>
      </c>
      <c r="K72" t="s">
        <v>124</v>
      </c>
      <c r="L72" t="s">
        <v>124</v>
      </c>
      <c r="M72" t="s">
        <v>124</v>
      </c>
      <c r="N72" t="s">
        <v>124</v>
      </c>
      <c r="O72" t="s">
        <v>124</v>
      </c>
      <c r="P72" t="s">
        <v>124</v>
      </c>
      <c r="Q72" t="s">
        <v>124</v>
      </c>
      <c r="R72" t="s">
        <v>124</v>
      </c>
      <c r="S72" t="s">
        <v>124</v>
      </c>
      <c r="T72">
        <v>1</v>
      </c>
      <c r="U72">
        <v>1</v>
      </c>
      <c r="V72">
        <v>1</v>
      </c>
      <c r="W72">
        <v>1</v>
      </c>
      <c r="X72">
        <v>1</v>
      </c>
      <c r="Y72">
        <v>0</v>
      </c>
      <c r="Z72">
        <v>0</v>
      </c>
      <c r="AA72">
        <v>0</v>
      </c>
      <c r="AB72">
        <v>0</v>
      </c>
      <c r="AC72">
        <v>1</v>
      </c>
      <c r="AD72">
        <v>0</v>
      </c>
      <c r="AE72">
        <v>0</v>
      </c>
      <c r="AF72">
        <v>0</v>
      </c>
      <c r="AG72">
        <v>0</v>
      </c>
      <c r="AH72">
        <v>0</v>
      </c>
      <c r="AI72">
        <v>0</v>
      </c>
      <c r="AJ72">
        <v>0</v>
      </c>
      <c r="AK72">
        <v>0</v>
      </c>
      <c r="AL72">
        <v>0</v>
      </c>
      <c r="AM72">
        <v>1</v>
      </c>
      <c r="AN72">
        <v>0</v>
      </c>
      <c r="AO72">
        <v>0</v>
      </c>
      <c r="AP72">
        <v>0</v>
      </c>
      <c r="AQ72">
        <v>1</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1</v>
      </c>
      <c r="BU72">
        <v>0</v>
      </c>
      <c r="BV72">
        <v>0</v>
      </c>
      <c r="BW72" t="s">
        <v>124</v>
      </c>
      <c r="BX72" t="s">
        <v>124</v>
      </c>
      <c r="BY72" t="s">
        <v>124</v>
      </c>
      <c r="BZ72" t="s">
        <v>124</v>
      </c>
      <c r="CA72" t="s">
        <v>124</v>
      </c>
      <c r="CB72" t="s">
        <v>124</v>
      </c>
      <c r="CC72" t="s">
        <v>124</v>
      </c>
      <c r="CD72" t="s">
        <v>124</v>
      </c>
      <c r="CE72" t="s">
        <v>124</v>
      </c>
      <c r="CF72" t="s">
        <v>124</v>
      </c>
      <c r="CG72" t="s">
        <v>124</v>
      </c>
      <c r="CH72" t="s">
        <v>124</v>
      </c>
      <c r="CI72" t="s">
        <v>124</v>
      </c>
      <c r="CJ72" t="s">
        <v>124</v>
      </c>
      <c r="CK72" t="s">
        <v>124</v>
      </c>
      <c r="CL72" t="s">
        <v>124</v>
      </c>
      <c r="CM72" t="s">
        <v>124</v>
      </c>
      <c r="CN72" t="s">
        <v>124</v>
      </c>
      <c r="CO72" t="s">
        <v>124</v>
      </c>
      <c r="CP72" t="s">
        <v>124</v>
      </c>
      <c r="CQ72" t="s">
        <v>124</v>
      </c>
      <c r="CR72" t="s">
        <v>124</v>
      </c>
      <c r="CS72" t="s">
        <v>124</v>
      </c>
      <c r="CT72" t="s">
        <v>124</v>
      </c>
      <c r="CU72" t="s">
        <v>124</v>
      </c>
      <c r="CV72" t="s">
        <v>124</v>
      </c>
      <c r="CW72" t="s">
        <v>124</v>
      </c>
      <c r="CX72" t="s">
        <v>124</v>
      </c>
      <c r="CY72" t="s">
        <v>124</v>
      </c>
      <c r="CZ72" t="s">
        <v>124</v>
      </c>
      <c r="DA72" t="s">
        <v>124</v>
      </c>
      <c r="DB72" t="s">
        <v>124</v>
      </c>
      <c r="DC72" t="s">
        <v>124</v>
      </c>
      <c r="DD72" t="s">
        <v>124</v>
      </c>
      <c r="DE72" t="s">
        <v>124</v>
      </c>
      <c r="DF72" t="s">
        <v>124</v>
      </c>
      <c r="DG72">
        <v>0</v>
      </c>
      <c r="DH72" t="s">
        <v>124</v>
      </c>
      <c r="DI72" t="s">
        <v>124</v>
      </c>
      <c r="DJ72" t="s">
        <v>124</v>
      </c>
      <c r="DK72" t="s">
        <v>124</v>
      </c>
      <c r="DL72" t="s">
        <v>124</v>
      </c>
      <c r="DM72" t="s">
        <v>124</v>
      </c>
      <c r="DN72" t="s">
        <v>124</v>
      </c>
      <c r="DO72">
        <v>1</v>
      </c>
      <c r="DP72" t="s">
        <v>124</v>
      </c>
      <c r="DQ72">
        <v>0</v>
      </c>
      <c r="DR72" t="s">
        <v>124</v>
      </c>
      <c r="DS72" t="s">
        <v>124</v>
      </c>
      <c r="DT72" t="s">
        <v>124</v>
      </c>
    </row>
    <row r="73" spans="1:124" x14ac:dyDescent="0.35">
      <c r="A73" t="s">
        <v>130</v>
      </c>
      <c r="B73" s="1">
        <v>43282</v>
      </c>
      <c r="C73" s="1">
        <v>43465</v>
      </c>
      <c r="D73">
        <v>1</v>
      </c>
      <c r="E73">
        <v>0</v>
      </c>
      <c r="F73">
        <v>0</v>
      </c>
      <c r="G73">
        <v>0</v>
      </c>
      <c r="H73" t="s">
        <v>124</v>
      </c>
      <c r="I73" t="s">
        <v>124</v>
      </c>
      <c r="J73" t="s">
        <v>124</v>
      </c>
      <c r="K73" t="s">
        <v>124</v>
      </c>
      <c r="L73" t="s">
        <v>124</v>
      </c>
      <c r="M73" t="s">
        <v>124</v>
      </c>
      <c r="N73" t="s">
        <v>124</v>
      </c>
      <c r="O73" t="s">
        <v>124</v>
      </c>
      <c r="P73" t="s">
        <v>124</v>
      </c>
      <c r="Q73" t="s">
        <v>124</v>
      </c>
      <c r="R73" t="s">
        <v>124</v>
      </c>
      <c r="S73" t="s">
        <v>124</v>
      </c>
      <c r="T73">
        <v>1</v>
      </c>
      <c r="U73">
        <v>1</v>
      </c>
      <c r="V73">
        <v>1</v>
      </c>
      <c r="W73">
        <v>1</v>
      </c>
      <c r="X73">
        <v>1</v>
      </c>
      <c r="Y73">
        <v>0</v>
      </c>
      <c r="Z73">
        <v>0</v>
      </c>
      <c r="AA73">
        <v>0</v>
      </c>
      <c r="AB73">
        <v>0</v>
      </c>
      <c r="AC73">
        <v>1</v>
      </c>
      <c r="AD73">
        <v>0</v>
      </c>
      <c r="AE73">
        <v>0</v>
      </c>
      <c r="AF73">
        <v>0</v>
      </c>
      <c r="AG73">
        <v>0</v>
      </c>
      <c r="AH73">
        <v>0</v>
      </c>
      <c r="AI73">
        <v>0</v>
      </c>
      <c r="AJ73">
        <v>0</v>
      </c>
      <c r="AK73">
        <v>0</v>
      </c>
      <c r="AL73">
        <v>0</v>
      </c>
      <c r="AM73">
        <v>1</v>
      </c>
      <c r="AN73">
        <v>0</v>
      </c>
      <c r="AO73">
        <v>0</v>
      </c>
      <c r="AP73">
        <v>0</v>
      </c>
      <c r="AQ73">
        <v>1</v>
      </c>
      <c r="AR73">
        <v>0</v>
      </c>
      <c r="AS73">
        <v>0</v>
      </c>
      <c r="AT73">
        <v>1</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1</v>
      </c>
      <c r="BU73">
        <v>0</v>
      </c>
      <c r="BV73">
        <v>0</v>
      </c>
      <c r="BW73" t="s">
        <v>124</v>
      </c>
      <c r="BX73" t="s">
        <v>124</v>
      </c>
      <c r="BY73" t="s">
        <v>124</v>
      </c>
      <c r="BZ73" t="s">
        <v>124</v>
      </c>
      <c r="CA73" t="s">
        <v>124</v>
      </c>
      <c r="CB73" t="s">
        <v>124</v>
      </c>
      <c r="CC73" t="s">
        <v>124</v>
      </c>
      <c r="CD73" t="s">
        <v>124</v>
      </c>
      <c r="CE73" t="s">
        <v>124</v>
      </c>
      <c r="CF73" t="s">
        <v>124</v>
      </c>
      <c r="CG73" t="s">
        <v>124</v>
      </c>
      <c r="CH73" t="s">
        <v>124</v>
      </c>
      <c r="CI73" t="s">
        <v>124</v>
      </c>
      <c r="CJ73" t="s">
        <v>124</v>
      </c>
      <c r="CK73" t="s">
        <v>124</v>
      </c>
      <c r="CL73" t="s">
        <v>124</v>
      </c>
      <c r="CM73" t="s">
        <v>124</v>
      </c>
      <c r="CN73" t="s">
        <v>124</v>
      </c>
      <c r="CO73" t="s">
        <v>124</v>
      </c>
      <c r="CP73" t="s">
        <v>124</v>
      </c>
      <c r="CQ73" t="s">
        <v>124</v>
      </c>
      <c r="CR73" t="s">
        <v>124</v>
      </c>
      <c r="CS73" t="s">
        <v>124</v>
      </c>
      <c r="CT73" t="s">
        <v>124</v>
      </c>
      <c r="CU73" t="s">
        <v>124</v>
      </c>
      <c r="CV73" t="s">
        <v>124</v>
      </c>
      <c r="CW73" t="s">
        <v>124</v>
      </c>
      <c r="CX73" t="s">
        <v>124</v>
      </c>
      <c r="CY73" t="s">
        <v>124</v>
      </c>
      <c r="CZ73" t="s">
        <v>124</v>
      </c>
      <c r="DA73" t="s">
        <v>124</v>
      </c>
      <c r="DB73" t="s">
        <v>124</v>
      </c>
      <c r="DC73" t="s">
        <v>124</v>
      </c>
      <c r="DD73" t="s">
        <v>124</v>
      </c>
      <c r="DE73" t="s">
        <v>124</v>
      </c>
      <c r="DF73" t="s">
        <v>124</v>
      </c>
      <c r="DG73">
        <v>0</v>
      </c>
      <c r="DH73" t="s">
        <v>124</v>
      </c>
      <c r="DI73" t="s">
        <v>124</v>
      </c>
      <c r="DJ73" t="s">
        <v>124</v>
      </c>
      <c r="DK73" t="s">
        <v>124</v>
      </c>
      <c r="DL73" t="s">
        <v>124</v>
      </c>
      <c r="DM73" t="s">
        <v>124</v>
      </c>
      <c r="DN73" t="s">
        <v>124</v>
      </c>
      <c r="DO73">
        <v>1</v>
      </c>
      <c r="DP73" t="s">
        <v>124</v>
      </c>
      <c r="DQ73">
        <v>0</v>
      </c>
      <c r="DR73" t="s">
        <v>124</v>
      </c>
      <c r="DS73" t="s">
        <v>124</v>
      </c>
      <c r="DT73" t="s">
        <v>124</v>
      </c>
    </row>
    <row r="74" spans="1:124" x14ac:dyDescent="0.35">
      <c r="A74" t="s">
        <v>130</v>
      </c>
      <c r="B74" s="1">
        <v>43466</v>
      </c>
      <c r="C74" s="1">
        <v>43619</v>
      </c>
      <c r="D74">
        <v>1</v>
      </c>
      <c r="E74">
        <v>0</v>
      </c>
      <c r="F74">
        <v>0</v>
      </c>
      <c r="G74">
        <v>0</v>
      </c>
      <c r="H74" t="s">
        <v>124</v>
      </c>
      <c r="I74" t="s">
        <v>124</v>
      </c>
      <c r="J74" t="s">
        <v>124</v>
      </c>
      <c r="K74" t="s">
        <v>124</v>
      </c>
      <c r="L74" t="s">
        <v>124</v>
      </c>
      <c r="M74" t="s">
        <v>124</v>
      </c>
      <c r="N74" t="s">
        <v>124</v>
      </c>
      <c r="O74" t="s">
        <v>124</v>
      </c>
      <c r="P74" t="s">
        <v>124</v>
      </c>
      <c r="Q74" t="s">
        <v>124</v>
      </c>
      <c r="R74" t="s">
        <v>124</v>
      </c>
      <c r="S74" t="s">
        <v>124</v>
      </c>
      <c r="T74">
        <v>1</v>
      </c>
      <c r="U74">
        <v>1</v>
      </c>
      <c r="V74">
        <v>1</v>
      </c>
      <c r="W74">
        <v>1</v>
      </c>
      <c r="X74">
        <v>1</v>
      </c>
      <c r="Y74">
        <v>0</v>
      </c>
      <c r="Z74">
        <v>0</v>
      </c>
      <c r="AA74">
        <v>0</v>
      </c>
      <c r="AB74">
        <v>0</v>
      </c>
      <c r="AC74">
        <v>1</v>
      </c>
      <c r="AD74">
        <v>0</v>
      </c>
      <c r="AE74">
        <v>0</v>
      </c>
      <c r="AF74">
        <v>0</v>
      </c>
      <c r="AG74">
        <v>0</v>
      </c>
      <c r="AH74">
        <v>0</v>
      </c>
      <c r="AI74">
        <v>0</v>
      </c>
      <c r="AJ74">
        <v>0</v>
      </c>
      <c r="AK74">
        <v>0</v>
      </c>
      <c r="AL74">
        <v>0</v>
      </c>
      <c r="AM74">
        <v>1</v>
      </c>
      <c r="AN74">
        <v>0</v>
      </c>
      <c r="AO74">
        <v>0</v>
      </c>
      <c r="AP74">
        <v>0</v>
      </c>
      <c r="AQ74">
        <v>1</v>
      </c>
      <c r="AR74">
        <v>0</v>
      </c>
      <c r="AS74">
        <v>0</v>
      </c>
      <c r="AT74">
        <v>1</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1</v>
      </c>
      <c r="BU74">
        <v>0</v>
      </c>
      <c r="BV74">
        <v>0</v>
      </c>
      <c r="BW74" t="s">
        <v>124</v>
      </c>
      <c r="BX74" t="s">
        <v>124</v>
      </c>
      <c r="BY74" t="s">
        <v>124</v>
      </c>
      <c r="BZ74" t="s">
        <v>124</v>
      </c>
      <c r="CA74" t="s">
        <v>124</v>
      </c>
      <c r="CB74" t="s">
        <v>124</v>
      </c>
      <c r="CC74" t="s">
        <v>124</v>
      </c>
      <c r="CD74" t="s">
        <v>124</v>
      </c>
      <c r="CE74" t="s">
        <v>124</v>
      </c>
      <c r="CF74" t="s">
        <v>124</v>
      </c>
      <c r="CG74" t="s">
        <v>124</v>
      </c>
      <c r="CH74" t="s">
        <v>124</v>
      </c>
      <c r="CI74" t="s">
        <v>124</v>
      </c>
      <c r="CJ74" t="s">
        <v>124</v>
      </c>
      <c r="CK74" t="s">
        <v>124</v>
      </c>
      <c r="CL74" t="s">
        <v>124</v>
      </c>
      <c r="CM74" t="s">
        <v>124</v>
      </c>
      <c r="CN74" t="s">
        <v>124</v>
      </c>
      <c r="CO74" t="s">
        <v>124</v>
      </c>
      <c r="CP74" t="s">
        <v>124</v>
      </c>
      <c r="CQ74" t="s">
        <v>124</v>
      </c>
      <c r="CR74" t="s">
        <v>124</v>
      </c>
      <c r="CS74" t="s">
        <v>124</v>
      </c>
      <c r="CT74" t="s">
        <v>124</v>
      </c>
      <c r="CU74" t="s">
        <v>124</v>
      </c>
      <c r="CV74" t="s">
        <v>124</v>
      </c>
      <c r="CW74" t="s">
        <v>124</v>
      </c>
      <c r="CX74" t="s">
        <v>124</v>
      </c>
      <c r="CY74" t="s">
        <v>124</v>
      </c>
      <c r="CZ74" t="s">
        <v>124</v>
      </c>
      <c r="DA74" t="s">
        <v>124</v>
      </c>
      <c r="DB74" t="s">
        <v>124</v>
      </c>
      <c r="DC74" t="s">
        <v>124</v>
      </c>
      <c r="DD74" t="s">
        <v>124</v>
      </c>
      <c r="DE74" t="s">
        <v>124</v>
      </c>
      <c r="DF74" t="s">
        <v>124</v>
      </c>
      <c r="DG74">
        <v>0</v>
      </c>
      <c r="DH74" t="s">
        <v>124</v>
      </c>
      <c r="DI74" t="s">
        <v>124</v>
      </c>
      <c r="DJ74" t="s">
        <v>124</v>
      </c>
      <c r="DK74" t="s">
        <v>124</v>
      </c>
      <c r="DL74" t="s">
        <v>124</v>
      </c>
      <c r="DM74" t="s">
        <v>124</v>
      </c>
      <c r="DN74" t="s">
        <v>124</v>
      </c>
      <c r="DO74">
        <v>1</v>
      </c>
      <c r="DP74" t="s">
        <v>124</v>
      </c>
      <c r="DQ74">
        <v>0</v>
      </c>
      <c r="DR74" t="s">
        <v>124</v>
      </c>
      <c r="DS74" t="s">
        <v>124</v>
      </c>
      <c r="DT74" t="s">
        <v>124</v>
      </c>
    </row>
    <row r="75" spans="1:124" x14ac:dyDescent="0.35">
      <c r="A75" t="s">
        <v>130</v>
      </c>
      <c r="B75" s="1">
        <v>43620</v>
      </c>
      <c r="C75" s="1">
        <v>43626</v>
      </c>
      <c r="D75">
        <v>1</v>
      </c>
      <c r="E75">
        <v>0</v>
      </c>
      <c r="F75">
        <v>0</v>
      </c>
      <c r="G75">
        <v>0</v>
      </c>
      <c r="H75" t="s">
        <v>124</v>
      </c>
      <c r="I75" t="s">
        <v>124</v>
      </c>
      <c r="J75" t="s">
        <v>124</v>
      </c>
      <c r="K75" t="s">
        <v>124</v>
      </c>
      <c r="L75" t="s">
        <v>124</v>
      </c>
      <c r="M75" t="s">
        <v>124</v>
      </c>
      <c r="N75" t="s">
        <v>124</v>
      </c>
      <c r="O75" t="s">
        <v>124</v>
      </c>
      <c r="P75" t="s">
        <v>124</v>
      </c>
      <c r="Q75" t="s">
        <v>124</v>
      </c>
      <c r="R75" t="s">
        <v>124</v>
      </c>
      <c r="S75" t="s">
        <v>124</v>
      </c>
      <c r="T75">
        <v>1</v>
      </c>
      <c r="U75">
        <v>1</v>
      </c>
      <c r="V75">
        <v>1</v>
      </c>
      <c r="W75">
        <v>1</v>
      </c>
      <c r="X75">
        <v>1</v>
      </c>
      <c r="Y75">
        <v>0</v>
      </c>
      <c r="Z75">
        <v>0</v>
      </c>
      <c r="AA75">
        <v>0</v>
      </c>
      <c r="AB75">
        <v>0</v>
      </c>
      <c r="AC75">
        <v>1</v>
      </c>
      <c r="AD75">
        <v>1</v>
      </c>
      <c r="AE75">
        <v>0</v>
      </c>
      <c r="AF75">
        <v>0</v>
      </c>
      <c r="AG75">
        <v>0</v>
      </c>
      <c r="AH75">
        <v>0</v>
      </c>
      <c r="AI75">
        <v>0</v>
      </c>
      <c r="AJ75">
        <v>0</v>
      </c>
      <c r="AK75">
        <v>0</v>
      </c>
      <c r="AL75">
        <v>0</v>
      </c>
      <c r="AM75">
        <v>1</v>
      </c>
      <c r="AN75">
        <v>0</v>
      </c>
      <c r="AO75">
        <v>0</v>
      </c>
      <c r="AP75">
        <v>0</v>
      </c>
      <c r="AQ75">
        <v>1</v>
      </c>
      <c r="AR75">
        <v>0</v>
      </c>
      <c r="AS75">
        <v>0</v>
      </c>
      <c r="AT75">
        <v>1</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1</v>
      </c>
      <c r="BU75">
        <v>0</v>
      </c>
      <c r="BV75">
        <v>0</v>
      </c>
      <c r="BW75" t="s">
        <v>124</v>
      </c>
      <c r="BX75" t="s">
        <v>124</v>
      </c>
      <c r="BY75" t="s">
        <v>124</v>
      </c>
      <c r="BZ75" t="s">
        <v>124</v>
      </c>
      <c r="CA75" t="s">
        <v>124</v>
      </c>
      <c r="CB75" t="s">
        <v>124</v>
      </c>
      <c r="CC75" t="s">
        <v>124</v>
      </c>
      <c r="CD75" t="s">
        <v>124</v>
      </c>
      <c r="CE75" t="s">
        <v>124</v>
      </c>
      <c r="CF75" t="s">
        <v>124</v>
      </c>
      <c r="CG75" t="s">
        <v>124</v>
      </c>
      <c r="CH75" t="s">
        <v>124</v>
      </c>
      <c r="CI75" t="s">
        <v>124</v>
      </c>
      <c r="CJ75" t="s">
        <v>124</v>
      </c>
      <c r="CK75" t="s">
        <v>124</v>
      </c>
      <c r="CL75" t="s">
        <v>124</v>
      </c>
      <c r="CM75" t="s">
        <v>124</v>
      </c>
      <c r="CN75" t="s">
        <v>124</v>
      </c>
      <c r="CO75" t="s">
        <v>124</v>
      </c>
      <c r="CP75" t="s">
        <v>124</v>
      </c>
      <c r="CQ75" t="s">
        <v>124</v>
      </c>
      <c r="CR75" t="s">
        <v>124</v>
      </c>
      <c r="CS75" t="s">
        <v>124</v>
      </c>
      <c r="CT75" t="s">
        <v>124</v>
      </c>
      <c r="CU75" t="s">
        <v>124</v>
      </c>
      <c r="CV75" t="s">
        <v>124</v>
      </c>
      <c r="CW75" t="s">
        <v>124</v>
      </c>
      <c r="CX75" t="s">
        <v>124</v>
      </c>
      <c r="CY75" t="s">
        <v>124</v>
      </c>
      <c r="CZ75" t="s">
        <v>124</v>
      </c>
      <c r="DA75" t="s">
        <v>124</v>
      </c>
      <c r="DB75" t="s">
        <v>124</v>
      </c>
      <c r="DC75" t="s">
        <v>124</v>
      </c>
      <c r="DD75" t="s">
        <v>124</v>
      </c>
      <c r="DE75" t="s">
        <v>124</v>
      </c>
      <c r="DF75" t="s">
        <v>124</v>
      </c>
      <c r="DG75">
        <v>0</v>
      </c>
      <c r="DH75" t="s">
        <v>124</v>
      </c>
      <c r="DI75" t="s">
        <v>124</v>
      </c>
      <c r="DJ75" t="s">
        <v>124</v>
      </c>
      <c r="DK75" t="s">
        <v>124</v>
      </c>
      <c r="DL75" t="s">
        <v>124</v>
      </c>
      <c r="DM75" t="s">
        <v>124</v>
      </c>
      <c r="DN75" t="s">
        <v>124</v>
      </c>
      <c r="DO75">
        <v>1</v>
      </c>
      <c r="DP75" t="s">
        <v>124</v>
      </c>
      <c r="DQ75">
        <v>0</v>
      </c>
      <c r="DR75" t="s">
        <v>124</v>
      </c>
      <c r="DS75" t="s">
        <v>124</v>
      </c>
      <c r="DT75" t="s">
        <v>124</v>
      </c>
    </row>
    <row r="76" spans="1:124" x14ac:dyDescent="0.35">
      <c r="A76" t="s">
        <v>130</v>
      </c>
      <c r="B76" s="1">
        <v>43627</v>
      </c>
      <c r="C76" s="1">
        <v>43646</v>
      </c>
      <c r="D76">
        <v>1</v>
      </c>
      <c r="E76">
        <v>0</v>
      </c>
      <c r="F76">
        <v>0</v>
      </c>
      <c r="G76">
        <v>0</v>
      </c>
      <c r="H76" t="s">
        <v>124</v>
      </c>
      <c r="I76" t="s">
        <v>124</v>
      </c>
      <c r="J76" t="s">
        <v>124</v>
      </c>
      <c r="K76" t="s">
        <v>124</v>
      </c>
      <c r="L76" t="s">
        <v>124</v>
      </c>
      <c r="M76" t="s">
        <v>124</v>
      </c>
      <c r="N76" t="s">
        <v>124</v>
      </c>
      <c r="O76" t="s">
        <v>124</v>
      </c>
      <c r="P76" t="s">
        <v>124</v>
      </c>
      <c r="Q76" t="s">
        <v>124</v>
      </c>
      <c r="R76" t="s">
        <v>124</v>
      </c>
      <c r="S76" t="s">
        <v>124</v>
      </c>
      <c r="T76">
        <v>1</v>
      </c>
      <c r="U76">
        <v>0</v>
      </c>
      <c r="V76">
        <v>1</v>
      </c>
      <c r="W76">
        <v>1</v>
      </c>
      <c r="X76">
        <v>1</v>
      </c>
      <c r="Y76">
        <v>0</v>
      </c>
      <c r="Z76">
        <v>0</v>
      </c>
      <c r="AA76">
        <v>0</v>
      </c>
      <c r="AB76">
        <v>0</v>
      </c>
      <c r="AC76">
        <v>0</v>
      </c>
      <c r="AD76">
        <v>0</v>
      </c>
      <c r="AE76">
        <v>0</v>
      </c>
      <c r="AF76">
        <v>0</v>
      </c>
      <c r="AG76">
        <v>0</v>
      </c>
      <c r="AH76">
        <v>0</v>
      </c>
      <c r="AI76">
        <v>0</v>
      </c>
      <c r="AJ76">
        <v>0</v>
      </c>
      <c r="AK76">
        <v>0</v>
      </c>
      <c r="AL76">
        <v>0</v>
      </c>
      <c r="AM76">
        <v>1</v>
      </c>
      <c r="AN76">
        <v>0</v>
      </c>
      <c r="AO76">
        <v>0</v>
      </c>
      <c r="AP76">
        <v>0</v>
      </c>
      <c r="AQ76">
        <v>1</v>
      </c>
      <c r="AR76">
        <v>0</v>
      </c>
      <c r="AS76">
        <v>0</v>
      </c>
      <c r="AT76">
        <v>1</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1</v>
      </c>
      <c r="BU76">
        <v>0</v>
      </c>
      <c r="BV76">
        <v>0</v>
      </c>
      <c r="BW76" t="s">
        <v>124</v>
      </c>
      <c r="BX76" t="s">
        <v>124</v>
      </c>
      <c r="BY76" t="s">
        <v>124</v>
      </c>
      <c r="BZ76" t="s">
        <v>124</v>
      </c>
      <c r="CA76" t="s">
        <v>124</v>
      </c>
      <c r="CB76" t="s">
        <v>124</v>
      </c>
      <c r="CC76" t="s">
        <v>124</v>
      </c>
      <c r="CD76" t="s">
        <v>124</v>
      </c>
      <c r="CE76" t="s">
        <v>124</v>
      </c>
      <c r="CF76" t="s">
        <v>124</v>
      </c>
      <c r="CG76" t="s">
        <v>124</v>
      </c>
      <c r="CH76" t="s">
        <v>124</v>
      </c>
      <c r="CI76" t="s">
        <v>124</v>
      </c>
      <c r="CJ76" t="s">
        <v>124</v>
      </c>
      <c r="CK76" t="s">
        <v>124</v>
      </c>
      <c r="CL76" t="s">
        <v>124</v>
      </c>
      <c r="CM76" t="s">
        <v>124</v>
      </c>
      <c r="CN76" t="s">
        <v>124</v>
      </c>
      <c r="CO76" t="s">
        <v>124</v>
      </c>
      <c r="CP76" t="s">
        <v>124</v>
      </c>
      <c r="CQ76" t="s">
        <v>124</v>
      </c>
      <c r="CR76" t="s">
        <v>124</v>
      </c>
      <c r="CS76" t="s">
        <v>124</v>
      </c>
      <c r="CT76" t="s">
        <v>124</v>
      </c>
      <c r="CU76" t="s">
        <v>124</v>
      </c>
      <c r="CV76" t="s">
        <v>124</v>
      </c>
      <c r="CW76" t="s">
        <v>124</v>
      </c>
      <c r="CX76" t="s">
        <v>124</v>
      </c>
      <c r="CY76" t="s">
        <v>124</v>
      </c>
      <c r="CZ76" t="s">
        <v>124</v>
      </c>
      <c r="DA76" t="s">
        <v>124</v>
      </c>
      <c r="DB76" t="s">
        <v>124</v>
      </c>
      <c r="DC76" t="s">
        <v>124</v>
      </c>
      <c r="DD76" t="s">
        <v>124</v>
      </c>
      <c r="DE76" t="s">
        <v>124</v>
      </c>
      <c r="DF76" t="s">
        <v>124</v>
      </c>
      <c r="DG76">
        <v>0</v>
      </c>
      <c r="DH76" t="s">
        <v>124</v>
      </c>
      <c r="DI76" t="s">
        <v>124</v>
      </c>
      <c r="DJ76" t="s">
        <v>124</v>
      </c>
      <c r="DK76" t="s">
        <v>124</v>
      </c>
      <c r="DL76" t="s">
        <v>124</v>
      </c>
      <c r="DM76" t="s">
        <v>124</v>
      </c>
      <c r="DN76" t="s">
        <v>124</v>
      </c>
      <c r="DO76">
        <v>1</v>
      </c>
      <c r="DP76" t="s">
        <v>124</v>
      </c>
      <c r="DQ76">
        <v>0</v>
      </c>
      <c r="DR76" t="s">
        <v>124</v>
      </c>
      <c r="DS76" t="s">
        <v>124</v>
      </c>
      <c r="DT76" t="s">
        <v>124</v>
      </c>
    </row>
    <row r="77" spans="1:124" x14ac:dyDescent="0.35">
      <c r="A77" t="s">
        <v>130</v>
      </c>
      <c r="B77" s="1">
        <v>43647</v>
      </c>
      <c r="C77" s="1">
        <v>43738</v>
      </c>
      <c r="D77">
        <v>1</v>
      </c>
      <c r="E77">
        <v>0</v>
      </c>
      <c r="F77">
        <v>0</v>
      </c>
      <c r="G77">
        <v>0</v>
      </c>
      <c r="H77" t="s">
        <v>124</v>
      </c>
      <c r="I77" t="s">
        <v>124</v>
      </c>
      <c r="J77" t="s">
        <v>124</v>
      </c>
      <c r="K77" t="s">
        <v>124</v>
      </c>
      <c r="L77" t="s">
        <v>124</v>
      </c>
      <c r="M77" t="s">
        <v>124</v>
      </c>
      <c r="N77" t="s">
        <v>124</v>
      </c>
      <c r="O77" t="s">
        <v>124</v>
      </c>
      <c r="P77" t="s">
        <v>124</v>
      </c>
      <c r="Q77" t="s">
        <v>124</v>
      </c>
      <c r="R77" t="s">
        <v>124</v>
      </c>
      <c r="S77" t="s">
        <v>124</v>
      </c>
      <c r="T77">
        <v>1</v>
      </c>
      <c r="U77">
        <v>1</v>
      </c>
      <c r="V77">
        <v>1</v>
      </c>
      <c r="W77">
        <v>1</v>
      </c>
      <c r="X77">
        <v>1</v>
      </c>
      <c r="Y77">
        <v>0</v>
      </c>
      <c r="Z77">
        <v>0</v>
      </c>
      <c r="AA77">
        <v>0</v>
      </c>
      <c r="AB77">
        <v>0</v>
      </c>
      <c r="AC77">
        <v>1</v>
      </c>
      <c r="AD77">
        <v>0</v>
      </c>
      <c r="AE77">
        <v>0</v>
      </c>
      <c r="AF77">
        <v>0</v>
      </c>
      <c r="AG77">
        <v>0</v>
      </c>
      <c r="AH77">
        <v>0</v>
      </c>
      <c r="AI77">
        <v>0</v>
      </c>
      <c r="AJ77">
        <v>0</v>
      </c>
      <c r="AK77">
        <v>0</v>
      </c>
      <c r="AL77">
        <v>0</v>
      </c>
      <c r="AM77">
        <v>1</v>
      </c>
      <c r="AN77">
        <v>0</v>
      </c>
      <c r="AO77">
        <v>0</v>
      </c>
      <c r="AP77">
        <v>0</v>
      </c>
      <c r="AQ77">
        <v>1</v>
      </c>
      <c r="AR77">
        <v>0</v>
      </c>
      <c r="AS77">
        <v>0</v>
      </c>
      <c r="AT77">
        <v>1</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1</v>
      </c>
      <c r="BU77">
        <v>0</v>
      </c>
      <c r="BV77">
        <v>0</v>
      </c>
      <c r="BW77" t="s">
        <v>124</v>
      </c>
      <c r="BX77" t="s">
        <v>124</v>
      </c>
      <c r="BY77" t="s">
        <v>124</v>
      </c>
      <c r="BZ77" t="s">
        <v>124</v>
      </c>
      <c r="CA77" t="s">
        <v>124</v>
      </c>
      <c r="CB77" t="s">
        <v>124</v>
      </c>
      <c r="CC77" t="s">
        <v>124</v>
      </c>
      <c r="CD77" t="s">
        <v>124</v>
      </c>
      <c r="CE77" t="s">
        <v>124</v>
      </c>
      <c r="CF77" t="s">
        <v>124</v>
      </c>
      <c r="CG77" t="s">
        <v>124</v>
      </c>
      <c r="CH77" t="s">
        <v>124</v>
      </c>
      <c r="CI77" t="s">
        <v>124</v>
      </c>
      <c r="CJ77" t="s">
        <v>124</v>
      </c>
      <c r="CK77" t="s">
        <v>124</v>
      </c>
      <c r="CL77" t="s">
        <v>124</v>
      </c>
      <c r="CM77" t="s">
        <v>124</v>
      </c>
      <c r="CN77" t="s">
        <v>124</v>
      </c>
      <c r="CO77" t="s">
        <v>124</v>
      </c>
      <c r="CP77" t="s">
        <v>124</v>
      </c>
      <c r="CQ77" t="s">
        <v>124</v>
      </c>
      <c r="CR77" t="s">
        <v>124</v>
      </c>
      <c r="CS77" t="s">
        <v>124</v>
      </c>
      <c r="CT77" t="s">
        <v>124</v>
      </c>
      <c r="CU77" t="s">
        <v>124</v>
      </c>
      <c r="CV77" t="s">
        <v>124</v>
      </c>
      <c r="CW77" t="s">
        <v>124</v>
      </c>
      <c r="CX77" t="s">
        <v>124</v>
      </c>
      <c r="CY77" t="s">
        <v>124</v>
      </c>
      <c r="CZ77" t="s">
        <v>124</v>
      </c>
      <c r="DA77" t="s">
        <v>124</v>
      </c>
      <c r="DB77" t="s">
        <v>124</v>
      </c>
      <c r="DC77" t="s">
        <v>124</v>
      </c>
      <c r="DD77" t="s">
        <v>124</v>
      </c>
      <c r="DE77" t="s">
        <v>124</v>
      </c>
      <c r="DF77" t="s">
        <v>124</v>
      </c>
      <c r="DG77">
        <v>0</v>
      </c>
      <c r="DH77" t="s">
        <v>124</v>
      </c>
      <c r="DI77" t="s">
        <v>124</v>
      </c>
      <c r="DJ77" t="s">
        <v>124</v>
      </c>
      <c r="DK77" t="s">
        <v>124</v>
      </c>
      <c r="DL77" t="s">
        <v>124</v>
      </c>
      <c r="DM77" t="s">
        <v>124</v>
      </c>
      <c r="DN77" t="s">
        <v>124</v>
      </c>
      <c r="DO77">
        <v>1</v>
      </c>
      <c r="DP77" t="s">
        <v>124</v>
      </c>
      <c r="DQ77">
        <v>0</v>
      </c>
      <c r="DR77" t="s">
        <v>124</v>
      </c>
      <c r="DS77" t="s">
        <v>124</v>
      </c>
      <c r="DT77" t="s">
        <v>124</v>
      </c>
    </row>
    <row r="78" spans="1:124" x14ac:dyDescent="0.35">
      <c r="A78" t="s">
        <v>130</v>
      </c>
      <c r="B78" s="1">
        <v>43739</v>
      </c>
      <c r="C78" s="1">
        <v>43830</v>
      </c>
      <c r="D78">
        <v>1</v>
      </c>
      <c r="E78">
        <v>0</v>
      </c>
      <c r="F78">
        <v>0</v>
      </c>
      <c r="G78">
        <v>0</v>
      </c>
      <c r="H78" t="s">
        <v>124</v>
      </c>
      <c r="I78" t="s">
        <v>124</v>
      </c>
      <c r="J78" t="s">
        <v>124</v>
      </c>
      <c r="K78" t="s">
        <v>124</v>
      </c>
      <c r="L78" t="s">
        <v>124</v>
      </c>
      <c r="M78" t="s">
        <v>124</v>
      </c>
      <c r="N78" t="s">
        <v>124</v>
      </c>
      <c r="O78" t="s">
        <v>124</v>
      </c>
      <c r="P78" t="s">
        <v>124</v>
      </c>
      <c r="Q78" t="s">
        <v>124</v>
      </c>
      <c r="R78" t="s">
        <v>124</v>
      </c>
      <c r="S78" t="s">
        <v>124</v>
      </c>
      <c r="T78">
        <v>1</v>
      </c>
      <c r="U78">
        <v>1</v>
      </c>
      <c r="V78">
        <v>1</v>
      </c>
      <c r="W78">
        <v>1</v>
      </c>
      <c r="X78">
        <v>1</v>
      </c>
      <c r="Y78">
        <v>0</v>
      </c>
      <c r="Z78">
        <v>0</v>
      </c>
      <c r="AA78">
        <v>0</v>
      </c>
      <c r="AB78">
        <v>0</v>
      </c>
      <c r="AC78">
        <v>1</v>
      </c>
      <c r="AD78">
        <v>0</v>
      </c>
      <c r="AE78">
        <v>0</v>
      </c>
      <c r="AF78">
        <v>0</v>
      </c>
      <c r="AG78">
        <v>0</v>
      </c>
      <c r="AH78">
        <v>0</v>
      </c>
      <c r="AI78">
        <v>0</v>
      </c>
      <c r="AJ78">
        <v>0</v>
      </c>
      <c r="AK78">
        <v>0</v>
      </c>
      <c r="AL78">
        <v>0</v>
      </c>
      <c r="AM78">
        <v>1</v>
      </c>
      <c r="AN78">
        <v>0</v>
      </c>
      <c r="AO78">
        <v>0</v>
      </c>
      <c r="AP78">
        <v>0</v>
      </c>
      <c r="AQ78">
        <v>1</v>
      </c>
      <c r="AR78">
        <v>0</v>
      </c>
      <c r="AS78">
        <v>0</v>
      </c>
      <c r="AT78">
        <v>1</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1</v>
      </c>
      <c r="BU78">
        <v>0</v>
      </c>
      <c r="BV78">
        <v>0</v>
      </c>
      <c r="BW78" t="s">
        <v>124</v>
      </c>
      <c r="BX78" t="s">
        <v>124</v>
      </c>
      <c r="BY78" t="s">
        <v>124</v>
      </c>
      <c r="BZ78" t="s">
        <v>124</v>
      </c>
      <c r="CA78" t="s">
        <v>124</v>
      </c>
      <c r="CB78" t="s">
        <v>124</v>
      </c>
      <c r="CC78" t="s">
        <v>124</v>
      </c>
      <c r="CD78" t="s">
        <v>124</v>
      </c>
      <c r="CE78" t="s">
        <v>124</v>
      </c>
      <c r="CF78" t="s">
        <v>124</v>
      </c>
      <c r="CG78" t="s">
        <v>124</v>
      </c>
      <c r="CH78" t="s">
        <v>124</v>
      </c>
      <c r="CI78" t="s">
        <v>124</v>
      </c>
      <c r="CJ78" t="s">
        <v>124</v>
      </c>
      <c r="CK78" t="s">
        <v>124</v>
      </c>
      <c r="CL78" t="s">
        <v>124</v>
      </c>
      <c r="CM78" t="s">
        <v>124</v>
      </c>
      <c r="CN78" t="s">
        <v>124</v>
      </c>
      <c r="CO78" t="s">
        <v>124</v>
      </c>
      <c r="CP78" t="s">
        <v>124</v>
      </c>
      <c r="CQ78" t="s">
        <v>124</v>
      </c>
      <c r="CR78" t="s">
        <v>124</v>
      </c>
      <c r="CS78" t="s">
        <v>124</v>
      </c>
      <c r="CT78" t="s">
        <v>124</v>
      </c>
      <c r="CU78" t="s">
        <v>124</v>
      </c>
      <c r="CV78" t="s">
        <v>124</v>
      </c>
      <c r="CW78" t="s">
        <v>124</v>
      </c>
      <c r="CX78" t="s">
        <v>124</v>
      </c>
      <c r="CY78" t="s">
        <v>124</v>
      </c>
      <c r="CZ78" t="s">
        <v>124</v>
      </c>
      <c r="DA78" t="s">
        <v>124</v>
      </c>
      <c r="DB78" t="s">
        <v>124</v>
      </c>
      <c r="DC78" t="s">
        <v>124</v>
      </c>
      <c r="DD78" t="s">
        <v>124</v>
      </c>
      <c r="DE78" t="s">
        <v>124</v>
      </c>
      <c r="DF78" t="s">
        <v>124</v>
      </c>
      <c r="DG78">
        <v>0</v>
      </c>
      <c r="DH78" t="s">
        <v>124</v>
      </c>
      <c r="DI78" t="s">
        <v>124</v>
      </c>
      <c r="DJ78" t="s">
        <v>124</v>
      </c>
      <c r="DK78" t="s">
        <v>124</v>
      </c>
      <c r="DL78" t="s">
        <v>124</v>
      </c>
      <c r="DM78" t="s">
        <v>124</v>
      </c>
      <c r="DN78" t="s">
        <v>124</v>
      </c>
      <c r="DO78">
        <v>1</v>
      </c>
      <c r="DP78" t="s">
        <v>124</v>
      </c>
      <c r="DQ78">
        <v>0</v>
      </c>
      <c r="DR78" t="s">
        <v>124</v>
      </c>
      <c r="DS78" t="s">
        <v>124</v>
      </c>
      <c r="DT78" t="s">
        <v>124</v>
      </c>
    </row>
    <row r="79" spans="1:124" x14ac:dyDescent="0.35">
      <c r="A79" t="s">
        <v>130</v>
      </c>
      <c r="B79" s="1">
        <v>43831</v>
      </c>
      <c r="C79" s="1">
        <v>44044</v>
      </c>
      <c r="D79">
        <v>1</v>
      </c>
      <c r="E79">
        <v>0</v>
      </c>
      <c r="F79">
        <v>0</v>
      </c>
      <c r="G79">
        <v>0</v>
      </c>
      <c r="H79" t="s">
        <v>124</v>
      </c>
      <c r="I79" t="s">
        <v>124</v>
      </c>
      <c r="J79" t="s">
        <v>124</v>
      </c>
      <c r="K79" t="s">
        <v>124</v>
      </c>
      <c r="L79" t="s">
        <v>124</v>
      </c>
      <c r="M79" t="s">
        <v>124</v>
      </c>
      <c r="N79" t="s">
        <v>124</v>
      </c>
      <c r="O79" t="s">
        <v>124</v>
      </c>
      <c r="P79" t="s">
        <v>124</v>
      </c>
      <c r="Q79" t="s">
        <v>124</v>
      </c>
      <c r="R79" t="s">
        <v>124</v>
      </c>
      <c r="S79" t="s">
        <v>124</v>
      </c>
      <c r="T79">
        <v>1</v>
      </c>
      <c r="U79">
        <v>1</v>
      </c>
      <c r="V79">
        <v>1</v>
      </c>
      <c r="W79">
        <v>1</v>
      </c>
      <c r="X79">
        <v>1</v>
      </c>
      <c r="Y79">
        <v>0</v>
      </c>
      <c r="Z79">
        <v>0</v>
      </c>
      <c r="AA79">
        <v>0</v>
      </c>
      <c r="AB79">
        <v>0</v>
      </c>
      <c r="AC79">
        <v>1</v>
      </c>
      <c r="AD79">
        <v>0</v>
      </c>
      <c r="AE79">
        <v>0</v>
      </c>
      <c r="AF79">
        <v>0</v>
      </c>
      <c r="AG79">
        <v>0</v>
      </c>
      <c r="AH79">
        <v>0</v>
      </c>
      <c r="AI79">
        <v>0</v>
      </c>
      <c r="AJ79">
        <v>0</v>
      </c>
      <c r="AK79">
        <v>0</v>
      </c>
      <c r="AL79">
        <v>0</v>
      </c>
      <c r="AM79">
        <v>1</v>
      </c>
      <c r="AN79">
        <v>0</v>
      </c>
      <c r="AO79">
        <v>0</v>
      </c>
      <c r="AP79">
        <v>0</v>
      </c>
      <c r="AQ79">
        <v>1</v>
      </c>
      <c r="AR79">
        <v>0</v>
      </c>
      <c r="AS79">
        <v>0</v>
      </c>
      <c r="AT79">
        <v>1</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1</v>
      </c>
      <c r="BU79">
        <v>0</v>
      </c>
      <c r="BV79">
        <v>0</v>
      </c>
      <c r="BW79" t="s">
        <v>124</v>
      </c>
      <c r="BX79" t="s">
        <v>124</v>
      </c>
      <c r="BY79" t="s">
        <v>124</v>
      </c>
      <c r="BZ79" t="s">
        <v>124</v>
      </c>
      <c r="CA79" t="s">
        <v>124</v>
      </c>
      <c r="CB79" t="s">
        <v>124</v>
      </c>
      <c r="CC79" t="s">
        <v>124</v>
      </c>
      <c r="CD79" t="s">
        <v>124</v>
      </c>
      <c r="CE79" t="s">
        <v>124</v>
      </c>
      <c r="CF79" t="s">
        <v>124</v>
      </c>
      <c r="CG79" t="s">
        <v>124</v>
      </c>
      <c r="CH79" t="s">
        <v>124</v>
      </c>
      <c r="CI79" t="s">
        <v>124</v>
      </c>
      <c r="CJ79" t="s">
        <v>124</v>
      </c>
      <c r="CK79" t="s">
        <v>124</v>
      </c>
      <c r="CL79" t="s">
        <v>124</v>
      </c>
      <c r="CM79" t="s">
        <v>124</v>
      </c>
      <c r="CN79" t="s">
        <v>124</v>
      </c>
      <c r="CO79" t="s">
        <v>124</v>
      </c>
      <c r="CP79" t="s">
        <v>124</v>
      </c>
      <c r="CQ79" t="s">
        <v>124</v>
      </c>
      <c r="CR79" t="s">
        <v>124</v>
      </c>
      <c r="CS79" t="s">
        <v>124</v>
      </c>
      <c r="CT79" t="s">
        <v>124</v>
      </c>
      <c r="CU79" t="s">
        <v>124</v>
      </c>
      <c r="CV79" t="s">
        <v>124</v>
      </c>
      <c r="CW79" t="s">
        <v>124</v>
      </c>
      <c r="CX79" t="s">
        <v>124</v>
      </c>
      <c r="CY79" t="s">
        <v>124</v>
      </c>
      <c r="CZ79" t="s">
        <v>124</v>
      </c>
      <c r="DA79" t="s">
        <v>124</v>
      </c>
      <c r="DB79" t="s">
        <v>124</v>
      </c>
      <c r="DC79" t="s">
        <v>124</v>
      </c>
      <c r="DD79" t="s">
        <v>124</v>
      </c>
      <c r="DE79" t="s">
        <v>124</v>
      </c>
      <c r="DF79" t="s">
        <v>124</v>
      </c>
      <c r="DG79">
        <v>0</v>
      </c>
      <c r="DH79" t="s">
        <v>124</v>
      </c>
      <c r="DI79" t="s">
        <v>124</v>
      </c>
      <c r="DJ79" t="s">
        <v>124</v>
      </c>
      <c r="DK79" t="s">
        <v>124</v>
      </c>
      <c r="DL79" t="s">
        <v>124</v>
      </c>
      <c r="DM79" t="s">
        <v>124</v>
      </c>
      <c r="DN79" t="s">
        <v>124</v>
      </c>
      <c r="DO79">
        <v>1</v>
      </c>
      <c r="DP79" t="s">
        <v>124</v>
      </c>
      <c r="DQ79">
        <v>0</v>
      </c>
      <c r="DR79" t="s">
        <v>124</v>
      </c>
      <c r="DS79" t="s">
        <v>124</v>
      </c>
      <c r="DT79" t="s">
        <v>124</v>
      </c>
    </row>
    <row r="80" spans="1:124" x14ac:dyDescent="0.35">
      <c r="A80" t="s">
        <v>131</v>
      </c>
      <c r="B80" s="1">
        <v>42948</v>
      </c>
      <c r="C80" s="1">
        <v>43006</v>
      </c>
      <c r="D80">
        <v>1</v>
      </c>
      <c r="E80">
        <v>0</v>
      </c>
      <c r="F80">
        <v>0</v>
      </c>
      <c r="G80">
        <v>0</v>
      </c>
      <c r="H80" t="s">
        <v>124</v>
      </c>
      <c r="I80" t="s">
        <v>124</v>
      </c>
      <c r="J80" t="s">
        <v>124</v>
      </c>
      <c r="K80" t="s">
        <v>124</v>
      </c>
      <c r="L80" t="s">
        <v>124</v>
      </c>
      <c r="M80" t="s">
        <v>124</v>
      </c>
      <c r="N80" t="s">
        <v>124</v>
      </c>
      <c r="O80" t="s">
        <v>124</v>
      </c>
      <c r="P80" t="s">
        <v>124</v>
      </c>
      <c r="Q80" t="s">
        <v>124</v>
      </c>
      <c r="R80" t="s">
        <v>124</v>
      </c>
      <c r="S80" t="s">
        <v>124</v>
      </c>
      <c r="T80">
        <v>1</v>
      </c>
      <c r="U80">
        <v>1</v>
      </c>
      <c r="V80">
        <v>1</v>
      </c>
      <c r="W80">
        <v>1</v>
      </c>
      <c r="X80">
        <v>1</v>
      </c>
      <c r="Y80">
        <v>0</v>
      </c>
      <c r="Z80">
        <v>0</v>
      </c>
      <c r="AA80">
        <v>0</v>
      </c>
      <c r="AB80">
        <v>1</v>
      </c>
      <c r="AC80">
        <v>1</v>
      </c>
      <c r="AD80">
        <v>0</v>
      </c>
      <c r="AE80">
        <v>0</v>
      </c>
      <c r="AF80">
        <v>0</v>
      </c>
      <c r="AG80">
        <v>0</v>
      </c>
      <c r="AH80">
        <v>0</v>
      </c>
      <c r="AI80">
        <v>0</v>
      </c>
      <c r="AJ80">
        <v>0</v>
      </c>
      <c r="AK80">
        <v>0</v>
      </c>
      <c r="AL80">
        <v>0</v>
      </c>
      <c r="AM80">
        <v>1</v>
      </c>
      <c r="AN80">
        <v>0</v>
      </c>
      <c r="AO80">
        <v>0</v>
      </c>
      <c r="AP80">
        <v>0</v>
      </c>
      <c r="AQ80">
        <v>1</v>
      </c>
      <c r="AR80">
        <v>1</v>
      </c>
      <c r="AS80">
        <v>0</v>
      </c>
      <c r="AT80">
        <v>1</v>
      </c>
      <c r="AU80">
        <v>0</v>
      </c>
      <c r="AV80">
        <v>0</v>
      </c>
      <c r="AW80">
        <v>0</v>
      </c>
      <c r="AX80">
        <v>1</v>
      </c>
      <c r="AY80">
        <v>0</v>
      </c>
      <c r="AZ80">
        <v>0</v>
      </c>
      <c r="BA80">
        <v>0</v>
      </c>
      <c r="BB80">
        <v>0</v>
      </c>
      <c r="BC80">
        <v>1</v>
      </c>
      <c r="BD80">
        <v>0</v>
      </c>
      <c r="BE80">
        <v>0</v>
      </c>
      <c r="BF80">
        <v>0</v>
      </c>
      <c r="BG80">
        <v>0</v>
      </c>
      <c r="BH80">
        <v>0</v>
      </c>
      <c r="BI80">
        <v>0</v>
      </c>
      <c r="BJ80">
        <v>0</v>
      </c>
      <c r="BK80">
        <v>0</v>
      </c>
      <c r="BL80">
        <v>0</v>
      </c>
      <c r="BM80">
        <v>0</v>
      </c>
      <c r="BN80">
        <v>0</v>
      </c>
      <c r="BO80">
        <v>0</v>
      </c>
      <c r="BP80">
        <v>0</v>
      </c>
      <c r="BQ80">
        <v>0</v>
      </c>
      <c r="BR80">
        <v>0</v>
      </c>
      <c r="BS80">
        <v>1</v>
      </c>
      <c r="BT80">
        <v>0</v>
      </c>
      <c r="BU80">
        <v>0</v>
      </c>
      <c r="BV80">
        <v>1</v>
      </c>
      <c r="BW80">
        <v>0</v>
      </c>
      <c r="BX80">
        <v>0</v>
      </c>
      <c r="BY80">
        <v>0</v>
      </c>
      <c r="BZ80">
        <v>1</v>
      </c>
      <c r="CA80">
        <v>1</v>
      </c>
      <c r="CB80">
        <v>0</v>
      </c>
      <c r="CC80">
        <v>0</v>
      </c>
      <c r="CD80">
        <v>1</v>
      </c>
      <c r="CE80">
        <v>0</v>
      </c>
      <c r="CF80">
        <v>0</v>
      </c>
      <c r="CG80">
        <v>0</v>
      </c>
      <c r="CH80">
        <v>0</v>
      </c>
      <c r="CI80">
        <v>0</v>
      </c>
      <c r="CJ80">
        <v>0</v>
      </c>
      <c r="CK80">
        <v>0</v>
      </c>
      <c r="CL80">
        <v>0</v>
      </c>
      <c r="CM80">
        <v>0</v>
      </c>
      <c r="CN80">
        <v>0</v>
      </c>
      <c r="CO80">
        <v>1</v>
      </c>
      <c r="CP80">
        <v>0</v>
      </c>
      <c r="CQ80">
        <v>0</v>
      </c>
      <c r="CR80">
        <v>0</v>
      </c>
      <c r="CS80">
        <v>1</v>
      </c>
      <c r="CT80">
        <v>1</v>
      </c>
      <c r="CU80">
        <v>1</v>
      </c>
      <c r="CV80">
        <v>0</v>
      </c>
      <c r="CW80">
        <v>1</v>
      </c>
      <c r="CX80">
        <v>0</v>
      </c>
      <c r="CY80">
        <v>0</v>
      </c>
      <c r="CZ80">
        <v>0</v>
      </c>
      <c r="DA80">
        <v>1</v>
      </c>
      <c r="DB80">
        <v>1</v>
      </c>
      <c r="DC80">
        <v>0</v>
      </c>
      <c r="DD80">
        <v>0</v>
      </c>
      <c r="DE80">
        <v>1</v>
      </c>
      <c r="DF80">
        <v>0</v>
      </c>
      <c r="DG80">
        <v>0</v>
      </c>
      <c r="DH80" t="s">
        <v>124</v>
      </c>
      <c r="DI80" t="s">
        <v>124</v>
      </c>
      <c r="DJ80" t="s">
        <v>124</v>
      </c>
      <c r="DK80" t="s">
        <v>124</v>
      </c>
      <c r="DL80" t="s">
        <v>124</v>
      </c>
      <c r="DM80" t="s">
        <v>124</v>
      </c>
      <c r="DN80" t="s">
        <v>124</v>
      </c>
      <c r="DO80">
        <v>1</v>
      </c>
      <c r="DP80" t="s">
        <v>124</v>
      </c>
      <c r="DQ80">
        <v>0</v>
      </c>
      <c r="DR80" t="s">
        <v>124</v>
      </c>
      <c r="DS80" t="s">
        <v>124</v>
      </c>
      <c r="DT80" t="s">
        <v>124</v>
      </c>
    </row>
    <row r="81" spans="1:124" x14ac:dyDescent="0.35">
      <c r="A81" t="s">
        <v>131</v>
      </c>
      <c r="B81" s="1">
        <v>43007</v>
      </c>
      <c r="C81" s="1">
        <v>43100</v>
      </c>
      <c r="D81">
        <v>1</v>
      </c>
      <c r="E81">
        <v>0</v>
      </c>
      <c r="F81">
        <v>0</v>
      </c>
      <c r="G81">
        <v>0</v>
      </c>
      <c r="H81" t="s">
        <v>124</v>
      </c>
      <c r="I81" t="s">
        <v>124</v>
      </c>
      <c r="J81" t="s">
        <v>124</v>
      </c>
      <c r="K81" t="s">
        <v>124</v>
      </c>
      <c r="L81" t="s">
        <v>124</v>
      </c>
      <c r="M81" t="s">
        <v>124</v>
      </c>
      <c r="N81" t="s">
        <v>124</v>
      </c>
      <c r="O81" t="s">
        <v>124</v>
      </c>
      <c r="P81" t="s">
        <v>124</v>
      </c>
      <c r="Q81" t="s">
        <v>124</v>
      </c>
      <c r="R81" t="s">
        <v>124</v>
      </c>
      <c r="S81" t="s">
        <v>124</v>
      </c>
      <c r="T81">
        <v>1</v>
      </c>
      <c r="U81">
        <v>1</v>
      </c>
      <c r="V81">
        <v>1</v>
      </c>
      <c r="W81">
        <v>1</v>
      </c>
      <c r="X81">
        <v>1</v>
      </c>
      <c r="Y81">
        <v>0</v>
      </c>
      <c r="Z81">
        <v>0</v>
      </c>
      <c r="AA81">
        <v>0</v>
      </c>
      <c r="AB81">
        <v>1</v>
      </c>
      <c r="AC81">
        <v>1</v>
      </c>
      <c r="AD81">
        <v>0</v>
      </c>
      <c r="AE81">
        <v>0</v>
      </c>
      <c r="AF81">
        <v>0</v>
      </c>
      <c r="AG81">
        <v>0</v>
      </c>
      <c r="AH81">
        <v>0</v>
      </c>
      <c r="AI81">
        <v>0</v>
      </c>
      <c r="AJ81">
        <v>0</v>
      </c>
      <c r="AK81">
        <v>0</v>
      </c>
      <c r="AL81">
        <v>0</v>
      </c>
      <c r="AM81">
        <v>1</v>
      </c>
      <c r="AN81">
        <v>0</v>
      </c>
      <c r="AO81">
        <v>0</v>
      </c>
      <c r="AP81">
        <v>0</v>
      </c>
      <c r="AQ81">
        <v>1</v>
      </c>
      <c r="AR81">
        <v>1</v>
      </c>
      <c r="AS81">
        <v>0</v>
      </c>
      <c r="AT81">
        <v>1</v>
      </c>
      <c r="AU81">
        <v>0</v>
      </c>
      <c r="AV81">
        <v>0</v>
      </c>
      <c r="AW81">
        <v>0</v>
      </c>
      <c r="AX81">
        <v>1</v>
      </c>
      <c r="AY81">
        <v>0</v>
      </c>
      <c r="AZ81">
        <v>0</v>
      </c>
      <c r="BA81">
        <v>0</v>
      </c>
      <c r="BB81">
        <v>0</v>
      </c>
      <c r="BC81">
        <v>1</v>
      </c>
      <c r="BD81">
        <v>0</v>
      </c>
      <c r="BE81">
        <v>0</v>
      </c>
      <c r="BF81">
        <v>0</v>
      </c>
      <c r="BG81">
        <v>0</v>
      </c>
      <c r="BH81">
        <v>0</v>
      </c>
      <c r="BI81">
        <v>0</v>
      </c>
      <c r="BJ81">
        <v>0</v>
      </c>
      <c r="BK81">
        <v>0</v>
      </c>
      <c r="BL81">
        <v>0</v>
      </c>
      <c r="BM81">
        <v>0</v>
      </c>
      <c r="BN81">
        <v>0</v>
      </c>
      <c r="BO81">
        <v>0</v>
      </c>
      <c r="BP81">
        <v>0</v>
      </c>
      <c r="BQ81">
        <v>0</v>
      </c>
      <c r="BR81">
        <v>0</v>
      </c>
      <c r="BS81">
        <v>1</v>
      </c>
      <c r="BT81">
        <v>0</v>
      </c>
      <c r="BU81">
        <v>0</v>
      </c>
      <c r="BV81">
        <v>1</v>
      </c>
      <c r="BW81">
        <v>0</v>
      </c>
      <c r="BX81">
        <v>0</v>
      </c>
      <c r="BY81">
        <v>0</v>
      </c>
      <c r="BZ81">
        <v>1</v>
      </c>
      <c r="CA81">
        <v>0</v>
      </c>
      <c r="CB81">
        <v>0</v>
      </c>
      <c r="CC81">
        <v>0</v>
      </c>
      <c r="CD81">
        <v>1</v>
      </c>
      <c r="CE81">
        <v>0</v>
      </c>
      <c r="CF81">
        <v>0</v>
      </c>
      <c r="CG81">
        <v>0</v>
      </c>
      <c r="CH81">
        <v>0</v>
      </c>
      <c r="CI81">
        <v>0</v>
      </c>
      <c r="CJ81">
        <v>0</v>
      </c>
      <c r="CK81">
        <v>0</v>
      </c>
      <c r="CL81">
        <v>0</v>
      </c>
      <c r="CM81">
        <v>0</v>
      </c>
      <c r="CN81">
        <v>0</v>
      </c>
      <c r="CO81">
        <v>1</v>
      </c>
      <c r="CP81">
        <v>0</v>
      </c>
      <c r="CQ81">
        <v>0</v>
      </c>
      <c r="CR81">
        <v>0</v>
      </c>
      <c r="CS81">
        <v>1</v>
      </c>
      <c r="CT81">
        <v>1</v>
      </c>
      <c r="CU81">
        <v>1</v>
      </c>
      <c r="CV81">
        <v>0</v>
      </c>
      <c r="CW81">
        <v>1</v>
      </c>
      <c r="CX81">
        <v>0</v>
      </c>
      <c r="CY81">
        <v>0</v>
      </c>
      <c r="CZ81">
        <v>0</v>
      </c>
      <c r="DA81">
        <v>1</v>
      </c>
      <c r="DB81">
        <v>1</v>
      </c>
      <c r="DC81">
        <v>0</v>
      </c>
      <c r="DD81">
        <v>0</v>
      </c>
      <c r="DE81">
        <v>1</v>
      </c>
      <c r="DF81">
        <v>0</v>
      </c>
      <c r="DG81">
        <v>0</v>
      </c>
      <c r="DH81" t="s">
        <v>124</v>
      </c>
      <c r="DI81" t="s">
        <v>124</v>
      </c>
      <c r="DJ81" t="s">
        <v>124</v>
      </c>
      <c r="DK81" t="s">
        <v>124</v>
      </c>
      <c r="DL81" t="s">
        <v>124</v>
      </c>
      <c r="DM81" t="s">
        <v>124</v>
      </c>
      <c r="DN81" t="s">
        <v>124</v>
      </c>
      <c r="DO81">
        <v>1</v>
      </c>
      <c r="DP81" t="s">
        <v>124</v>
      </c>
      <c r="DQ81">
        <v>0</v>
      </c>
      <c r="DR81" t="s">
        <v>124</v>
      </c>
      <c r="DS81" t="s">
        <v>124</v>
      </c>
      <c r="DT81" t="s">
        <v>124</v>
      </c>
    </row>
    <row r="82" spans="1:124" x14ac:dyDescent="0.35">
      <c r="A82" t="s">
        <v>131</v>
      </c>
      <c r="B82" s="1">
        <v>43101</v>
      </c>
      <c r="C82" s="1">
        <v>43192</v>
      </c>
      <c r="D82">
        <v>1</v>
      </c>
      <c r="E82">
        <v>0</v>
      </c>
      <c r="F82">
        <v>0</v>
      </c>
      <c r="G82">
        <v>0</v>
      </c>
      <c r="H82" t="s">
        <v>124</v>
      </c>
      <c r="I82" t="s">
        <v>124</v>
      </c>
      <c r="J82" t="s">
        <v>124</v>
      </c>
      <c r="K82" t="s">
        <v>124</v>
      </c>
      <c r="L82" t="s">
        <v>124</v>
      </c>
      <c r="M82" t="s">
        <v>124</v>
      </c>
      <c r="N82" t="s">
        <v>124</v>
      </c>
      <c r="O82" t="s">
        <v>124</v>
      </c>
      <c r="P82" t="s">
        <v>124</v>
      </c>
      <c r="Q82" t="s">
        <v>124</v>
      </c>
      <c r="R82" t="s">
        <v>124</v>
      </c>
      <c r="S82" t="s">
        <v>124</v>
      </c>
      <c r="T82">
        <v>1</v>
      </c>
      <c r="U82">
        <v>1</v>
      </c>
      <c r="V82">
        <v>1</v>
      </c>
      <c r="W82">
        <v>1</v>
      </c>
      <c r="X82">
        <v>1</v>
      </c>
      <c r="Y82">
        <v>0</v>
      </c>
      <c r="Z82">
        <v>0</v>
      </c>
      <c r="AA82">
        <v>0</v>
      </c>
      <c r="AB82">
        <v>1</v>
      </c>
      <c r="AC82">
        <v>1</v>
      </c>
      <c r="AD82">
        <v>0</v>
      </c>
      <c r="AE82">
        <v>0</v>
      </c>
      <c r="AF82">
        <v>0</v>
      </c>
      <c r="AG82">
        <v>0</v>
      </c>
      <c r="AH82">
        <v>0</v>
      </c>
      <c r="AI82">
        <v>0</v>
      </c>
      <c r="AJ82">
        <v>0</v>
      </c>
      <c r="AK82">
        <v>0</v>
      </c>
      <c r="AL82">
        <v>0</v>
      </c>
      <c r="AM82">
        <v>1</v>
      </c>
      <c r="AN82">
        <v>0</v>
      </c>
      <c r="AO82">
        <v>0</v>
      </c>
      <c r="AP82">
        <v>0</v>
      </c>
      <c r="AQ82">
        <v>1</v>
      </c>
      <c r="AR82">
        <v>1</v>
      </c>
      <c r="AS82">
        <v>0</v>
      </c>
      <c r="AT82">
        <v>1</v>
      </c>
      <c r="AU82">
        <v>1</v>
      </c>
      <c r="AV82">
        <v>0</v>
      </c>
      <c r="AW82">
        <v>0</v>
      </c>
      <c r="AX82">
        <v>1</v>
      </c>
      <c r="AY82">
        <v>0</v>
      </c>
      <c r="AZ82">
        <v>0</v>
      </c>
      <c r="BA82">
        <v>0</v>
      </c>
      <c r="BB82">
        <v>0</v>
      </c>
      <c r="BC82">
        <v>1</v>
      </c>
      <c r="BD82">
        <v>0</v>
      </c>
      <c r="BE82">
        <v>0</v>
      </c>
      <c r="BF82">
        <v>0</v>
      </c>
      <c r="BG82">
        <v>0</v>
      </c>
      <c r="BH82">
        <v>0</v>
      </c>
      <c r="BI82">
        <v>0</v>
      </c>
      <c r="BJ82">
        <v>0</v>
      </c>
      <c r="BK82">
        <v>0</v>
      </c>
      <c r="BL82">
        <v>0</v>
      </c>
      <c r="BM82">
        <v>0</v>
      </c>
      <c r="BN82">
        <v>0</v>
      </c>
      <c r="BO82">
        <v>0</v>
      </c>
      <c r="BP82">
        <v>0</v>
      </c>
      <c r="BQ82">
        <v>0</v>
      </c>
      <c r="BR82">
        <v>0</v>
      </c>
      <c r="BS82">
        <v>0</v>
      </c>
      <c r="BT82">
        <v>0</v>
      </c>
      <c r="BU82">
        <v>0</v>
      </c>
      <c r="BV82">
        <v>1</v>
      </c>
      <c r="BW82">
        <v>0</v>
      </c>
      <c r="BX82">
        <v>0</v>
      </c>
      <c r="BY82">
        <v>0</v>
      </c>
      <c r="BZ82">
        <v>0</v>
      </c>
      <c r="CA82">
        <v>0</v>
      </c>
      <c r="CB82">
        <v>0</v>
      </c>
      <c r="CC82">
        <v>0</v>
      </c>
      <c r="CD82">
        <v>0</v>
      </c>
      <c r="CE82">
        <v>1</v>
      </c>
      <c r="CF82">
        <v>0</v>
      </c>
      <c r="CG82">
        <v>0</v>
      </c>
      <c r="CH82">
        <v>0</v>
      </c>
      <c r="CI82">
        <v>0</v>
      </c>
      <c r="CJ82">
        <v>0</v>
      </c>
      <c r="CK82">
        <v>0</v>
      </c>
      <c r="CL82">
        <v>0</v>
      </c>
      <c r="CM82">
        <v>0</v>
      </c>
      <c r="CN82">
        <v>0</v>
      </c>
      <c r="CO82">
        <v>1</v>
      </c>
      <c r="CP82">
        <v>0</v>
      </c>
      <c r="CQ82">
        <v>0</v>
      </c>
      <c r="CR82">
        <v>0</v>
      </c>
      <c r="CS82">
        <v>1</v>
      </c>
      <c r="CT82">
        <v>1</v>
      </c>
      <c r="CU82">
        <v>1</v>
      </c>
      <c r="CV82">
        <v>0</v>
      </c>
      <c r="CW82">
        <v>1</v>
      </c>
      <c r="CX82">
        <v>0</v>
      </c>
      <c r="CY82">
        <v>0</v>
      </c>
      <c r="CZ82">
        <v>0</v>
      </c>
      <c r="DA82">
        <v>0</v>
      </c>
      <c r="DB82">
        <v>0</v>
      </c>
      <c r="DC82">
        <v>0</v>
      </c>
      <c r="DD82">
        <v>0</v>
      </c>
      <c r="DE82">
        <v>0</v>
      </c>
      <c r="DF82">
        <v>1</v>
      </c>
      <c r="DG82">
        <v>0</v>
      </c>
      <c r="DH82" t="s">
        <v>124</v>
      </c>
      <c r="DI82" t="s">
        <v>124</v>
      </c>
      <c r="DJ82" t="s">
        <v>124</v>
      </c>
      <c r="DK82" t="s">
        <v>124</v>
      </c>
      <c r="DL82" t="s">
        <v>124</v>
      </c>
      <c r="DM82" t="s">
        <v>124</v>
      </c>
      <c r="DN82" t="s">
        <v>124</v>
      </c>
      <c r="DO82">
        <v>1</v>
      </c>
      <c r="DP82" t="s">
        <v>124</v>
      </c>
      <c r="DQ82">
        <v>0</v>
      </c>
      <c r="DR82" t="s">
        <v>124</v>
      </c>
      <c r="DS82" t="s">
        <v>124</v>
      </c>
      <c r="DT82" t="s">
        <v>124</v>
      </c>
    </row>
    <row r="83" spans="1:124" x14ac:dyDescent="0.35">
      <c r="A83" t="s">
        <v>131</v>
      </c>
      <c r="B83" s="1">
        <v>43193</v>
      </c>
      <c r="C83" s="1">
        <v>43340</v>
      </c>
      <c r="D83">
        <v>1</v>
      </c>
      <c r="E83">
        <v>0</v>
      </c>
      <c r="F83">
        <v>0</v>
      </c>
      <c r="G83">
        <v>0</v>
      </c>
      <c r="H83" t="s">
        <v>124</v>
      </c>
      <c r="I83" t="s">
        <v>124</v>
      </c>
      <c r="J83" t="s">
        <v>124</v>
      </c>
      <c r="K83" t="s">
        <v>124</v>
      </c>
      <c r="L83" t="s">
        <v>124</v>
      </c>
      <c r="M83" t="s">
        <v>124</v>
      </c>
      <c r="N83" t="s">
        <v>124</v>
      </c>
      <c r="O83" t="s">
        <v>124</v>
      </c>
      <c r="P83" t="s">
        <v>124</v>
      </c>
      <c r="Q83" t="s">
        <v>124</v>
      </c>
      <c r="R83" t="s">
        <v>124</v>
      </c>
      <c r="S83" t="s">
        <v>124</v>
      </c>
      <c r="T83">
        <v>1</v>
      </c>
      <c r="U83">
        <v>1</v>
      </c>
      <c r="V83">
        <v>1</v>
      </c>
      <c r="W83">
        <v>1</v>
      </c>
      <c r="X83">
        <v>1</v>
      </c>
      <c r="Y83">
        <v>0</v>
      </c>
      <c r="Z83">
        <v>0</v>
      </c>
      <c r="AA83">
        <v>0</v>
      </c>
      <c r="AB83">
        <v>1</v>
      </c>
      <c r="AC83">
        <v>1</v>
      </c>
      <c r="AD83">
        <v>0</v>
      </c>
      <c r="AE83">
        <v>0</v>
      </c>
      <c r="AF83">
        <v>0</v>
      </c>
      <c r="AG83">
        <v>0</v>
      </c>
      <c r="AH83">
        <v>0</v>
      </c>
      <c r="AI83">
        <v>0</v>
      </c>
      <c r="AJ83">
        <v>0</v>
      </c>
      <c r="AK83">
        <v>0</v>
      </c>
      <c r="AL83">
        <v>0</v>
      </c>
      <c r="AM83">
        <v>1</v>
      </c>
      <c r="AN83">
        <v>0</v>
      </c>
      <c r="AO83">
        <v>0</v>
      </c>
      <c r="AP83">
        <v>1</v>
      </c>
      <c r="AQ83">
        <v>1</v>
      </c>
      <c r="AR83">
        <v>1</v>
      </c>
      <c r="AS83">
        <v>0</v>
      </c>
      <c r="AT83">
        <v>1</v>
      </c>
      <c r="AU83">
        <v>1</v>
      </c>
      <c r="AV83">
        <v>0</v>
      </c>
      <c r="AW83">
        <v>0</v>
      </c>
      <c r="AX83">
        <v>1</v>
      </c>
      <c r="AY83">
        <v>0</v>
      </c>
      <c r="AZ83">
        <v>0</v>
      </c>
      <c r="BA83">
        <v>0</v>
      </c>
      <c r="BB83">
        <v>0</v>
      </c>
      <c r="BC83">
        <v>1</v>
      </c>
      <c r="BD83">
        <v>0</v>
      </c>
      <c r="BE83">
        <v>0</v>
      </c>
      <c r="BF83">
        <v>0</v>
      </c>
      <c r="BG83">
        <v>0</v>
      </c>
      <c r="BH83">
        <v>0</v>
      </c>
      <c r="BI83">
        <v>0</v>
      </c>
      <c r="BJ83">
        <v>0</v>
      </c>
      <c r="BK83">
        <v>0</v>
      </c>
      <c r="BL83">
        <v>0</v>
      </c>
      <c r="BM83">
        <v>0</v>
      </c>
      <c r="BN83">
        <v>0</v>
      </c>
      <c r="BO83">
        <v>0</v>
      </c>
      <c r="BP83">
        <v>0</v>
      </c>
      <c r="BQ83">
        <v>0</v>
      </c>
      <c r="BR83">
        <v>0</v>
      </c>
      <c r="BS83">
        <v>0</v>
      </c>
      <c r="BT83">
        <v>0</v>
      </c>
      <c r="BU83">
        <v>0</v>
      </c>
      <c r="BV83">
        <v>1</v>
      </c>
      <c r="BW83">
        <v>0</v>
      </c>
      <c r="BX83">
        <v>0</v>
      </c>
      <c r="BY83">
        <v>0</v>
      </c>
      <c r="BZ83">
        <v>0</v>
      </c>
      <c r="CA83">
        <v>0</v>
      </c>
      <c r="CB83">
        <v>0</v>
      </c>
      <c r="CC83">
        <v>0</v>
      </c>
      <c r="CD83">
        <v>0</v>
      </c>
      <c r="CE83">
        <v>1</v>
      </c>
      <c r="CF83">
        <v>0</v>
      </c>
      <c r="CG83">
        <v>0</v>
      </c>
      <c r="CH83">
        <v>0</v>
      </c>
      <c r="CI83">
        <v>0</v>
      </c>
      <c r="CJ83">
        <v>0</v>
      </c>
      <c r="CK83">
        <v>0</v>
      </c>
      <c r="CL83">
        <v>0</v>
      </c>
      <c r="CM83">
        <v>0</v>
      </c>
      <c r="CN83">
        <v>0</v>
      </c>
      <c r="CO83">
        <v>1</v>
      </c>
      <c r="CP83">
        <v>0</v>
      </c>
      <c r="CQ83">
        <v>0</v>
      </c>
      <c r="CR83">
        <v>0</v>
      </c>
      <c r="CS83">
        <v>1</v>
      </c>
      <c r="CT83">
        <v>1</v>
      </c>
      <c r="CU83">
        <v>1</v>
      </c>
      <c r="CV83">
        <v>0</v>
      </c>
      <c r="CW83">
        <v>1</v>
      </c>
      <c r="CX83">
        <v>0</v>
      </c>
      <c r="CY83">
        <v>0</v>
      </c>
      <c r="CZ83">
        <v>0</v>
      </c>
      <c r="DA83">
        <v>0</v>
      </c>
      <c r="DB83">
        <v>0</v>
      </c>
      <c r="DC83">
        <v>0</v>
      </c>
      <c r="DD83">
        <v>0</v>
      </c>
      <c r="DE83">
        <v>0</v>
      </c>
      <c r="DF83">
        <v>1</v>
      </c>
      <c r="DG83">
        <v>0</v>
      </c>
      <c r="DH83" t="s">
        <v>124</v>
      </c>
      <c r="DI83" t="s">
        <v>124</v>
      </c>
      <c r="DJ83" t="s">
        <v>124</v>
      </c>
      <c r="DK83" t="s">
        <v>124</v>
      </c>
      <c r="DL83" t="s">
        <v>124</v>
      </c>
      <c r="DM83" t="s">
        <v>124</v>
      </c>
      <c r="DN83" t="s">
        <v>124</v>
      </c>
      <c r="DO83">
        <v>1</v>
      </c>
      <c r="DP83" t="s">
        <v>124</v>
      </c>
      <c r="DQ83">
        <v>0</v>
      </c>
      <c r="DR83" t="s">
        <v>124</v>
      </c>
      <c r="DS83" t="s">
        <v>124</v>
      </c>
      <c r="DT83" t="s">
        <v>124</v>
      </c>
    </row>
    <row r="84" spans="1:124" x14ac:dyDescent="0.35">
      <c r="A84" t="s">
        <v>131</v>
      </c>
      <c r="B84" s="1">
        <v>43341</v>
      </c>
      <c r="C84" s="1">
        <v>43465</v>
      </c>
      <c r="D84">
        <v>1</v>
      </c>
      <c r="E84">
        <v>0</v>
      </c>
      <c r="F84">
        <v>0</v>
      </c>
      <c r="G84">
        <v>0</v>
      </c>
      <c r="H84" t="s">
        <v>124</v>
      </c>
      <c r="I84" t="s">
        <v>124</v>
      </c>
      <c r="J84" t="s">
        <v>124</v>
      </c>
      <c r="K84" t="s">
        <v>124</v>
      </c>
      <c r="L84" t="s">
        <v>124</v>
      </c>
      <c r="M84" t="s">
        <v>124</v>
      </c>
      <c r="N84" t="s">
        <v>124</v>
      </c>
      <c r="O84" t="s">
        <v>124</v>
      </c>
      <c r="P84" t="s">
        <v>124</v>
      </c>
      <c r="Q84" t="s">
        <v>124</v>
      </c>
      <c r="R84" t="s">
        <v>124</v>
      </c>
      <c r="S84" t="s">
        <v>124</v>
      </c>
      <c r="T84">
        <v>1</v>
      </c>
      <c r="U84">
        <v>1</v>
      </c>
      <c r="V84">
        <v>1</v>
      </c>
      <c r="W84">
        <v>1</v>
      </c>
      <c r="X84">
        <v>1</v>
      </c>
      <c r="Y84">
        <v>0</v>
      </c>
      <c r="Z84">
        <v>0</v>
      </c>
      <c r="AA84">
        <v>0</v>
      </c>
      <c r="AB84">
        <v>1</v>
      </c>
      <c r="AC84">
        <v>1</v>
      </c>
      <c r="AD84">
        <v>0</v>
      </c>
      <c r="AE84">
        <v>0</v>
      </c>
      <c r="AF84">
        <v>0</v>
      </c>
      <c r="AG84">
        <v>0</v>
      </c>
      <c r="AH84">
        <v>0</v>
      </c>
      <c r="AI84">
        <v>0</v>
      </c>
      <c r="AJ84">
        <v>0</v>
      </c>
      <c r="AK84">
        <v>0</v>
      </c>
      <c r="AL84">
        <v>0</v>
      </c>
      <c r="AM84">
        <v>1</v>
      </c>
      <c r="AN84">
        <v>0</v>
      </c>
      <c r="AO84">
        <v>0</v>
      </c>
      <c r="AP84">
        <v>1</v>
      </c>
      <c r="AQ84">
        <v>1</v>
      </c>
      <c r="AR84">
        <v>1</v>
      </c>
      <c r="AS84">
        <v>0</v>
      </c>
      <c r="AT84">
        <v>1</v>
      </c>
      <c r="AU84">
        <v>1</v>
      </c>
      <c r="AV84">
        <v>0</v>
      </c>
      <c r="AW84">
        <v>0</v>
      </c>
      <c r="AX84">
        <v>1</v>
      </c>
      <c r="AY84">
        <v>0</v>
      </c>
      <c r="AZ84">
        <v>0</v>
      </c>
      <c r="BA84">
        <v>0</v>
      </c>
      <c r="BB84">
        <v>0</v>
      </c>
      <c r="BC84">
        <v>1</v>
      </c>
      <c r="BD84">
        <v>0</v>
      </c>
      <c r="BE84">
        <v>0</v>
      </c>
      <c r="BF84">
        <v>0</v>
      </c>
      <c r="BG84">
        <v>0</v>
      </c>
      <c r="BH84">
        <v>0</v>
      </c>
      <c r="BI84">
        <v>0</v>
      </c>
      <c r="BJ84">
        <v>0</v>
      </c>
      <c r="BK84">
        <v>0</v>
      </c>
      <c r="BL84">
        <v>0</v>
      </c>
      <c r="BM84">
        <v>0</v>
      </c>
      <c r="BN84">
        <v>0</v>
      </c>
      <c r="BO84">
        <v>0</v>
      </c>
      <c r="BP84">
        <v>0</v>
      </c>
      <c r="BQ84">
        <v>0</v>
      </c>
      <c r="BR84">
        <v>0</v>
      </c>
      <c r="BS84">
        <v>0</v>
      </c>
      <c r="BT84">
        <v>0</v>
      </c>
      <c r="BU84">
        <v>0</v>
      </c>
      <c r="BV84">
        <v>1</v>
      </c>
      <c r="BW84">
        <v>0</v>
      </c>
      <c r="BX84">
        <v>0</v>
      </c>
      <c r="BY84">
        <v>0</v>
      </c>
      <c r="BZ84">
        <v>0</v>
      </c>
      <c r="CA84">
        <v>0</v>
      </c>
      <c r="CB84">
        <v>0</v>
      </c>
      <c r="CC84">
        <v>0</v>
      </c>
      <c r="CD84">
        <v>0</v>
      </c>
      <c r="CE84">
        <v>1</v>
      </c>
      <c r="CF84">
        <v>0</v>
      </c>
      <c r="CG84">
        <v>0</v>
      </c>
      <c r="CH84">
        <v>0</v>
      </c>
      <c r="CI84">
        <v>0</v>
      </c>
      <c r="CJ84">
        <v>0</v>
      </c>
      <c r="CK84">
        <v>0</v>
      </c>
      <c r="CL84">
        <v>0</v>
      </c>
      <c r="CM84">
        <v>0</v>
      </c>
      <c r="CN84">
        <v>0</v>
      </c>
      <c r="CO84">
        <v>1</v>
      </c>
      <c r="CP84">
        <v>0</v>
      </c>
      <c r="CQ84">
        <v>0</v>
      </c>
      <c r="CR84">
        <v>0</v>
      </c>
      <c r="CS84">
        <v>1</v>
      </c>
      <c r="CT84">
        <v>1</v>
      </c>
      <c r="CU84">
        <v>1</v>
      </c>
      <c r="CV84">
        <v>0</v>
      </c>
      <c r="CW84">
        <v>1</v>
      </c>
      <c r="CX84">
        <v>0</v>
      </c>
      <c r="CY84">
        <v>0</v>
      </c>
      <c r="CZ84">
        <v>0</v>
      </c>
      <c r="DA84">
        <v>0</v>
      </c>
      <c r="DB84">
        <v>0</v>
      </c>
      <c r="DC84">
        <v>0</v>
      </c>
      <c r="DD84">
        <v>0</v>
      </c>
      <c r="DE84">
        <v>0</v>
      </c>
      <c r="DF84">
        <v>1</v>
      </c>
      <c r="DG84">
        <v>0</v>
      </c>
      <c r="DH84" t="s">
        <v>124</v>
      </c>
      <c r="DI84" t="s">
        <v>124</v>
      </c>
      <c r="DJ84" t="s">
        <v>124</v>
      </c>
      <c r="DK84" t="s">
        <v>124</v>
      </c>
      <c r="DL84" t="s">
        <v>124</v>
      </c>
      <c r="DM84" t="s">
        <v>124</v>
      </c>
      <c r="DN84" t="s">
        <v>124</v>
      </c>
      <c r="DO84">
        <v>1</v>
      </c>
      <c r="DP84" t="s">
        <v>124</v>
      </c>
      <c r="DQ84">
        <v>0</v>
      </c>
      <c r="DR84" t="s">
        <v>124</v>
      </c>
      <c r="DS84" t="s">
        <v>124</v>
      </c>
      <c r="DT84" t="s">
        <v>124</v>
      </c>
    </row>
    <row r="85" spans="1:124" x14ac:dyDescent="0.35">
      <c r="A85" t="s">
        <v>131</v>
      </c>
      <c r="B85" s="1">
        <v>43466</v>
      </c>
      <c r="C85" s="1">
        <v>43677</v>
      </c>
      <c r="D85">
        <v>1</v>
      </c>
      <c r="E85">
        <v>0</v>
      </c>
      <c r="F85">
        <v>0</v>
      </c>
      <c r="G85">
        <v>0</v>
      </c>
      <c r="H85" t="s">
        <v>124</v>
      </c>
      <c r="I85" t="s">
        <v>124</v>
      </c>
      <c r="J85" t="s">
        <v>124</v>
      </c>
      <c r="K85" t="s">
        <v>124</v>
      </c>
      <c r="L85" t="s">
        <v>124</v>
      </c>
      <c r="M85" t="s">
        <v>124</v>
      </c>
      <c r="N85" t="s">
        <v>124</v>
      </c>
      <c r="O85" t="s">
        <v>124</v>
      </c>
      <c r="P85" t="s">
        <v>124</v>
      </c>
      <c r="Q85" t="s">
        <v>124</v>
      </c>
      <c r="R85" t="s">
        <v>124</v>
      </c>
      <c r="S85" t="s">
        <v>124</v>
      </c>
      <c r="T85">
        <v>1</v>
      </c>
      <c r="U85">
        <v>1</v>
      </c>
      <c r="V85">
        <v>1</v>
      </c>
      <c r="W85">
        <v>1</v>
      </c>
      <c r="X85">
        <v>1</v>
      </c>
      <c r="Y85">
        <v>0</v>
      </c>
      <c r="Z85">
        <v>0</v>
      </c>
      <c r="AA85">
        <v>0</v>
      </c>
      <c r="AB85">
        <v>1</v>
      </c>
      <c r="AC85">
        <v>1</v>
      </c>
      <c r="AD85">
        <v>0</v>
      </c>
      <c r="AE85">
        <v>1</v>
      </c>
      <c r="AF85">
        <v>0</v>
      </c>
      <c r="AG85">
        <v>0</v>
      </c>
      <c r="AH85">
        <v>0</v>
      </c>
      <c r="AI85">
        <v>0</v>
      </c>
      <c r="AJ85">
        <v>0</v>
      </c>
      <c r="AK85">
        <v>0</v>
      </c>
      <c r="AL85">
        <v>0</v>
      </c>
      <c r="AM85">
        <v>1</v>
      </c>
      <c r="AN85">
        <v>0</v>
      </c>
      <c r="AO85">
        <v>0</v>
      </c>
      <c r="AP85">
        <v>1</v>
      </c>
      <c r="AQ85">
        <v>1</v>
      </c>
      <c r="AR85">
        <v>1</v>
      </c>
      <c r="AS85">
        <v>0</v>
      </c>
      <c r="AT85">
        <v>1</v>
      </c>
      <c r="AU85">
        <v>0</v>
      </c>
      <c r="AV85">
        <v>0</v>
      </c>
      <c r="AW85">
        <v>0</v>
      </c>
      <c r="AX85">
        <v>1</v>
      </c>
      <c r="AY85">
        <v>0</v>
      </c>
      <c r="AZ85">
        <v>0</v>
      </c>
      <c r="BA85">
        <v>0</v>
      </c>
      <c r="BB85">
        <v>1</v>
      </c>
      <c r="BC85">
        <v>0</v>
      </c>
      <c r="BD85">
        <v>0</v>
      </c>
      <c r="BE85">
        <v>0</v>
      </c>
      <c r="BF85">
        <v>0</v>
      </c>
      <c r="BG85">
        <v>0</v>
      </c>
      <c r="BH85">
        <v>1</v>
      </c>
      <c r="BI85">
        <v>0</v>
      </c>
      <c r="BJ85">
        <v>0</v>
      </c>
      <c r="BK85">
        <v>0</v>
      </c>
      <c r="BL85">
        <v>0</v>
      </c>
      <c r="BM85">
        <v>0</v>
      </c>
      <c r="BN85">
        <v>0</v>
      </c>
      <c r="BO85">
        <v>0</v>
      </c>
      <c r="BP85">
        <v>0</v>
      </c>
      <c r="BQ85">
        <v>0</v>
      </c>
      <c r="BR85">
        <v>0</v>
      </c>
      <c r="BS85">
        <v>1</v>
      </c>
      <c r="BT85">
        <v>0</v>
      </c>
      <c r="BU85">
        <v>0</v>
      </c>
      <c r="BV85">
        <v>1</v>
      </c>
      <c r="BW85">
        <v>0</v>
      </c>
      <c r="BX85">
        <v>0</v>
      </c>
      <c r="BY85">
        <v>0</v>
      </c>
      <c r="BZ85">
        <v>0</v>
      </c>
      <c r="CA85">
        <v>0</v>
      </c>
      <c r="CB85">
        <v>0</v>
      </c>
      <c r="CC85">
        <v>0</v>
      </c>
      <c r="CD85">
        <v>0</v>
      </c>
      <c r="CE85">
        <v>1</v>
      </c>
      <c r="CF85">
        <v>0</v>
      </c>
      <c r="CG85">
        <v>0</v>
      </c>
      <c r="CH85">
        <v>0</v>
      </c>
      <c r="CI85">
        <v>0</v>
      </c>
      <c r="CJ85">
        <v>0</v>
      </c>
      <c r="CK85">
        <v>0</v>
      </c>
      <c r="CL85">
        <v>0</v>
      </c>
      <c r="CM85">
        <v>0</v>
      </c>
      <c r="CN85">
        <v>0</v>
      </c>
      <c r="CO85">
        <v>1</v>
      </c>
      <c r="CP85">
        <v>0</v>
      </c>
      <c r="CQ85">
        <v>0</v>
      </c>
      <c r="CR85">
        <v>0</v>
      </c>
      <c r="CS85">
        <v>1</v>
      </c>
      <c r="CT85">
        <v>1</v>
      </c>
      <c r="CU85">
        <v>1</v>
      </c>
      <c r="CV85">
        <v>0</v>
      </c>
      <c r="CW85">
        <v>1</v>
      </c>
      <c r="CX85">
        <v>0</v>
      </c>
      <c r="CY85">
        <v>0</v>
      </c>
      <c r="CZ85">
        <v>0</v>
      </c>
      <c r="DA85">
        <v>0</v>
      </c>
      <c r="DB85">
        <v>0</v>
      </c>
      <c r="DC85">
        <v>0</v>
      </c>
      <c r="DD85">
        <v>0</v>
      </c>
      <c r="DE85">
        <v>0</v>
      </c>
      <c r="DF85">
        <v>1</v>
      </c>
      <c r="DG85">
        <v>0</v>
      </c>
      <c r="DH85" t="s">
        <v>124</v>
      </c>
      <c r="DI85" t="s">
        <v>124</v>
      </c>
      <c r="DJ85" t="s">
        <v>124</v>
      </c>
      <c r="DK85" t="s">
        <v>124</v>
      </c>
      <c r="DL85" t="s">
        <v>124</v>
      </c>
      <c r="DM85" t="s">
        <v>124</v>
      </c>
      <c r="DN85" t="s">
        <v>124</v>
      </c>
      <c r="DO85">
        <v>1</v>
      </c>
      <c r="DP85" t="s">
        <v>124</v>
      </c>
      <c r="DQ85">
        <v>0</v>
      </c>
      <c r="DR85" t="s">
        <v>124</v>
      </c>
      <c r="DS85" t="s">
        <v>124</v>
      </c>
      <c r="DT85" t="s">
        <v>124</v>
      </c>
    </row>
    <row r="86" spans="1:124" x14ac:dyDescent="0.35">
      <c r="A86" t="s">
        <v>131</v>
      </c>
      <c r="B86" s="1">
        <v>43678</v>
      </c>
      <c r="C86" s="1">
        <v>43689</v>
      </c>
      <c r="D86">
        <v>1</v>
      </c>
      <c r="E86">
        <v>0</v>
      </c>
      <c r="F86">
        <v>0</v>
      </c>
      <c r="G86">
        <v>0</v>
      </c>
      <c r="H86" t="s">
        <v>124</v>
      </c>
      <c r="I86" t="s">
        <v>124</v>
      </c>
      <c r="J86" t="s">
        <v>124</v>
      </c>
      <c r="K86" t="s">
        <v>124</v>
      </c>
      <c r="L86" t="s">
        <v>124</v>
      </c>
      <c r="M86" t="s">
        <v>124</v>
      </c>
      <c r="N86" t="s">
        <v>124</v>
      </c>
      <c r="O86" t="s">
        <v>124</v>
      </c>
      <c r="P86" t="s">
        <v>124</v>
      </c>
      <c r="Q86" t="s">
        <v>124</v>
      </c>
      <c r="R86" t="s">
        <v>124</v>
      </c>
      <c r="S86" t="s">
        <v>124</v>
      </c>
      <c r="T86">
        <v>1</v>
      </c>
      <c r="U86">
        <v>1</v>
      </c>
      <c r="V86">
        <v>1</v>
      </c>
      <c r="W86">
        <v>1</v>
      </c>
      <c r="X86">
        <v>1</v>
      </c>
      <c r="Y86">
        <v>0</v>
      </c>
      <c r="Z86">
        <v>0</v>
      </c>
      <c r="AA86">
        <v>0</v>
      </c>
      <c r="AB86">
        <v>1</v>
      </c>
      <c r="AC86">
        <v>1</v>
      </c>
      <c r="AD86">
        <v>0</v>
      </c>
      <c r="AE86">
        <v>1</v>
      </c>
      <c r="AF86">
        <v>0</v>
      </c>
      <c r="AG86">
        <v>0</v>
      </c>
      <c r="AH86">
        <v>0</v>
      </c>
      <c r="AI86">
        <v>0</v>
      </c>
      <c r="AJ86">
        <v>0</v>
      </c>
      <c r="AK86">
        <v>0</v>
      </c>
      <c r="AL86">
        <v>0</v>
      </c>
      <c r="AM86">
        <v>1</v>
      </c>
      <c r="AN86">
        <v>0</v>
      </c>
      <c r="AO86">
        <v>0</v>
      </c>
      <c r="AP86">
        <v>1</v>
      </c>
      <c r="AQ86">
        <v>1</v>
      </c>
      <c r="AR86">
        <v>1</v>
      </c>
      <c r="AS86">
        <v>0</v>
      </c>
      <c r="AT86">
        <v>1</v>
      </c>
      <c r="AU86">
        <v>0</v>
      </c>
      <c r="AV86">
        <v>0</v>
      </c>
      <c r="AW86">
        <v>0</v>
      </c>
      <c r="AX86">
        <v>1</v>
      </c>
      <c r="AY86">
        <v>0</v>
      </c>
      <c r="AZ86">
        <v>0</v>
      </c>
      <c r="BA86">
        <v>0</v>
      </c>
      <c r="BB86">
        <v>1</v>
      </c>
      <c r="BC86">
        <v>0</v>
      </c>
      <c r="BD86">
        <v>0</v>
      </c>
      <c r="BE86">
        <v>0</v>
      </c>
      <c r="BF86">
        <v>0</v>
      </c>
      <c r="BG86">
        <v>0</v>
      </c>
      <c r="BH86">
        <v>1</v>
      </c>
      <c r="BI86">
        <v>0</v>
      </c>
      <c r="BJ86">
        <v>0</v>
      </c>
      <c r="BK86">
        <v>0</v>
      </c>
      <c r="BL86">
        <v>0</v>
      </c>
      <c r="BM86">
        <v>0</v>
      </c>
      <c r="BN86">
        <v>0</v>
      </c>
      <c r="BO86">
        <v>0</v>
      </c>
      <c r="BP86">
        <v>0</v>
      </c>
      <c r="BQ86">
        <v>0</v>
      </c>
      <c r="BR86">
        <v>0</v>
      </c>
      <c r="BS86">
        <v>1</v>
      </c>
      <c r="BT86">
        <v>0</v>
      </c>
      <c r="BU86">
        <v>0</v>
      </c>
      <c r="BV86">
        <v>1</v>
      </c>
      <c r="BW86">
        <v>0</v>
      </c>
      <c r="BX86">
        <v>0</v>
      </c>
      <c r="BY86">
        <v>0</v>
      </c>
      <c r="BZ86">
        <v>0</v>
      </c>
      <c r="CA86">
        <v>0</v>
      </c>
      <c r="CB86">
        <v>0</v>
      </c>
      <c r="CC86">
        <v>0</v>
      </c>
      <c r="CD86">
        <v>0</v>
      </c>
      <c r="CE86">
        <v>1</v>
      </c>
      <c r="CF86">
        <v>0</v>
      </c>
      <c r="CG86">
        <v>0</v>
      </c>
      <c r="CH86">
        <v>0</v>
      </c>
      <c r="CI86">
        <v>0</v>
      </c>
      <c r="CJ86">
        <v>0</v>
      </c>
      <c r="CK86">
        <v>0</v>
      </c>
      <c r="CL86">
        <v>0</v>
      </c>
      <c r="CM86">
        <v>0</v>
      </c>
      <c r="CN86">
        <v>0</v>
      </c>
      <c r="CO86">
        <v>1</v>
      </c>
      <c r="CP86">
        <v>0</v>
      </c>
      <c r="CQ86">
        <v>0</v>
      </c>
      <c r="CR86">
        <v>0</v>
      </c>
      <c r="CS86">
        <v>1</v>
      </c>
      <c r="CT86">
        <v>1</v>
      </c>
      <c r="CU86">
        <v>1</v>
      </c>
      <c r="CV86">
        <v>0</v>
      </c>
      <c r="CW86">
        <v>1</v>
      </c>
      <c r="CX86">
        <v>0</v>
      </c>
      <c r="CY86">
        <v>0</v>
      </c>
      <c r="CZ86">
        <v>0</v>
      </c>
      <c r="DA86">
        <v>0</v>
      </c>
      <c r="DB86">
        <v>0</v>
      </c>
      <c r="DC86">
        <v>0</v>
      </c>
      <c r="DD86">
        <v>0</v>
      </c>
      <c r="DE86">
        <v>0</v>
      </c>
      <c r="DF86">
        <v>1</v>
      </c>
      <c r="DG86">
        <v>0</v>
      </c>
      <c r="DH86" t="s">
        <v>124</v>
      </c>
      <c r="DI86" t="s">
        <v>124</v>
      </c>
      <c r="DJ86" t="s">
        <v>124</v>
      </c>
      <c r="DK86" t="s">
        <v>124</v>
      </c>
      <c r="DL86" t="s">
        <v>124</v>
      </c>
      <c r="DM86" t="s">
        <v>124</v>
      </c>
      <c r="DN86" t="s">
        <v>124</v>
      </c>
      <c r="DO86">
        <v>1</v>
      </c>
      <c r="DP86">
        <v>1</v>
      </c>
      <c r="DQ86">
        <v>0</v>
      </c>
      <c r="DR86" t="s">
        <v>124</v>
      </c>
      <c r="DS86" t="s">
        <v>124</v>
      </c>
      <c r="DT86" t="s">
        <v>124</v>
      </c>
    </row>
    <row r="87" spans="1:124" x14ac:dyDescent="0.35">
      <c r="A87" t="s">
        <v>131</v>
      </c>
      <c r="B87" s="1">
        <v>43690</v>
      </c>
      <c r="C87" s="1">
        <v>43830</v>
      </c>
      <c r="D87">
        <v>1</v>
      </c>
      <c r="E87">
        <v>1</v>
      </c>
      <c r="F87">
        <v>0</v>
      </c>
      <c r="G87">
        <v>1</v>
      </c>
      <c r="H87">
        <v>1</v>
      </c>
      <c r="I87">
        <v>1</v>
      </c>
      <c r="J87">
        <v>1</v>
      </c>
      <c r="K87">
        <v>1</v>
      </c>
      <c r="L87">
        <v>0</v>
      </c>
      <c r="M87">
        <v>1</v>
      </c>
      <c r="N87">
        <v>1</v>
      </c>
      <c r="O87">
        <v>0</v>
      </c>
      <c r="P87">
        <v>0</v>
      </c>
      <c r="Q87">
        <v>0</v>
      </c>
      <c r="R87">
        <v>0</v>
      </c>
      <c r="S87">
        <v>0</v>
      </c>
      <c r="T87">
        <v>1</v>
      </c>
      <c r="U87">
        <v>1</v>
      </c>
      <c r="V87">
        <v>1</v>
      </c>
      <c r="W87">
        <v>1</v>
      </c>
      <c r="X87">
        <v>1</v>
      </c>
      <c r="Y87">
        <v>0</v>
      </c>
      <c r="Z87">
        <v>0</v>
      </c>
      <c r="AA87">
        <v>0</v>
      </c>
      <c r="AB87">
        <v>1</v>
      </c>
      <c r="AC87">
        <v>1</v>
      </c>
      <c r="AD87">
        <v>0</v>
      </c>
      <c r="AE87">
        <v>1</v>
      </c>
      <c r="AF87">
        <v>0</v>
      </c>
      <c r="AG87">
        <v>0</v>
      </c>
      <c r="AH87">
        <v>0</v>
      </c>
      <c r="AI87">
        <v>0</v>
      </c>
      <c r="AJ87">
        <v>0</v>
      </c>
      <c r="AK87">
        <v>0</v>
      </c>
      <c r="AL87">
        <v>0</v>
      </c>
      <c r="AM87">
        <v>1</v>
      </c>
      <c r="AN87">
        <v>0</v>
      </c>
      <c r="AO87">
        <v>0</v>
      </c>
      <c r="AP87">
        <v>1</v>
      </c>
      <c r="AQ87">
        <v>1</v>
      </c>
      <c r="AR87">
        <v>1</v>
      </c>
      <c r="AS87">
        <v>0</v>
      </c>
      <c r="AT87">
        <v>1</v>
      </c>
      <c r="AU87">
        <v>0</v>
      </c>
      <c r="AV87">
        <v>0</v>
      </c>
      <c r="AW87">
        <v>0</v>
      </c>
      <c r="AX87">
        <v>1</v>
      </c>
      <c r="AY87">
        <v>0</v>
      </c>
      <c r="AZ87">
        <v>0</v>
      </c>
      <c r="BA87">
        <v>0</v>
      </c>
      <c r="BB87">
        <v>1</v>
      </c>
      <c r="BC87">
        <v>0</v>
      </c>
      <c r="BD87">
        <v>0</v>
      </c>
      <c r="BE87">
        <v>0</v>
      </c>
      <c r="BF87">
        <v>0</v>
      </c>
      <c r="BG87">
        <v>0</v>
      </c>
      <c r="BH87">
        <v>1</v>
      </c>
      <c r="BI87">
        <v>0</v>
      </c>
      <c r="BJ87">
        <v>0</v>
      </c>
      <c r="BK87">
        <v>0</v>
      </c>
      <c r="BL87">
        <v>0</v>
      </c>
      <c r="BM87">
        <v>0</v>
      </c>
      <c r="BN87">
        <v>0</v>
      </c>
      <c r="BO87">
        <v>0</v>
      </c>
      <c r="BP87">
        <v>0</v>
      </c>
      <c r="BQ87">
        <v>0</v>
      </c>
      <c r="BR87">
        <v>0</v>
      </c>
      <c r="BS87">
        <v>1</v>
      </c>
      <c r="BT87">
        <v>0</v>
      </c>
      <c r="BU87">
        <v>0</v>
      </c>
      <c r="BV87">
        <v>1</v>
      </c>
      <c r="BW87">
        <v>0</v>
      </c>
      <c r="BX87">
        <v>0</v>
      </c>
      <c r="BY87">
        <v>0</v>
      </c>
      <c r="BZ87">
        <v>0</v>
      </c>
      <c r="CA87">
        <v>0</v>
      </c>
      <c r="CB87">
        <v>0</v>
      </c>
      <c r="CC87">
        <v>0</v>
      </c>
      <c r="CD87">
        <v>0</v>
      </c>
      <c r="CE87">
        <v>1</v>
      </c>
      <c r="CF87">
        <v>0</v>
      </c>
      <c r="CG87">
        <v>0</v>
      </c>
      <c r="CH87">
        <v>0</v>
      </c>
      <c r="CI87">
        <v>0</v>
      </c>
      <c r="CJ87">
        <v>0</v>
      </c>
      <c r="CK87">
        <v>0</v>
      </c>
      <c r="CL87">
        <v>0</v>
      </c>
      <c r="CM87">
        <v>0</v>
      </c>
      <c r="CN87">
        <v>0</v>
      </c>
      <c r="CO87">
        <v>1</v>
      </c>
      <c r="CP87">
        <v>0</v>
      </c>
      <c r="CQ87">
        <v>0</v>
      </c>
      <c r="CR87">
        <v>0</v>
      </c>
      <c r="CS87">
        <v>1</v>
      </c>
      <c r="CT87">
        <v>1</v>
      </c>
      <c r="CU87">
        <v>1</v>
      </c>
      <c r="CV87">
        <v>0</v>
      </c>
      <c r="CW87">
        <v>1</v>
      </c>
      <c r="CX87">
        <v>0</v>
      </c>
      <c r="CY87">
        <v>0</v>
      </c>
      <c r="CZ87">
        <v>0</v>
      </c>
      <c r="DA87">
        <v>0</v>
      </c>
      <c r="DB87">
        <v>0</v>
      </c>
      <c r="DC87">
        <v>0</v>
      </c>
      <c r="DD87">
        <v>0</v>
      </c>
      <c r="DE87">
        <v>0</v>
      </c>
      <c r="DF87">
        <v>1</v>
      </c>
      <c r="DG87">
        <v>0</v>
      </c>
      <c r="DH87" t="s">
        <v>124</v>
      </c>
      <c r="DI87" t="s">
        <v>124</v>
      </c>
      <c r="DJ87" t="s">
        <v>124</v>
      </c>
      <c r="DK87" t="s">
        <v>124</v>
      </c>
      <c r="DL87" t="s">
        <v>124</v>
      </c>
      <c r="DM87" t="s">
        <v>124</v>
      </c>
      <c r="DN87" t="s">
        <v>124</v>
      </c>
      <c r="DO87">
        <v>1</v>
      </c>
      <c r="DP87">
        <v>1</v>
      </c>
      <c r="DQ87">
        <v>0</v>
      </c>
      <c r="DR87" t="s">
        <v>124</v>
      </c>
      <c r="DS87" t="s">
        <v>124</v>
      </c>
      <c r="DT87" t="s">
        <v>124</v>
      </c>
    </row>
    <row r="88" spans="1:124" x14ac:dyDescent="0.35">
      <c r="A88" t="s">
        <v>131</v>
      </c>
      <c r="B88" s="1">
        <v>43831</v>
      </c>
      <c r="C88" s="1">
        <v>44044</v>
      </c>
      <c r="D88">
        <v>1</v>
      </c>
      <c r="E88">
        <v>1</v>
      </c>
      <c r="F88">
        <v>0</v>
      </c>
      <c r="G88">
        <v>1</v>
      </c>
      <c r="H88">
        <v>1</v>
      </c>
      <c r="I88">
        <v>1</v>
      </c>
      <c r="J88">
        <v>1</v>
      </c>
      <c r="K88">
        <v>1</v>
      </c>
      <c r="L88">
        <v>0</v>
      </c>
      <c r="M88">
        <v>1</v>
      </c>
      <c r="N88">
        <v>1</v>
      </c>
      <c r="O88">
        <v>0</v>
      </c>
      <c r="P88">
        <v>0</v>
      </c>
      <c r="Q88">
        <v>0</v>
      </c>
      <c r="R88">
        <v>0</v>
      </c>
      <c r="S88">
        <v>0</v>
      </c>
      <c r="T88">
        <v>1</v>
      </c>
      <c r="U88">
        <v>1</v>
      </c>
      <c r="V88">
        <v>1</v>
      </c>
      <c r="W88">
        <v>1</v>
      </c>
      <c r="X88">
        <v>1</v>
      </c>
      <c r="Y88">
        <v>0</v>
      </c>
      <c r="Z88">
        <v>0</v>
      </c>
      <c r="AA88">
        <v>0</v>
      </c>
      <c r="AB88">
        <v>1</v>
      </c>
      <c r="AC88">
        <v>1</v>
      </c>
      <c r="AD88">
        <v>1</v>
      </c>
      <c r="AE88">
        <v>1</v>
      </c>
      <c r="AF88">
        <v>0</v>
      </c>
      <c r="AG88">
        <v>0</v>
      </c>
      <c r="AH88">
        <v>0</v>
      </c>
      <c r="AI88">
        <v>0</v>
      </c>
      <c r="AJ88">
        <v>0</v>
      </c>
      <c r="AK88">
        <v>0</v>
      </c>
      <c r="AL88">
        <v>0</v>
      </c>
      <c r="AM88">
        <v>1</v>
      </c>
      <c r="AN88">
        <v>0</v>
      </c>
      <c r="AO88">
        <v>0</v>
      </c>
      <c r="AP88">
        <v>1</v>
      </c>
      <c r="AQ88">
        <v>1</v>
      </c>
      <c r="AR88">
        <v>1</v>
      </c>
      <c r="AS88">
        <v>0</v>
      </c>
      <c r="AT88">
        <v>1</v>
      </c>
      <c r="AU88">
        <v>0</v>
      </c>
      <c r="AV88">
        <v>0</v>
      </c>
      <c r="AW88">
        <v>0</v>
      </c>
      <c r="AX88">
        <v>1</v>
      </c>
      <c r="AY88">
        <v>0</v>
      </c>
      <c r="AZ88">
        <v>0</v>
      </c>
      <c r="BA88">
        <v>0</v>
      </c>
      <c r="BB88">
        <v>1</v>
      </c>
      <c r="BC88">
        <v>0</v>
      </c>
      <c r="BD88">
        <v>0</v>
      </c>
      <c r="BE88">
        <v>0</v>
      </c>
      <c r="BF88">
        <v>0</v>
      </c>
      <c r="BG88">
        <v>0</v>
      </c>
      <c r="BH88">
        <v>1</v>
      </c>
      <c r="BI88">
        <v>0</v>
      </c>
      <c r="BJ88">
        <v>0</v>
      </c>
      <c r="BK88">
        <v>0</v>
      </c>
      <c r="BL88">
        <v>1</v>
      </c>
      <c r="BM88">
        <v>0</v>
      </c>
      <c r="BN88">
        <v>0</v>
      </c>
      <c r="BO88">
        <v>0</v>
      </c>
      <c r="BP88">
        <v>0</v>
      </c>
      <c r="BQ88">
        <v>0</v>
      </c>
      <c r="BR88">
        <v>0</v>
      </c>
      <c r="BS88">
        <v>1</v>
      </c>
      <c r="BT88">
        <v>0</v>
      </c>
      <c r="BU88">
        <v>0</v>
      </c>
      <c r="BV88">
        <v>1</v>
      </c>
      <c r="BW88">
        <v>0</v>
      </c>
      <c r="BX88">
        <v>0</v>
      </c>
      <c r="BY88">
        <v>0</v>
      </c>
      <c r="BZ88">
        <v>0</v>
      </c>
      <c r="CA88">
        <v>0</v>
      </c>
      <c r="CB88">
        <v>0</v>
      </c>
      <c r="CC88">
        <v>0</v>
      </c>
      <c r="CD88">
        <v>0</v>
      </c>
      <c r="CE88">
        <v>1</v>
      </c>
      <c r="CF88">
        <v>0</v>
      </c>
      <c r="CG88">
        <v>0</v>
      </c>
      <c r="CH88">
        <v>0</v>
      </c>
      <c r="CI88">
        <v>0</v>
      </c>
      <c r="CJ88">
        <v>0</v>
      </c>
      <c r="CK88">
        <v>0</v>
      </c>
      <c r="CL88">
        <v>0</v>
      </c>
      <c r="CM88">
        <v>0</v>
      </c>
      <c r="CN88">
        <v>0</v>
      </c>
      <c r="CO88">
        <v>1</v>
      </c>
      <c r="CP88">
        <v>0</v>
      </c>
      <c r="CQ88">
        <v>0</v>
      </c>
      <c r="CR88">
        <v>0</v>
      </c>
      <c r="CS88">
        <v>1</v>
      </c>
      <c r="CT88">
        <v>1</v>
      </c>
      <c r="CU88">
        <v>1</v>
      </c>
      <c r="CV88">
        <v>0</v>
      </c>
      <c r="CW88">
        <v>1</v>
      </c>
      <c r="CX88">
        <v>0</v>
      </c>
      <c r="CY88">
        <v>0</v>
      </c>
      <c r="CZ88">
        <v>0</v>
      </c>
      <c r="DA88">
        <v>0</v>
      </c>
      <c r="DB88">
        <v>0</v>
      </c>
      <c r="DC88">
        <v>0</v>
      </c>
      <c r="DD88">
        <v>0</v>
      </c>
      <c r="DE88">
        <v>0</v>
      </c>
      <c r="DF88">
        <v>1</v>
      </c>
      <c r="DG88">
        <v>0</v>
      </c>
      <c r="DH88" t="s">
        <v>124</v>
      </c>
      <c r="DI88" t="s">
        <v>124</v>
      </c>
      <c r="DJ88" t="s">
        <v>124</v>
      </c>
      <c r="DK88" t="s">
        <v>124</v>
      </c>
      <c r="DL88" t="s">
        <v>124</v>
      </c>
      <c r="DM88" t="s">
        <v>124</v>
      </c>
      <c r="DN88" t="s">
        <v>124</v>
      </c>
      <c r="DO88">
        <v>1</v>
      </c>
      <c r="DP88">
        <v>1</v>
      </c>
      <c r="DQ88">
        <v>0</v>
      </c>
      <c r="DR88" t="s">
        <v>124</v>
      </c>
      <c r="DS88" t="s">
        <v>124</v>
      </c>
      <c r="DT88" t="s">
        <v>124</v>
      </c>
    </row>
    <row r="89" spans="1:124" x14ac:dyDescent="0.35">
      <c r="A89" t="s">
        <v>132</v>
      </c>
      <c r="B89" s="1">
        <v>42948</v>
      </c>
      <c r="C89" s="1">
        <v>43536</v>
      </c>
      <c r="D89">
        <v>1</v>
      </c>
      <c r="E89">
        <v>0</v>
      </c>
      <c r="F89">
        <v>0</v>
      </c>
      <c r="G89">
        <v>0</v>
      </c>
      <c r="H89" t="s">
        <v>124</v>
      </c>
      <c r="I89" t="s">
        <v>124</v>
      </c>
      <c r="J89" t="s">
        <v>124</v>
      </c>
      <c r="K89" t="s">
        <v>124</v>
      </c>
      <c r="L89" t="s">
        <v>124</v>
      </c>
      <c r="M89" t="s">
        <v>124</v>
      </c>
      <c r="N89" t="s">
        <v>124</v>
      </c>
      <c r="O89" t="s">
        <v>124</v>
      </c>
      <c r="P89" t="s">
        <v>124</v>
      </c>
      <c r="Q89" t="s">
        <v>124</v>
      </c>
      <c r="R89" t="s">
        <v>124</v>
      </c>
      <c r="S89" t="s">
        <v>124</v>
      </c>
      <c r="T89">
        <v>1</v>
      </c>
      <c r="U89">
        <v>1</v>
      </c>
      <c r="V89">
        <v>0</v>
      </c>
      <c r="W89">
        <v>1</v>
      </c>
      <c r="X89">
        <v>1</v>
      </c>
      <c r="Y89">
        <v>0</v>
      </c>
      <c r="Z89">
        <v>0</v>
      </c>
      <c r="AA89">
        <v>0</v>
      </c>
      <c r="AB89">
        <v>0</v>
      </c>
      <c r="AC89">
        <v>0</v>
      </c>
      <c r="AD89">
        <v>0</v>
      </c>
      <c r="AE89">
        <v>0</v>
      </c>
      <c r="AF89">
        <v>0</v>
      </c>
      <c r="AG89">
        <v>0</v>
      </c>
      <c r="AH89">
        <v>0</v>
      </c>
      <c r="AI89">
        <v>0</v>
      </c>
      <c r="AJ89">
        <v>0</v>
      </c>
      <c r="AK89">
        <v>0</v>
      </c>
      <c r="AL89">
        <v>0</v>
      </c>
      <c r="AM89">
        <v>1</v>
      </c>
      <c r="AN89">
        <v>0</v>
      </c>
      <c r="AO89">
        <v>0</v>
      </c>
      <c r="AP89">
        <v>0</v>
      </c>
      <c r="AQ89">
        <v>1</v>
      </c>
      <c r="AR89">
        <v>0</v>
      </c>
      <c r="AS89">
        <v>0</v>
      </c>
      <c r="AT89">
        <v>0</v>
      </c>
      <c r="AU89">
        <v>0</v>
      </c>
      <c r="AV89">
        <v>0</v>
      </c>
      <c r="AW89">
        <v>0</v>
      </c>
      <c r="AX89">
        <v>1</v>
      </c>
      <c r="AY89">
        <v>0</v>
      </c>
      <c r="AZ89">
        <v>1</v>
      </c>
      <c r="BA89">
        <v>1</v>
      </c>
      <c r="BB89">
        <v>1</v>
      </c>
      <c r="BC89">
        <v>1</v>
      </c>
      <c r="BD89">
        <v>0</v>
      </c>
      <c r="BE89">
        <v>0</v>
      </c>
      <c r="BF89">
        <v>0</v>
      </c>
      <c r="BG89">
        <v>0</v>
      </c>
      <c r="BH89">
        <v>0</v>
      </c>
      <c r="BI89">
        <v>0</v>
      </c>
      <c r="BJ89">
        <v>0</v>
      </c>
      <c r="BK89">
        <v>0</v>
      </c>
      <c r="BL89">
        <v>0</v>
      </c>
      <c r="BM89">
        <v>0</v>
      </c>
      <c r="BN89">
        <v>0</v>
      </c>
      <c r="BO89">
        <v>0</v>
      </c>
      <c r="BP89">
        <v>0</v>
      </c>
      <c r="BQ89">
        <v>0</v>
      </c>
      <c r="BR89">
        <v>0</v>
      </c>
      <c r="BS89">
        <v>1</v>
      </c>
      <c r="BT89">
        <v>0</v>
      </c>
      <c r="BU89">
        <v>0</v>
      </c>
      <c r="BV89">
        <v>0</v>
      </c>
      <c r="BW89" t="s">
        <v>124</v>
      </c>
      <c r="BX89" t="s">
        <v>124</v>
      </c>
      <c r="BY89" t="s">
        <v>124</v>
      </c>
      <c r="BZ89" t="s">
        <v>124</v>
      </c>
      <c r="CA89" t="s">
        <v>124</v>
      </c>
      <c r="CB89" t="s">
        <v>124</v>
      </c>
      <c r="CC89" t="s">
        <v>124</v>
      </c>
      <c r="CD89" t="s">
        <v>124</v>
      </c>
      <c r="CE89" t="s">
        <v>124</v>
      </c>
      <c r="CF89" t="s">
        <v>124</v>
      </c>
      <c r="CG89" t="s">
        <v>124</v>
      </c>
      <c r="CH89" t="s">
        <v>124</v>
      </c>
      <c r="CI89" t="s">
        <v>124</v>
      </c>
      <c r="CJ89" t="s">
        <v>124</v>
      </c>
      <c r="CK89" t="s">
        <v>124</v>
      </c>
      <c r="CL89" t="s">
        <v>124</v>
      </c>
      <c r="CM89" t="s">
        <v>124</v>
      </c>
      <c r="CN89" t="s">
        <v>124</v>
      </c>
      <c r="CO89" t="s">
        <v>124</v>
      </c>
      <c r="CP89" t="s">
        <v>124</v>
      </c>
      <c r="CQ89" t="s">
        <v>124</v>
      </c>
      <c r="CR89" t="s">
        <v>124</v>
      </c>
      <c r="CS89" t="s">
        <v>124</v>
      </c>
      <c r="CT89" t="s">
        <v>124</v>
      </c>
      <c r="CU89" t="s">
        <v>124</v>
      </c>
      <c r="CV89" t="s">
        <v>124</v>
      </c>
      <c r="CW89" t="s">
        <v>124</v>
      </c>
      <c r="CX89" t="s">
        <v>124</v>
      </c>
      <c r="CY89" t="s">
        <v>124</v>
      </c>
      <c r="CZ89" t="s">
        <v>124</v>
      </c>
      <c r="DA89" t="s">
        <v>124</v>
      </c>
      <c r="DB89" t="s">
        <v>124</v>
      </c>
      <c r="DC89" t="s">
        <v>124</v>
      </c>
      <c r="DD89" t="s">
        <v>124</v>
      </c>
      <c r="DE89" t="s">
        <v>124</v>
      </c>
      <c r="DF89" t="s">
        <v>124</v>
      </c>
      <c r="DG89">
        <v>0</v>
      </c>
      <c r="DH89" t="s">
        <v>124</v>
      </c>
      <c r="DI89" t="s">
        <v>124</v>
      </c>
      <c r="DJ89" t="s">
        <v>124</v>
      </c>
      <c r="DK89" t="s">
        <v>124</v>
      </c>
      <c r="DL89" t="s">
        <v>124</v>
      </c>
      <c r="DM89" t="s">
        <v>124</v>
      </c>
      <c r="DN89" t="s">
        <v>124</v>
      </c>
      <c r="DO89">
        <v>0</v>
      </c>
      <c r="DP89" t="s">
        <v>124</v>
      </c>
      <c r="DQ89">
        <v>0</v>
      </c>
      <c r="DR89" t="s">
        <v>124</v>
      </c>
      <c r="DS89" t="s">
        <v>124</v>
      </c>
      <c r="DT89" t="s">
        <v>124</v>
      </c>
    </row>
    <row r="90" spans="1:124" x14ac:dyDescent="0.35">
      <c r="A90" t="s">
        <v>132</v>
      </c>
      <c r="B90" s="1">
        <v>43537</v>
      </c>
      <c r="C90" s="1">
        <v>43565</v>
      </c>
      <c r="D90">
        <v>1</v>
      </c>
      <c r="E90">
        <v>0</v>
      </c>
      <c r="F90">
        <v>0</v>
      </c>
      <c r="G90">
        <v>0</v>
      </c>
      <c r="H90" t="s">
        <v>124</v>
      </c>
      <c r="I90" t="s">
        <v>124</v>
      </c>
      <c r="J90" t="s">
        <v>124</v>
      </c>
      <c r="K90" t="s">
        <v>124</v>
      </c>
      <c r="L90" t="s">
        <v>124</v>
      </c>
      <c r="M90" t="s">
        <v>124</v>
      </c>
      <c r="N90" t="s">
        <v>124</v>
      </c>
      <c r="O90" t="s">
        <v>124</v>
      </c>
      <c r="P90" t="s">
        <v>124</v>
      </c>
      <c r="Q90" t="s">
        <v>124</v>
      </c>
      <c r="R90" t="s">
        <v>124</v>
      </c>
      <c r="S90" t="s">
        <v>124</v>
      </c>
      <c r="T90">
        <v>1</v>
      </c>
      <c r="U90">
        <v>1</v>
      </c>
      <c r="V90">
        <v>0</v>
      </c>
      <c r="W90">
        <v>1</v>
      </c>
      <c r="X90">
        <v>1</v>
      </c>
      <c r="Y90">
        <v>0</v>
      </c>
      <c r="Z90">
        <v>0</v>
      </c>
      <c r="AA90">
        <v>0</v>
      </c>
      <c r="AB90">
        <v>0</v>
      </c>
      <c r="AC90">
        <v>0</v>
      </c>
      <c r="AD90">
        <v>0</v>
      </c>
      <c r="AE90">
        <v>0</v>
      </c>
      <c r="AF90">
        <v>0</v>
      </c>
      <c r="AG90">
        <v>0</v>
      </c>
      <c r="AH90">
        <v>0</v>
      </c>
      <c r="AI90">
        <v>0</v>
      </c>
      <c r="AJ90">
        <v>0</v>
      </c>
      <c r="AK90">
        <v>0</v>
      </c>
      <c r="AL90">
        <v>0</v>
      </c>
      <c r="AM90">
        <v>1</v>
      </c>
      <c r="AN90">
        <v>0</v>
      </c>
      <c r="AO90">
        <v>0</v>
      </c>
      <c r="AP90">
        <v>0</v>
      </c>
      <c r="AQ90">
        <v>1</v>
      </c>
      <c r="AR90">
        <v>0</v>
      </c>
      <c r="AS90">
        <v>0</v>
      </c>
      <c r="AT90">
        <v>0</v>
      </c>
      <c r="AU90">
        <v>0</v>
      </c>
      <c r="AV90">
        <v>0</v>
      </c>
      <c r="AW90">
        <v>0</v>
      </c>
      <c r="AX90">
        <v>1</v>
      </c>
      <c r="AY90">
        <v>0</v>
      </c>
      <c r="AZ90">
        <v>1</v>
      </c>
      <c r="BA90">
        <v>1</v>
      </c>
      <c r="BB90">
        <v>1</v>
      </c>
      <c r="BC90">
        <v>1</v>
      </c>
      <c r="BD90">
        <v>0</v>
      </c>
      <c r="BE90">
        <v>0</v>
      </c>
      <c r="BF90">
        <v>0</v>
      </c>
      <c r="BG90">
        <v>0</v>
      </c>
      <c r="BH90">
        <v>0</v>
      </c>
      <c r="BI90">
        <v>0</v>
      </c>
      <c r="BJ90">
        <v>0</v>
      </c>
      <c r="BK90">
        <v>0</v>
      </c>
      <c r="BL90">
        <v>0</v>
      </c>
      <c r="BM90">
        <v>0</v>
      </c>
      <c r="BN90">
        <v>0</v>
      </c>
      <c r="BO90">
        <v>0</v>
      </c>
      <c r="BP90">
        <v>0</v>
      </c>
      <c r="BQ90">
        <v>0</v>
      </c>
      <c r="BR90">
        <v>0</v>
      </c>
      <c r="BS90">
        <v>1</v>
      </c>
      <c r="BT90">
        <v>0</v>
      </c>
      <c r="BU90">
        <v>0</v>
      </c>
      <c r="BV90">
        <v>0</v>
      </c>
      <c r="BW90" t="s">
        <v>124</v>
      </c>
      <c r="BX90" t="s">
        <v>124</v>
      </c>
      <c r="BY90" t="s">
        <v>124</v>
      </c>
      <c r="BZ90" t="s">
        <v>124</v>
      </c>
      <c r="CA90" t="s">
        <v>124</v>
      </c>
      <c r="CB90" t="s">
        <v>124</v>
      </c>
      <c r="CC90" t="s">
        <v>124</v>
      </c>
      <c r="CD90" t="s">
        <v>124</v>
      </c>
      <c r="CE90" t="s">
        <v>124</v>
      </c>
      <c r="CF90" t="s">
        <v>124</v>
      </c>
      <c r="CG90" t="s">
        <v>124</v>
      </c>
      <c r="CH90" t="s">
        <v>124</v>
      </c>
      <c r="CI90" t="s">
        <v>124</v>
      </c>
      <c r="CJ90" t="s">
        <v>124</v>
      </c>
      <c r="CK90" t="s">
        <v>124</v>
      </c>
      <c r="CL90" t="s">
        <v>124</v>
      </c>
      <c r="CM90" t="s">
        <v>124</v>
      </c>
      <c r="CN90" t="s">
        <v>124</v>
      </c>
      <c r="CO90" t="s">
        <v>124</v>
      </c>
      <c r="CP90" t="s">
        <v>124</v>
      </c>
      <c r="CQ90" t="s">
        <v>124</v>
      </c>
      <c r="CR90" t="s">
        <v>124</v>
      </c>
      <c r="CS90" t="s">
        <v>124</v>
      </c>
      <c r="CT90" t="s">
        <v>124</v>
      </c>
      <c r="CU90" t="s">
        <v>124</v>
      </c>
      <c r="CV90" t="s">
        <v>124</v>
      </c>
      <c r="CW90" t="s">
        <v>124</v>
      </c>
      <c r="CX90" t="s">
        <v>124</v>
      </c>
      <c r="CY90" t="s">
        <v>124</v>
      </c>
      <c r="CZ90" t="s">
        <v>124</v>
      </c>
      <c r="DA90" t="s">
        <v>124</v>
      </c>
      <c r="DB90" t="s">
        <v>124</v>
      </c>
      <c r="DC90" t="s">
        <v>124</v>
      </c>
      <c r="DD90" t="s">
        <v>124</v>
      </c>
      <c r="DE90" t="s">
        <v>124</v>
      </c>
      <c r="DF90" t="s">
        <v>124</v>
      </c>
      <c r="DG90">
        <v>0</v>
      </c>
      <c r="DH90" t="s">
        <v>124</v>
      </c>
      <c r="DI90" t="s">
        <v>124</v>
      </c>
      <c r="DJ90" t="s">
        <v>124</v>
      </c>
      <c r="DK90" t="s">
        <v>124</v>
      </c>
      <c r="DL90" t="s">
        <v>124</v>
      </c>
      <c r="DM90" t="s">
        <v>124</v>
      </c>
      <c r="DN90" t="s">
        <v>124</v>
      </c>
      <c r="DO90">
        <v>0</v>
      </c>
      <c r="DP90" t="s">
        <v>124</v>
      </c>
      <c r="DQ90">
        <v>0</v>
      </c>
      <c r="DR90" t="s">
        <v>124</v>
      </c>
      <c r="DS90" t="s">
        <v>124</v>
      </c>
      <c r="DT90" t="s">
        <v>124</v>
      </c>
    </row>
    <row r="91" spans="1:124" x14ac:dyDescent="0.35">
      <c r="A91" t="s">
        <v>132</v>
      </c>
      <c r="B91" s="1">
        <v>43566</v>
      </c>
      <c r="C91" s="1">
        <v>43830</v>
      </c>
      <c r="D91">
        <v>1</v>
      </c>
      <c r="E91">
        <v>0</v>
      </c>
      <c r="F91">
        <v>0</v>
      </c>
      <c r="G91">
        <v>0</v>
      </c>
      <c r="H91" t="s">
        <v>124</v>
      </c>
      <c r="I91" t="s">
        <v>124</v>
      </c>
      <c r="J91" t="s">
        <v>124</v>
      </c>
      <c r="K91" t="s">
        <v>124</v>
      </c>
      <c r="L91" t="s">
        <v>124</v>
      </c>
      <c r="M91" t="s">
        <v>124</v>
      </c>
      <c r="N91" t="s">
        <v>124</v>
      </c>
      <c r="O91" t="s">
        <v>124</v>
      </c>
      <c r="P91" t="s">
        <v>124</v>
      </c>
      <c r="Q91" t="s">
        <v>124</v>
      </c>
      <c r="R91" t="s">
        <v>124</v>
      </c>
      <c r="S91" t="s">
        <v>124</v>
      </c>
      <c r="T91">
        <v>1</v>
      </c>
      <c r="U91">
        <v>1</v>
      </c>
      <c r="V91">
        <v>0</v>
      </c>
      <c r="W91">
        <v>1</v>
      </c>
      <c r="X91">
        <v>1</v>
      </c>
      <c r="Y91">
        <v>0</v>
      </c>
      <c r="Z91">
        <v>0</v>
      </c>
      <c r="AA91">
        <v>0</v>
      </c>
      <c r="AB91">
        <v>0</v>
      </c>
      <c r="AC91">
        <v>0</v>
      </c>
      <c r="AD91">
        <v>0</v>
      </c>
      <c r="AE91">
        <v>0</v>
      </c>
      <c r="AF91">
        <v>0</v>
      </c>
      <c r="AG91">
        <v>0</v>
      </c>
      <c r="AH91">
        <v>0</v>
      </c>
      <c r="AI91">
        <v>0</v>
      </c>
      <c r="AJ91">
        <v>0</v>
      </c>
      <c r="AK91">
        <v>0</v>
      </c>
      <c r="AL91">
        <v>0</v>
      </c>
      <c r="AM91">
        <v>1</v>
      </c>
      <c r="AN91">
        <v>0</v>
      </c>
      <c r="AO91">
        <v>0</v>
      </c>
      <c r="AP91">
        <v>0</v>
      </c>
      <c r="AQ91">
        <v>1</v>
      </c>
      <c r="AR91">
        <v>0</v>
      </c>
      <c r="AS91">
        <v>0</v>
      </c>
      <c r="AT91">
        <v>0</v>
      </c>
      <c r="AU91">
        <v>0</v>
      </c>
      <c r="AV91">
        <v>0</v>
      </c>
      <c r="AW91">
        <v>0</v>
      </c>
      <c r="AX91">
        <v>1</v>
      </c>
      <c r="AY91">
        <v>0</v>
      </c>
      <c r="AZ91">
        <v>1</v>
      </c>
      <c r="BA91">
        <v>1</v>
      </c>
      <c r="BB91">
        <v>1</v>
      </c>
      <c r="BC91">
        <v>1</v>
      </c>
      <c r="BD91">
        <v>0</v>
      </c>
      <c r="BE91">
        <v>0</v>
      </c>
      <c r="BF91">
        <v>0</v>
      </c>
      <c r="BG91">
        <v>0</v>
      </c>
      <c r="BH91">
        <v>0</v>
      </c>
      <c r="BI91">
        <v>0</v>
      </c>
      <c r="BJ91">
        <v>0</v>
      </c>
      <c r="BK91">
        <v>0</v>
      </c>
      <c r="BL91">
        <v>0</v>
      </c>
      <c r="BM91">
        <v>0</v>
      </c>
      <c r="BN91">
        <v>0</v>
      </c>
      <c r="BO91">
        <v>0</v>
      </c>
      <c r="BP91">
        <v>0</v>
      </c>
      <c r="BQ91">
        <v>0</v>
      </c>
      <c r="BR91">
        <v>0</v>
      </c>
      <c r="BS91">
        <v>1</v>
      </c>
      <c r="BT91">
        <v>0</v>
      </c>
      <c r="BU91">
        <v>0</v>
      </c>
      <c r="BV91">
        <v>0</v>
      </c>
      <c r="BW91" t="s">
        <v>124</v>
      </c>
      <c r="BX91" t="s">
        <v>124</v>
      </c>
      <c r="BY91" t="s">
        <v>124</v>
      </c>
      <c r="BZ91" t="s">
        <v>124</v>
      </c>
      <c r="CA91" t="s">
        <v>124</v>
      </c>
      <c r="CB91" t="s">
        <v>124</v>
      </c>
      <c r="CC91" t="s">
        <v>124</v>
      </c>
      <c r="CD91" t="s">
        <v>124</v>
      </c>
      <c r="CE91" t="s">
        <v>124</v>
      </c>
      <c r="CF91" t="s">
        <v>124</v>
      </c>
      <c r="CG91" t="s">
        <v>124</v>
      </c>
      <c r="CH91" t="s">
        <v>124</v>
      </c>
      <c r="CI91" t="s">
        <v>124</v>
      </c>
      <c r="CJ91" t="s">
        <v>124</v>
      </c>
      <c r="CK91" t="s">
        <v>124</v>
      </c>
      <c r="CL91" t="s">
        <v>124</v>
      </c>
      <c r="CM91" t="s">
        <v>124</v>
      </c>
      <c r="CN91" t="s">
        <v>124</v>
      </c>
      <c r="CO91" t="s">
        <v>124</v>
      </c>
      <c r="CP91" t="s">
        <v>124</v>
      </c>
      <c r="CQ91" t="s">
        <v>124</v>
      </c>
      <c r="CR91" t="s">
        <v>124</v>
      </c>
      <c r="CS91" t="s">
        <v>124</v>
      </c>
      <c r="CT91" t="s">
        <v>124</v>
      </c>
      <c r="CU91" t="s">
        <v>124</v>
      </c>
      <c r="CV91" t="s">
        <v>124</v>
      </c>
      <c r="CW91" t="s">
        <v>124</v>
      </c>
      <c r="CX91" t="s">
        <v>124</v>
      </c>
      <c r="CY91" t="s">
        <v>124</v>
      </c>
      <c r="CZ91" t="s">
        <v>124</v>
      </c>
      <c r="DA91" t="s">
        <v>124</v>
      </c>
      <c r="DB91" t="s">
        <v>124</v>
      </c>
      <c r="DC91" t="s">
        <v>124</v>
      </c>
      <c r="DD91" t="s">
        <v>124</v>
      </c>
      <c r="DE91" t="s">
        <v>124</v>
      </c>
      <c r="DF91" t="s">
        <v>124</v>
      </c>
      <c r="DG91">
        <v>0</v>
      </c>
      <c r="DH91" t="s">
        <v>124</v>
      </c>
      <c r="DI91" t="s">
        <v>124</v>
      </c>
      <c r="DJ91" t="s">
        <v>124</v>
      </c>
      <c r="DK91" t="s">
        <v>124</v>
      </c>
      <c r="DL91" t="s">
        <v>124</v>
      </c>
      <c r="DM91" t="s">
        <v>124</v>
      </c>
      <c r="DN91" t="s">
        <v>124</v>
      </c>
      <c r="DO91">
        <v>0</v>
      </c>
      <c r="DP91" t="s">
        <v>124</v>
      </c>
      <c r="DQ91">
        <v>0</v>
      </c>
      <c r="DR91" t="s">
        <v>124</v>
      </c>
      <c r="DS91" t="s">
        <v>124</v>
      </c>
      <c r="DT91" t="s">
        <v>124</v>
      </c>
    </row>
    <row r="92" spans="1:124" x14ac:dyDescent="0.35">
      <c r="A92" t="s">
        <v>132</v>
      </c>
      <c r="B92" s="1">
        <v>43831</v>
      </c>
      <c r="C92" s="1">
        <v>44044</v>
      </c>
      <c r="D92">
        <v>1</v>
      </c>
      <c r="E92">
        <v>1</v>
      </c>
      <c r="F92">
        <v>0</v>
      </c>
      <c r="G92">
        <v>1</v>
      </c>
      <c r="H92">
        <v>0</v>
      </c>
      <c r="I92">
        <v>0</v>
      </c>
      <c r="J92">
        <v>0</v>
      </c>
      <c r="K92">
        <v>0</v>
      </c>
      <c r="L92">
        <v>1</v>
      </c>
      <c r="M92">
        <v>0</v>
      </c>
      <c r="N92">
        <v>0</v>
      </c>
      <c r="O92">
        <v>0</v>
      </c>
      <c r="P92">
        <v>0</v>
      </c>
      <c r="Q92">
        <v>0</v>
      </c>
      <c r="R92">
        <v>1</v>
      </c>
      <c r="S92">
        <v>0</v>
      </c>
      <c r="T92">
        <v>1</v>
      </c>
      <c r="U92">
        <v>1</v>
      </c>
      <c r="V92">
        <v>0</v>
      </c>
      <c r="W92">
        <v>1</v>
      </c>
      <c r="X92">
        <v>1</v>
      </c>
      <c r="Y92">
        <v>0</v>
      </c>
      <c r="Z92">
        <v>0</v>
      </c>
      <c r="AA92">
        <v>0</v>
      </c>
      <c r="AB92">
        <v>0</v>
      </c>
      <c r="AC92">
        <v>0</v>
      </c>
      <c r="AD92">
        <v>0</v>
      </c>
      <c r="AE92">
        <v>0</v>
      </c>
      <c r="AF92">
        <v>0</v>
      </c>
      <c r="AG92">
        <v>0</v>
      </c>
      <c r="AH92">
        <v>0</v>
      </c>
      <c r="AI92">
        <v>0</v>
      </c>
      <c r="AJ92">
        <v>0</v>
      </c>
      <c r="AK92">
        <v>0</v>
      </c>
      <c r="AL92">
        <v>0</v>
      </c>
      <c r="AM92">
        <v>1</v>
      </c>
      <c r="AN92">
        <v>0</v>
      </c>
      <c r="AO92">
        <v>0</v>
      </c>
      <c r="AP92">
        <v>0</v>
      </c>
      <c r="AQ92">
        <v>1</v>
      </c>
      <c r="AR92">
        <v>0</v>
      </c>
      <c r="AS92">
        <v>0</v>
      </c>
      <c r="AT92">
        <v>0</v>
      </c>
      <c r="AU92">
        <v>0</v>
      </c>
      <c r="AV92">
        <v>0</v>
      </c>
      <c r="AW92">
        <v>0</v>
      </c>
      <c r="AX92">
        <v>1</v>
      </c>
      <c r="AY92">
        <v>0</v>
      </c>
      <c r="AZ92">
        <v>1</v>
      </c>
      <c r="BA92">
        <v>1</v>
      </c>
      <c r="BB92">
        <v>1</v>
      </c>
      <c r="BC92">
        <v>1</v>
      </c>
      <c r="BD92">
        <v>0</v>
      </c>
      <c r="BE92">
        <v>0</v>
      </c>
      <c r="BF92">
        <v>0</v>
      </c>
      <c r="BG92">
        <v>0</v>
      </c>
      <c r="BH92">
        <v>0</v>
      </c>
      <c r="BI92">
        <v>0</v>
      </c>
      <c r="BJ92">
        <v>0</v>
      </c>
      <c r="BK92">
        <v>0</v>
      </c>
      <c r="BL92">
        <v>0</v>
      </c>
      <c r="BM92">
        <v>0</v>
      </c>
      <c r="BN92">
        <v>0</v>
      </c>
      <c r="BO92">
        <v>0</v>
      </c>
      <c r="BP92">
        <v>0</v>
      </c>
      <c r="BQ92">
        <v>0</v>
      </c>
      <c r="BR92">
        <v>0</v>
      </c>
      <c r="BS92">
        <v>1</v>
      </c>
      <c r="BT92">
        <v>0</v>
      </c>
      <c r="BU92">
        <v>0</v>
      </c>
      <c r="BV92">
        <v>0</v>
      </c>
      <c r="BW92" t="s">
        <v>124</v>
      </c>
      <c r="BX92" t="s">
        <v>124</v>
      </c>
      <c r="BY92" t="s">
        <v>124</v>
      </c>
      <c r="BZ92" t="s">
        <v>124</v>
      </c>
      <c r="CA92" t="s">
        <v>124</v>
      </c>
      <c r="CB92" t="s">
        <v>124</v>
      </c>
      <c r="CC92" t="s">
        <v>124</v>
      </c>
      <c r="CD92" t="s">
        <v>124</v>
      </c>
      <c r="CE92" t="s">
        <v>124</v>
      </c>
      <c r="CF92" t="s">
        <v>124</v>
      </c>
      <c r="CG92" t="s">
        <v>124</v>
      </c>
      <c r="CH92" t="s">
        <v>124</v>
      </c>
      <c r="CI92" t="s">
        <v>124</v>
      </c>
      <c r="CJ92" t="s">
        <v>124</v>
      </c>
      <c r="CK92" t="s">
        <v>124</v>
      </c>
      <c r="CL92" t="s">
        <v>124</v>
      </c>
      <c r="CM92" t="s">
        <v>124</v>
      </c>
      <c r="CN92" t="s">
        <v>124</v>
      </c>
      <c r="CO92" t="s">
        <v>124</v>
      </c>
      <c r="CP92" t="s">
        <v>124</v>
      </c>
      <c r="CQ92" t="s">
        <v>124</v>
      </c>
      <c r="CR92" t="s">
        <v>124</v>
      </c>
      <c r="CS92" t="s">
        <v>124</v>
      </c>
      <c r="CT92" t="s">
        <v>124</v>
      </c>
      <c r="CU92" t="s">
        <v>124</v>
      </c>
      <c r="CV92" t="s">
        <v>124</v>
      </c>
      <c r="CW92" t="s">
        <v>124</v>
      </c>
      <c r="CX92" t="s">
        <v>124</v>
      </c>
      <c r="CY92" t="s">
        <v>124</v>
      </c>
      <c r="CZ92" t="s">
        <v>124</v>
      </c>
      <c r="DA92" t="s">
        <v>124</v>
      </c>
      <c r="DB92" t="s">
        <v>124</v>
      </c>
      <c r="DC92" t="s">
        <v>124</v>
      </c>
      <c r="DD92" t="s">
        <v>124</v>
      </c>
      <c r="DE92" t="s">
        <v>124</v>
      </c>
      <c r="DF92" t="s">
        <v>124</v>
      </c>
      <c r="DG92">
        <v>0</v>
      </c>
      <c r="DH92" t="s">
        <v>124</v>
      </c>
      <c r="DI92" t="s">
        <v>124</v>
      </c>
      <c r="DJ92" t="s">
        <v>124</v>
      </c>
      <c r="DK92" t="s">
        <v>124</v>
      </c>
      <c r="DL92" t="s">
        <v>124</v>
      </c>
      <c r="DM92" t="s">
        <v>124</v>
      </c>
      <c r="DN92" t="s">
        <v>124</v>
      </c>
      <c r="DO92">
        <v>1</v>
      </c>
      <c r="DP92">
        <v>1</v>
      </c>
      <c r="DQ92">
        <v>0</v>
      </c>
      <c r="DR92" t="s">
        <v>124</v>
      </c>
      <c r="DS92" t="s">
        <v>124</v>
      </c>
      <c r="DT92" t="s">
        <v>124</v>
      </c>
    </row>
    <row r="93" spans="1:124" x14ac:dyDescent="0.35">
      <c r="A93" t="s">
        <v>133</v>
      </c>
      <c r="B93" s="1">
        <v>42948</v>
      </c>
      <c r="C93" s="1">
        <v>43373</v>
      </c>
      <c r="D93">
        <v>1</v>
      </c>
      <c r="E93">
        <v>0</v>
      </c>
      <c r="F93">
        <v>0</v>
      </c>
      <c r="G93">
        <v>0</v>
      </c>
      <c r="H93" t="s">
        <v>124</v>
      </c>
      <c r="I93" t="s">
        <v>124</v>
      </c>
      <c r="J93" t="s">
        <v>124</v>
      </c>
      <c r="K93" t="s">
        <v>124</v>
      </c>
      <c r="L93" t="s">
        <v>124</v>
      </c>
      <c r="M93" t="s">
        <v>124</v>
      </c>
      <c r="N93" t="s">
        <v>124</v>
      </c>
      <c r="O93" t="s">
        <v>124</v>
      </c>
      <c r="P93" t="s">
        <v>124</v>
      </c>
      <c r="Q93" t="s">
        <v>124</v>
      </c>
      <c r="R93" t="s">
        <v>124</v>
      </c>
      <c r="S93" t="s">
        <v>124</v>
      </c>
      <c r="T93">
        <v>1</v>
      </c>
      <c r="U93">
        <v>1</v>
      </c>
      <c r="V93">
        <v>1</v>
      </c>
      <c r="W93">
        <v>1</v>
      </c>
      <c r="X93">
        <v>0</v>
      </c>
      <c r="Y93">
        <v>0</v>
      </c>
      <c r="Z93">
        <v>0</v>
      </c>
      <c r="AA93">
        <v>0</v>
      </c>
      <c r="AB93">
        <v>0</v>
      </c>
      <c r="AC93">
        <v>1</v>
      </c>
      <c r="AD93">
        <v>0</v>
      </c>
      <c r="AE93">
        <v>0</v>
      </c>
      <c r="AF93">
        <v>0</v>
      </c>
      <c r="AG93">
        <v>0</v>
      </c>
      <c r="AH93">
        <v>0</v>
      </c>
      <c r="AI93">
        <v>0</v>
      </c>
      <c r="AJ93">
        <v>0</v>
      </c>
      <c r="AK93">
        <v>0</v>
      </c>
      <c r="AL93">
        <v>0</v>
      </c>
      <c r="AM93">
        <v>1</v>
      </c>
      <c r="AN93">
        <v>0</v>
      </c>
      <c r="AO93">
        <v>0</v>
      </c>
      <c r="AP93">
        <v>0</v>
      </c>
      <c r="AQ93">
        <v>1</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1</v>
      </c>
      <c r="BU93">
        <v>0</v>
      </c>
      <c r="BV93">
        <v>1</v>
      </c>
      <c r="BW93">
        <v>0</v>
      </c>
      <c r="BX93">
        <v>0</v>
      </c>
      <c r="BY93">
        <v>0</v>
      </c>
      <c r="BZ93">
        <v>1</v>
      </c>
      <c r="CA93">
        <v>0</v>
      </c>
      <c r="CB93">
        <v>0</v>
      </c>
      <c r="CC93">
        <v>1</v>
      </c>
      <c r="CD93">
        <v>0</v>
      </c>
      <c r="CE93">
        <v>0</v>
      </c>
      <c r="CF93">
        <v>0</v>
      </c>
      <c r="CG93">
        <v>0</v>
      </c>
      <c r="CH93">
        <v>0</v>
      </c>
      <c r="CI93">
        <v>0</v>
      </c>
      <c r="CJ93">
        <v>0</v>
      </c>
      <c r="CK93">
        <v>0</v>
      </c>
      <c r="CL93">
        <v>0</v>
      </c>
      <c r="CM93">
        <v>0</v>
      </c>
      <c r="CN93">
        <v>0</v>
      </c>
      <c r="CO93">
        <v>1</v>
      </c>
      <c r="CP93">
        <v>0</v>
      </c>
      <c r="CQ93">
        <v>0</v>
      </c>
      <c r="CR93">
        <v>0</v>
      </c>
      <c r="CS93">
        <v>0</v>
      </c>
      <c r="CT93">
        <v>0</v>
      </c>
      <c r="CU93">
        <v>0</v>
      </c>
      <c r="CV93">
        <v>0</v>
      </c>
      <c r="CW93">
        <v>0</v>
      </c>
      <c r="CX93">
        <v>1</v>
      </c>
      <c r="CY93">
        <v>0</v>
      </c>
      <c r="CZ93">
        <v>0</v>
      </c>
      <c r="DA93">
        <v>1</v>
      </c>
      <c r="DB93">
        <v>0</v>
      </c>
      <c r="DC93">
        <v>0</v>
      </c>
      <c r="DD93">
        <v>1</v>
      </c>
      <c r="DE93">
        <v>0</v>
      </c>
      <c r="DF93">
        <v>0</v>
      </c>
      <c r="DG93">
        <v>0</v>
      </c>
      <c r="DH93" t="s">
        <v>124</v>
      </c>
      <c r="DI93" t="s">
        <v>124</v>
      </c>
      <c r="DJ93" t="s">
        <v>124</v>
      </c>
      <c r="DK93" t="s">
        <v>124</v>
      </c>
      <c r="DL93" t="s">
        <v>124</v>
      </c>
      <c r="DM93" t="s">
        <v>124</v>
      </c>
      <c r="DN93" t="s">
        <v>124</v>
      </c>
      <c r="DO93">
        <v>1</v>
      </c>
      <c r="DP93" t="s">
        <v>124</v>
      </c>
      <c r="DQ93">
        <v>0</v>
      </c>
      <c r="DR93" t="s">
        <v>124</v>
      </c>
      <c r="DS93" t="s">
        <v>124</v>
      </c>
      <c r="DT93" t="s">
        <v>124</v>
      </c>
    </row>
    <row r="94" spans="1:124" x14ac:dyDescent="0.35">
      <c r="A94" t="s">
        <v>133</v>
      </c>
      <c r="B94" s="1">
        <v>43374</v>
      </c>
      <c r="C94" s="1">
        <v>43482</v>
      </c>
      <c r="D94">
        <v>1</v>
      </c>
      <c r="E94">
        <v>0</v>
      </c>
      <c r="F94">
        <v>0</v>
      </c>
      <c r="G94">
        <v>0</v>
      </c>
      <c r="H94" t="s">
        <v>124</v>
      </c>
      <c r="I94" t="s">
        <v>124</v>
      </c>
      <c r="J94" t="s">
        <v>124</v>
      </c>
      <c r="K94" t="s">
        <v>124</v>
      </c>
      <c r="L94" t="s">
        <v>124</v>
      </c>
      <c r="M94" t="s">
        <v>124</v>
      </c>
      <c r="N94" t="s">
        <v>124</v>
      </c>
      <c r="O94" t="s">
        <v>124</v>
      </c>
      <c r="P94" t="s">
        <v>124</v>
      </c>
      <c r="Q94" t="s">
        <v>124</v>
      </c>
      <c r="R94" t="s">
        <v>124</v>
      </c>
      <c r="S94" t="s">
        <v>124</v>
      </c>
      <c r="T94">
        <v>1</v>
      </c>
      <c r="U94">
        <v>1</v>
      </c>
      <c r="V94">
        <v>1</v>
      </c>
      <c r="W94">
        <v>1</v>
      </c>
      <c r="X94">
        <v>0</v>
      </c>
      <c r="Y94">
        <v>0</v>
      </c>
      <c r="Z94">
        <v>0</v>
      </c>
      <c r="AA94">
        <v>0</v>
      </c>
      <c r="AB94">
        <v>0</v>
      </c>
      <c r="AC94">
        <v>1</v>
      </c>
      <c r="AD94">
        <v>0</v>
      </c>
      <c r="AE94">
        <v>0</v>
      </c>
      <c r="AF94">
        <v>0</v>
      </c>
      <c r="AG94">
        <v>0</v>
      </c>
      <c r="AH94">
        <v>0</v>
      </c>
      <c r="AI94">
        <v>0</v>
      </c>
      <c r="AJ94">
        <v>0</v>
      </c>
      <c r="AK94">
        <v>0</v>
      </c>
      <c r="AL94">
        <v>0</v>
      </c>
      <c r="AM94">
        <v>1</v>
      </c>
      <c r="AN94">
        <v>0</v>
      </c>
      <c r="AO94">
        <v>0</v>
      </c>
      <c r="AP94">
        <v>0</v>
      </c>
      <c r="AQ94">
        <v>1</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1</v>
      </c>
      <c r="BU94">
        <v>0</v>
      </c>
      <c r="BV94">
        <v>1</v>
      </c>
      <c r="BW94">
        <v>0</v>
      </c>
      <c r="BX94">
        <v>0</v>
      </c>
      <c r="BY94">
        <v>0</v>
      </c>
      <c r="BZ94">
        <v>1</v>
      </c>
      <c r="CA94">
        <v>0</v>
      </c>
      <c r="CB94">
        <v>0</v>
      </c>
      <c r="CC94">
        <v>1</v>
      </c>
      <c r="CD94">
        <v>0</v>
      </c>
      <c r="CE94">
        <v>0</v>
      </c>
      <c r="CF94">
        <v>0</v>
      </c>
      <c r="CG94">
        <v>0</v>
      </c>
      <c r="CH94">
        <v>0</v>
      </c>
      <c r="CI94">
        <v>0</v>
      </c>
      <c r="CJ94">
        <v>0</v>
      </c>
      <c r="CK94">
        <v>0</v>
      </c>
      <c r="CL94">
        <v>0</v>
      </c>
      <c r="CM94">
        <v>0</v>
      </c>
      <c r="CN94">
        <v>0</v>
      </c>
      <c r="CO94">
        <v>1</v>
      </c>
      <c r="CP94">
        <v>0</v>
      </c>
      <c r="CQ94">
        <v>0</v>
      </c>
      <c r="CR94">
        <v>0</v>
      </c>
      <c r="CS94">
        <v>0</v>
      </c>
      <c r="CT94">
        <v>0</v>
      </c>
      <c r="CU94">
        <v>0</v>
      </c>
      <c r="CV94">
        <v>0</v>
      </c>
      <c r="CW94">
        <v>0</v>
      </c>
      <c r="CX94">
        <v>1</v>
      </c>
      <c r="CY94">
        <v>0</v>
      </c>
      <c r="CZ94">
        <v>0</v>
      </c>
      <c r="DA94">
        <v>1</v>
      </c>
      <c r="DB94">
        <v>0</v>
      </c>
      <c r="DC94">
        <v>0</v>
      </c>
      <c r="DD94">
        <v>1</v>
      </c>
      <c r="DE94">
        <v>0</v>
      </c>
      <c r="DF94">
        <v>0</v>
      </c>
      <c r="DG94">
        <v>0</v>
      </c>
      <c r="DH94" t="s">
        <v>124</v>
      </c>
      <c r="DI94" t="s">
        <v>124</v>
      </c>
      <c r="DJ94" t="s">
        <v>124</v>
      </c>
      <c r="DK94" t="s">
        <v>124</v>
      </c>
      <c r="DL94" t="s">
        <v>124</v>
      </c>
      <c r="DM94" t="s">
        <v>124</v>
      </c>
      <c r="DN94" t="s">
        <v>124</v>
      </c>
      <c r="DO94">
        <v>1</v>
      </c>
      <c r="DP94" t="s">
        <v>124</v>
      </c>
      <c r="DQ94">
        <v>0</v>
      </c>
      <c r="DR94" t="s">
        <v>124</v>
      </c>
      <c r="DS94" t="s">
        <v>124</v>
      </c>
      <c r="DT94" t="s">
        <v>124</v>
      </c>
    </row>
    <row r="95" spans="1:124" x14ac:dyDescent="0.35">
      <c r="A95" t="s">
        <v>133</v>
      </c>
      <c r="B95" s="1">
        <v>43483</v>
      </c>
      <c r="C95" s="1">
        <v>43646</v>
      </c>
      <c r="D95">
        <v>1</v>
      </c>
      <c r="E95">
        <v>0</v>
      </c>
      <c r="F95">
        <v>0</v>
      </c>
      <c r="G95">
        <v>0</v>
      </c>
      <c r="H95" t="s">
        <v>124</v>
      </c>
      <c r="I95" t="s">
        <v>124</v>
      </c>
      <c r="J95" t="s">
        <v>124</v>
      </c>
      <c r="K95" t="s">
        <v>124</v>
      </c>
      <c r="L95" t="s">
        <v>124</v>
      </c>
      <c r="M95" t="s">
        <v>124</v>
      </c>
      <c r="N95" t="s">
        <v>124</v>
      </c>
      <c r="O95" t="s">
        <v>124</v>
      </c>
      <c r="P95" t="s">
        <v>124</v>
      </c>
      <c r="Q95" t="s">
        <v>124</v>
      </c>
      <c r="R95" t="s">
        <v>124</v>
      </c>
      <c r="S95" t="s">
        <v>124</v>
      </c>
      <c r="T95">
        <v>1</v>
      </c>
      <c r="U95">
        <v>1</v>
      </c>
      <c r="V95">
        <v>1</v>
      </c>
      <c r="W95">
        <v>1</v>
      </c>
      <c r="X95">
        <v>0</v>
      </c>
      <c r="Y95">
        <v>0</v>
      </c>
      <c r="Z95">
        <v>0</v>
      </c>
      <c r="AA95">
        <v>0</v>
      </c>
      <c r="AB95">
        <v>0</v>
      </c>
      <c r="AC95">
        <v>1</v>
      </c>
      <c r="AD95">
        <v>0</v>
      </c>
      <c r="AE95">
        <v>0</v>
      </c>
      <c r="AF95">
        <v>0</v>
      </c>
      <c r="AG95">
        <v>0</v>
      </c>
      <c r="AH95">
        <v>0</v>
      </c>
      <c r="AI95">
        <v>0</v>
      </c>
      <c r="AJ95">
        <v>0</v>
      </c>
      <c r="AK95">
        <v>0</v>
      </c>
      <c r="AL95">
        <v>0</v>
      </c>
      <c r="AM95">
        <v>1</v>
      </c>
      <c r="AN95">
        <v>0</v>
      </c>
      <c r="AO95">
        <v>0</v>
      </c>
      <c r="AP95">
        <v>0</v>
      </c>
      <c r="AQ95">
        <v>1</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1</v>
      </c>
      <c r="BU95">
        <v>0</v>
      </c>
      <c r="BV95">
        <v>1</v>
      </c>
      <c r="BW95">
        <v>0</v>
      </c>
      <c r="BX95">
        <v>0</v>
      </c>
      <c r="BY95">
        <v>0</v>
      </c>
      <c r="BZ95">
        <v>1</v>
      </c>
      <c r="CA95">
        <v>0</v>
      </c>
      <c r="CB95">
        <v>0</v>
      </c>
      <c r="CC95">
        <v>1</v>
      </c>
      <c r="CD95">
        <v>0</v>
      </c>
      <c r="CE95">
        <v>0</v>
      </c>
      <c r="CF95">
        <v>0</v>
      </c>
      <c r="CG95">
        <v>0</v>
      </c>
      <c r="CH95">
        <v>0</v>
      </c>
      <c r="CI95">
        <v>0</v>
      </c>
      <c r="CJ95">
        <v>0</v>
      </c>
      <c r="CK95">
        <v>0</v>
      </c>
      <c r="CL95">
        <v>0</v>
      </c>
      <c r="CM95">
        <v>0</v>
      </c>
      <c r="CN95">
        <v>0</v>
      </c>
      <c r="CO95">
        <v>1</v>
      </c>
      <c r="CP95">
        <v>0</v>
      </c>
      <c r="CQ95">
        <v>0</v>
      </c>
      <c r="CR95">
        <v>0</v>
      </c>
      <c r="CS95">
        <v>0</v>
      </c>
      <c r="CT95">
        <v>0</v>
      </c>
      <c r="CU95">
        <v>0</v>
      </c>
      <c r="CV95">
        <v>0</v>
      </c>
      <c r="CW95">
        <v>0</v>
      </c>
      <c r="CX95">
        <v>1</v>
      </c>
      <c r="CY95">
        <v>0</v>
      </c>
      <c r="CZ95">
        <v>0</v>
      </c>
      <c r="DA95">
        <v>1</v>
      </c>
      <c r="DB95">
        <v>0</v>
      </c>
      <c r="DC95">
        <v>0</v>
      </c>
      <c r="DD95">
        <v>1</v>
      </c>
      <c r="DE95">
        <v>0</v>
      </c>
      <c r="DF95">
        <v>0</v>
      </c>
      <c r="DG95">
        <v>0</v>
      </c>
      <c r="DH95" t="s">
        <v>124</v>
      </c>
      <c r="DI95" t="s">
        <v>124</v>
      </c>
      <c r="DJ95" t="s">
        <v>124</v>
      </c>
      <c r="DK95" t="s">
        <v>124</v>
      </c>
      <c r="DL95" t="s">
        <v>124</v>
      </c>
      <c r="DM95" t="s">
        <v>124</v>
      </c>
      <c r="DN95" t="s">
        <v>124</v>
      </c>
      <c r="DO95">
        <v>1</v>
      </c>
      <c r="DP95" t="s">
        <v>124</v>
      </c>
      <c r="DQ95">
        <v>0</v>
      </c>
      <c r="DR95" t="s">
        <v>124</v>
      </c>
      <c r="DS95" t="s">
        <v>124</v>
      </c>
      <c r="DT95" t="s">
        <v>124</v>
      </c>
    </row>
    <row r="96" spans="1:124" x14ac:dyDescent="0.35">
      <c r="A96" t="s">
        <v>133</v>
      </c>
      <c r="B96" s="1">
        <v>43647</v>
      </c>
      <c r="C96" s="1">
        <v>43675</v>
      </c>
      <c r="D96">
        <v>1</v>
      </c>
      <c r="E96">
        <v>0</v>
      </c>
      <c r="F96">
        <v>0</v>
      </c>
      <c r="G96">
        <v>0</v>
      </c>
      <c r="H96" t="s">
        <v>124</v>
      </c>
      <c r="I96" t="s">
        <v>124</v>
      </c>
      <c r="J96" t="s">
        <v>124</v>
      </c>
      <c r="K96" t="s">
        <v>124</v>
      </c>
      <c r="L96" t="s">
        <v>124</v>
      </c>
      <c r="M96" t="s">
        <v>124</v>
      </c>
      <c r="N96" t="s">
        <v>124</v>
      </c>
      <c r="O96" t="s">
        <v>124</v>
      </c>
      <c r="P96" t="s">
        <v>124</v>
      </c>
      <c r="Q96" t="s">
        <v>124</v>
      </c>
      <c r="R96" t="s">
        <v>124</v>
      </c>
      <c r="S96" t="s">
        <v>124</v>
      </c>
      <c r="T96">
        <v>1</v>
      </c>
      <c r="U96">
        <v>1</v>
      </c>
      <c r="V96">
        <v>1</v>
      </c>
      <c r="W96">
        <v>1</v>
      </c>
      <c r="X96">
        <v>0</v>
      </c>
      <c r="Y96">
        <v>0</v>
      </c>
      <c r="Z96">
        <v>0</v>
      </c>
      <c r="AA96">
        <v>0</v>
      </c>
      <c r="AB96">
        <v>0</v>
      </c>
      <c r="AC96">
        <v>1</v>
      </c>
      <c r="AD96">
        <v>0</v>
      </c>
      <c r="AE96">
        <v>0</v>
      </c>
      <c r="AF96">
        <v>0</v>
      </c>
      <c r="AG96">
        <v>0</v>
      </c>
      <c r="AH96">
        <v>0</v>
      </c>
      <c r="AI96">
        <v>0</v>
      </c>
      <c r="AJ96">
        <v>0</v>
      </c>
      <c r="AK96">
        <v>0</v>
      </c>
      <c r="AL96">
        <v>0</v>
      </c>
      <c r="AM96">
        <v>1</v>
      </c>
      <c r="AN96">
        <v>0</v>
      </c>
      <c r="AO96">
        <v>0</v>
      </c>
      <c r="AP96">
        <v>0</v>
      </c>
      <c r="AQ96">
        <v>1</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1</v>
      </c>
      <c r="BU96">
        <v>0</v>
      </c>
      <c r="BV96">
        <v>1</v>
      </c>
      <c r="BW96">
        <v>0</v>
      </c>
      <c r="BX96">
        <v>0</v>
      </c>
      <c r="BY96">
        <v>0</v>
      </c>
      <c r="BZ96">
        <v>1</v>
      </c>
      <c r="CA96">
        <v>0</v>
      </c>
      <c r="CB96">
        <v>0</v>
      </c>
      <c r="CC96">
        <v>1</v>
      </c>
      <c r="CD96">
        <v>0</v>
      </c>
      <c r="CE96">
        <v>0</v>
      </c>
      <c r="CF96">
        <v>0</v>
      </c>
      <c r="CG96">
        <v>0</v>
      </c>
      <c r="CH96">
        <v>0</v>
      </c>
      <c r="CI96">
        <v>0</v>
      </c>
      <c r="CJ96">
        <v>0</v>
      </c>
      <c r="CK96">
        <v>0</v>
      </c>
      <c r="CL96">
        <v>0</v>
      </c>
      <c r="CM96">
        <v>0</v>
      </c>
      <c r="CN96">
        <v>0</v>
      </c>
      <c r="CO96">
        <v>1</v>
      </c>
      <c r="CP96">
        <v>0</v>
      </c>
      <c r="CQ96">
        <v>0</v>
      </c>
      <c r="CR96">
        <v>0</v>
      </c>
      <c r="CS96">
        <v>0</v>
      </c>
      <c r="CT96">
        <v>0</v>
      </c>
      <c r="CU96">
        <v>0</v>
      </c>
      <c r="CV96">
        <v>0</v>
      </c>
      <c r="CW96">
        <v>0</v>
      </c>
      <c r="CX96">
        <v>1</v>
      </c>
      <c r="CY96">
        <v>0</v>
      </c>
      <c r="CZ96">
        <v>0</v>
      </c>
      <c r="DA96">
        <v>1</v>
      </c>
      <c r="DB96">
        <v>0</v>
      </c>
      <c r="DC96">
        <v>0</v>
      </c>
      <c r="DD96">
        <v>1</v>
      </c>
      <c r="DE96">
        <v>0</v>
      </c>
      <c r="DF96">
        <v>0</v>
      </c>
      <c r="DG96">
        <v>0</v>
      </c>
      <c r="DH96" t="s">
        <v>124</v>
      </c>
      <c r="DI96" t="s">
        <v>124</v>
      </c>
      <c r="DJ96" t="s">
        <v>124</v>
      </c>
      <c r="DK96" t="s">
        <v>124</v>
      </c>
      <c r="DL96" t="s">
        <v>124</v>
      </c>
      <c r="DM96" t="s">
        <v>124</v>
      </c>
      <c r="DN96" t="s">
        <v>124</v>
      </c>
      <c r="DO96">
        <v>1</v>
      </c>
      <c r="DP96" t="s">
        <v>124</v>
      </c>
      <c r="DQ96">
        <v>0</v>
      </c>
      <c r="DR96" t="s">
        <v>124</v>
      </c>
      <c r="DS96" t="s">
        <v>124</v>
      </c>
      <c r="DT96" t="s">
        <v>124</v>
      </c>
    </row>
    <row r="97" spans="1:124" x14ac:dyDescent="0.35">
      <c r="A97" t="s">
        <v>133</v>
      </c>
      <c r="B97" s="1">
        <v>43676</v>
      </c>
      <c r="C97" s="1">
        <v>43796</v>
      </c>
      <c r="D97">
        <v>1</v>
      </c>
      <c r="E97">
        <v>0</v>
      </c>
      <c r="F97">
        <v>0</v>
      </c>
      <c r="G97">
        <v>0</v>
      </c>
      <c r="H97" t="s">
        <v>124</v>
      </c>
      <c r="I97" t="s">
        <v>124</v>
      </c>
      <c r="J97" t="s">
        <v>124</v>
      </c>
      <c r="K97" t="s">
        <v>124</v>
      </c>
      <c r="L97" t="s">
        <v>124</v>
      </c>
      <c r="M97" t="s">
        <v>124</v>
      </c>
      <c r="N97" t="s">
        <v>124</v>
      </c>
      <c r="O97" t="s">
        <v>124</v>
      </c>
      <c r="P97" t="s">
        <v>124</v>
      </c>
      <c r="Q97" t="s">
        <v>124</v>
      </c>
      <c r="R97" t="s">
        <v>124</v>
      </c>
      <c r="S97" t="s">
        <v>124</v>
      </c>
      <c r="T97">
        <v>1</v>
      </c>
      <c r="U97">
        <v>1</v>
      </c>
      <c r="V97">
        <v>1</v>
      </c>
      <c r="W97">
        <v>1</v>
      </c>
      <c r="X97">
        <v>0</v>
      </c>
      <c r="Y97">
        <v>0</v>
      </c>
      <c r="Z97">
        <v>0</v>
      </c>
      <c r="AA97">
        <v>0</v>
      </c>
      <c r="AB97">
        <v>0</v>
      </c>
      <c r="AC97">
        <v>0</v>
      </c>
      <c r="AD97">
        <v>0</v>
      </c>
      <c r="AE97">
        <v>1</v>
      </c>
      <c r="AF97">
        <v>0</v>
      </c>
      <c r="AG97">
        <v>0</v>
      </c>
      <c r="AH97">
        <v>0</v>
      </c>
      <c r="AI97">
        <v>0</v>
      </c>
      <c r="AJ97">
        <v>0</v>
      </c>
      <c r="AK97">
        <v>0</v>
      </c>
      <c r="AL97">
        <v>0</v>
      </c>
      <c r="AM97">
        <v>1</v>
      </c>
      <c r="AN97">
        <v>0</v>
      </c>
      <c r="AO97">
        <v>0</v>
      </c>
      <c r="AP97">
        <v>1</v>
      </c>
      <c r="AQ97">
        <v>1</v>
      </c>
      <c r="AR97">
        <v>0</v>
      </c>
      <c r="AS97">
        <v>0</v>
      </c>
      <c r="AT97">
        <v>0</v>
      </c>
      <c r="AU97">
        <v>1</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1</v>
      </c>
      <c r="BU97">
        <v>0</v>
      </c>
      <c r="BV97">
        <v>1</v>
      </c>
      <c r="BW97">
        <v>0</v>
      </c>
      <c r="BX97">
        <v>0</v>
      </c>
      <c r="BY97">
        <v>0</v>
      </c>
      <c r="BZ97">
        <v>1</v>
      </c>
      <c r="CA97">
        <v>0</v>
      </c>
      <c r="CB97">
        <v>0</v>
      </c>
      <c r="CC97">
        <v>1</v>
      </c>
      <c r="CD97">
        <v>0</v>
      </c>
      <c r="CE97">
        <v>0</v>
      </c>
      <c r="CF97">
        <v>0</v>
      </c>
      <c r="CG97">
        <v>0</v>
      </c>
      <c r="CH97">
        <v>0</v>
      </c>
      <c r="CI97">
        <v>0</v>
      </c>
      <c r="CJ97">
        <v>0</v>
      </c>
      <c r="CK97">
        <v>0</v>
      </c>
      <c r="CL97">
        <v>0</v>
      </c>
      <c r="CM97">
        <v>0</v>
      </c>
      <c r="CN97">
        <v>0</v>
      </c>
      <c r="CO97">
        <v>1</v>
      </c>
      <c r="CP97">
        <v>0</v>
      </c>
      <c r="CQ97">
        <v>0</v>
      </c>
      <c r="CR97">
        <v>0</v>
      </c>
      <c r="CS97">
        <v>0</v>
      </c>
      <c r="CT97">
        <v>0</v>
      </c>
      <c r="CU97">
        <v>0</v>
      </c>
      <c r="CV97">
        <v>0</v>
      </c>
      <c r="CW97">
        <v>0</v>
      </c>
      <c r="CX97">
        <v>1</v>
      </c>
      <c r="CY97">
        <v>0</v>
      </c>
      <c r="CZ97">
        <v>0</v>
      </c>
      <c r="DA97">
        <v>1</v>
      </c>
      <c r="DB97">
        <v>0</v>
      </c>
      <c r="DC97">
        <v>0</v>
      </c>
      <c r="DD97">
        <v>1</v>
      </c>
      <c r="DE97">
        <v>0</v>
      </c>
      <c r="DF97">
        <v>0</v>
      </c>
      <c r="DG97">
        <v>0</v>
      </c>
      <c r="DH97" t="s">
        <v>124</v>
      </c>
      <c r="DI97" t="s">
        <v>124</v>
      </c>
      <c r="DJ97" t="s">
        <v>124</v>
      </c>
      <c r="DK97" t="s">
        <v>124</v>
      </c>
      <c r="DL97" t="s">
        <v>124</v>
      </c>
      <c r="DM97" t="s">
        <v>124</v>
      </c>
      <c r="DN97" t="s">
        <v>124</v>
      </c>
      <c r="DO97">
        <v>1</v>
      </c>
      <c r="DP97" t="s">
        <v>124</v>
      </c>
      <c r="DQ97">
        <v>0</v>
      </c>
      <c r="DR97" t="s">
        <v>124</v>
      </c>
      <c r="DS97" t="s">
        <v>124</v>
      </c>
      <c r="DT97" t="s">
        <v>124</v>
      </c>
    </row>
    <row r="98" spans="1:124" x14ac:dyDescent="0.35">
      <c r="A98" t="s">
        <v>133</v>
      </c>
      <c r="B98" s="1">
        <v>43797</v>
      </c>
      <c r="C98" s="1">
        <v>43798</v>
      </c>
      <c r="D98">
        <v>1</v>
      </c>
      <c r="E98">
        <v>0</v>
      </c>
      <c r="F98">
        <v>0</v>
      </c>
      <c r="G98">
        <v>0</v>
      </c>
      <c r="H98" t="s">
        <v>124</v>
      </c>
      <c r="I98" t="s">
        <v>124</v>
      </c>
      <c r="J98" t="s">
        <v>124</v>
      </c>
      <c r="K98" t="s">
        <v>124</v>
      </c>
      <c r="L98" t="s">
        <v>124</v>
      </c>
      <c r="M98" t="s">
        <v>124</v>
      </c>
      <c r="N98" t="s">
        <v>124</v>
      </c>
      <c r="O98" t="s">
        <v>124</v>
      </c>
      <c r="P98" t="s">
        <v>124</v>
      </c>
      <c r="Q98" t="s">
        <v>124</v>
      </c>
      <c r="R98" t="s">
        <v>124</v>
      </c>
      <c r="S98" t="s">
        <v>124</v>
      </c>
      <c r="T98">
        <v>1</v>
      </c>
      <c r="U98">
        <v>1</v>
      </c>
      <c r="V98">
        <v>1</v>
      </c>
      <c r="W98">
        <v>1</v>
      </c>
      <c r="X98">
        <v>0</v>
      </c>
      <c r="Y98">
        <v>0</v>
      </c>
      <c r="Z98">
        <v>0</v>
      </c>
      <c r="AA98">
        <v>0</v>
      </c>
      <c r="AB98">
        <v>0</v>
      </c>
      <c r="AC98">
        <v>1</v>
      </c>
      <c r="AD98">
        <v>0</v>
      </c>
      <c r="AE98">
        <v>0</v>
      </c>
      <c r="AF98">
        <v>0</v>
      </c>
      <c r="AG98">
        <v>0</v>
      </c>
      <c r="AH98">
        <v>0</v>
      </c>
      <c r="AI98">
        <v>0</v>
      </c>
      <c r="AJ98">
        <v>0</v>
      </c>
      <c r="AK98">
        <v>0</v>
      </c>
      <c r="AL98">
        <v>0</v>
      </c>
      <c r="AM98">
        <v>1</v>
      </c>
      <c r="AN98">
        <v>0</v>
      </c>
      <c r="AO98">
        <v>0</v>
      </c>
      <c r="AP98">
        <v>1</v>
      </c>
      <c r="AQ98">
        <v>1</v>
      </c>
      <c r="AR98">
        <v>0</v>
      </c>
      <c r="AS98">
        <v>0</v>
      </c>
      <c r="AT98">
        <v>0</v>
      </c>
      <c r="AU98">
        <v>1</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1</v>
      </c>
      <c r="BU98">
        <v>0</v>
      </c>
      <c r="BV98">
        <v>1</v>
      </c>
      <c r="BW98">
        <v>0</v>
      </c>
      <c r="BX98">
        <v>0</v>
      </c>
      <c r="BY98">
        <v>0</v>
      </c>
      <c r="BZ98">
        <v>1</v>
      </c>
      <c r="CA98">
        <v>0</v>
      </c>
      <c r="CB98">
        <v>0</v>
      </c>
      <c r="CC98">
        <v>1</v>
      </c>
      <c r="CD98">
        <v>0</v>
      </c>
      <c r="CE98">
        <v>0</v>
      </c>
      <c r="CF98">
        <v>0</v>
      </c>
      <c r="CG98">
        <v>0</v>
      </c>
      <c r="CH98">
        <v>0</v>
      </c>
      <c r="CI98">
        <v>0</v>
      </c>
      <c r="CJ98">
        <v>0</v>
      </c>
      <c r="CK98">
        <v>0</v>
      </c>
      <c r="CL98">
        <v>0</v>
      </c>
      <c r="CM98">
        <v>0</v>
      </c>
      <c r="CN98">
        <v>0</v>
      </c>
      <c r="CO98">
        <v>1</v>
      </c>
      <c r="CP98">
        <v>0</v>
      </c>
      <c r="CQ98">
        <v>0</v>
      </c>
      <c r="CR98">
        <v>0</v>
      </c>
      <c r="CS98">
        <v>0</v>
      </c>
      <c r="CT98">
        <v>0</v>
      </c>
      <c r="CU98">
        <v>0</v>
      </c>
      <c r="CV98">
        <v>0</v>
      </c>
      <c r="CW98">
        <v>0</v>
      </c>
      <c r="CX98">
        <v>1</v>
      </c>
      <c r="CY98">
        <v>0</v>
      </c>
      <c r="CZ98">
        <v>0</v>
      </c>
      <c r="DA98">
        <v>1</v>
      </c>
      <c r="DB98">
        <v>0</v>
      </c>
      <c r="DC98">
        <v>0</v>
      </c>
      <c r="DD98">
        <v>1</v>
      </c>
      <c r="DE98">
        <v>0</v>
      </c>
      <c r="DF98">
        <v>0</v>
      </c>
      <c r="DG98">
        <v>0</v>
      </c>
      <c r="DH98" t="s">
        <v>124</v>
      </c>
      <c r="DI98" t="s">
        <v>124</v>
      </c>
      <c r="DJ98" t="s">
        <v>124</v>
      </c>
      <c r="DK98" t="s">
        <v>124</v>
      </c>
      <c r="DL98" t="s">
        <v>124</v>
      </c>
      <c r="DM98" t="s">
        <v>124</v>
      </c>
      <c r="DN98" t="s">
        <v>124</v>
      </c>
      <c r="DO98">
        <v>1</v>
      </c>
      <c r="DP98" t="s">
        <v>124</v>
      </c>
      <c r="DQ98">
        <v>0</v>
      </c>
      <c r="DR98" t="s">
        <v>124</v>
      </c>
      <c r="DS98" t="s">
        <v>124</v>
      </c>
      <c r="DT98" t="s">
        <v>124</v>
      </c>
    </row>
    <row r="99" spans="1:124" x14ac:dyDescent="0.35">
      <c r="A99" t="s">
        <v>133</v>
      </c>
      <c r="B99" s="1">
        <v>43799</v>
      </c>
      <c r="C99" s="1">
        <v>43857</v>
      </c>
      <c r="D99">
        <v>1</v>
      </c>
      <c r="E99">
        <v>0</v>
      </c>
      <c r="F99">
        <v>0</v>
      </c>
      <c r="G99">
        <v>0</v>
      </c>
      <c r="H99" t="s">
        <v>124</v>
      </c>
      <c r="I99" t="s">
        <v>124</v>
      </c>
      <c r="J99" t="s">
        <v>124</v>
      </c>
      <c r="K99" t="s">
        <v>124</v>
      </c>
      <c r="L99" t="s">
        <v>124</v>
      </c>
      <c r="M99" t="s">
        <v>124</v>
      </c>
      <c r="N99" t="s">
        <v>124</v>
      </c>
      <c r="O99" t="s">
        <v>124</v>
      </c>
      <c r="P99" t="s">
        <v>124</v>
      </c>
      <c r="Q99" t="s">
        <v>124</v>
      </c>
      <c r="R99" t="s">
        <v>124</v>
      </c>
      <c r="S99" t="s">
        <v>124</v>
      </c>
      <c r="T99">
        <v>1</v>
      </c>
      <c r="U99">
        <v>1</v>
      </c>
      <c r="V99">
        <v>1</v>
      </c>
      <c r="W99">
        <v>1</v>
      </c>
      <c r="X99">
        <v>0</v>
      </c>
      <c r="Y99">
        <v>0</v>
      </c>
      <c r="Z99">
        <v>0</v>
      </c>
      <c r="AA99">
        <v>0</v>
      </c>
      <c r="AB99">
        <v>0</v>
      </c>
      <c r="AC99">
        <v>1</v>
      </c>
      <c r="AD99">
        <v>0</v>
      </c>
      <c r="AE99">
        <v>0</v>
      </c>
      <c r="AF99">
        <v>0</v>
      </c>
      <c r="AG99">
        <v>0</v>
      </c>
      <c r="AH99">
        <v>0</v>
      </c>
      <c r="AI99">
        <v>0</v>
      </c>
      <c r="AJ99">
        <v>0</v>
      </c>
      <c r="AK99">
        <v>0</v>
      </c>
      <c r="AL99">
        <v>0</v>
      </c>
      <c r="AM99">
        <v>1</v>
      </c>
      <c r="AN99">
        <v>0</v>
      </c>
      <c r="AO99">
        <v>0</v>
      </c>
      <c r="AP99">
        <v>1</v>
      </c>
      <c r="AQ99">
        <v>1</v>
      </c>
      <c r="AR99">
        <v>0</v>
      </c>
      <c r="AS99">
        <v>0</v>
      </c>
      <c r="AT99">
        <v>0</v>
      </c>
      <c r="AU99">
        <v>1</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1</v>
      </c>
      <c r="BU99">
        <v>0</v>
      </c>
      <c r="BV99">
        <v>1</v>
      </c>
      <c r="BW99">
        <v>0</v>
      </c>
      <c r="BX99">
        <v>0</v>
      </c>
      <c r="BY99">
        <v>0</v>
      </c>
      <c r="BZ99">
        <v>1</v>
      </c>
      <c r="CA99">
        <v>0</v>
      </c>
      <c r="CB99">
        <v>0</v>
      </c>
      <c r="CC99">
        <v>1</v>
      </c>
      <c r="CD99">
        <v>0</v>
      </c>
      <c r="CE99">
        <v>0</v>
      </c>
      <c r="CF99">
        <v>0</v>
      </c>
      <c r="CG99">
        <v>0</v>
      </c>
      <c r="CH99">
        <v>0</v>
      </c>
      <c r="CI99">
        <v>0</v>
      </c>
      <c r="CJ99">
        <v>0</v>
      </c>
      <c r="CK99">
        <v>0</v>
      </c>
      <c r="CL99">
        <v>0</v>
      </c>
      <c r="CM99">
        <v>1</v>
      </c>
      <c r="CN99">
        <v>1</v>
      </c>
      <c r="CO99">
        <v>0</v>
      </c>
      <c r="CP99">
        <v>0</v>
      </c>
      <c r="CQ99">
        <v>0</v>
      </c>
      <c r="CR99">
        <v>0</v>
      </c>
      <c r="CS99">
        <v>0</v>
      </c>
      <c r="CT99">
        <v>0</v>
      </c>
      <c r="CU99">
        <v>0</v>
      </c>
      <c r="CV99">
        <v>1</v>
      </c>
      <c r="CW99">
        <v>1</v>
      </c>
      <c r="CX99">
        <v>0</v>
      </c>
      <c r="CY99">
        <v>0</v>
      </c>
      <c r="CZ99">
        <v>0</v>
      </c>
      <c r="DA99">
        <v>1</v>
      </c>
      <c r="DB99">
        <v>0</v>
      </c>
      <c r="DC99">
        <v>0</v>
      </c>
      <c r="DD99">
        <v>1</v>
      </c>
      <c r="DE99">
        <v>0</v>
      </c>
      <c r="DF99">
        <v>0</v>
      </c>
      <c r="DG99">
        <v>0</v>
      </c>
      <c r="DH99" t="s">
        <v>124</v>
      </c>
      <c r="DI99" t="s">
        <v>124</v>
      </c>
      <c r="DJ99" t="s">
        <v>124</v>
      </c>
      <c r="DK99" t="s">
        <v>124</v>
      </c>
      <c r="DL99" t="s">
        <v>124</v>
      </c>
      <c r="DM99" t="s">
        <v>124</v>
      </c>
      <c r="DN99" t="s">
        <v>124</v>
      </c>
      <c r="DO99">
        <v>1</v>
      </c>
      <c r="DP99" t="s">
        <v>124</v>
      </c>
      <c r="DQ99">
        <v>0</v>
      </c>
      <c r="DR99" t="s">
        <v>124</v>
      </c>
      <c r="DS99" t="s">
        <v>124</v>
      </c>
      <c r="DT99" t="s">
        <v>124</v>
      </c>
    </row>
    <row r="100" spans="1:124" x14ac:dyDescent="0.35">
      <c r="A100" t="s">
        <v>133</v>
      </c>
      <c r="B100" s="1">
        <v>43858</v>
      </c>
      <c r="C100" s="1">
        <v>44044</v>
      </c>
      <c r="D100">
        <v>1</v>
      </c>
      <c r="E100">
        <v>0</v>
      </c>
      <c r="F100">
        <v>0</v>
      </c>
      <c r="G100">
        <v>0</v>
      </c>
      <c r="H100" t="s">
        <v>124</v>
      </c>
      <c r="I100" t="s">
        <v>124</v>
      </c>
      <c r="J100" t="s">
        <v>124</v>
      </c>
      <c r="K100" t="s">
        <v>124</v>
      </c>
      <c r="L100" t="s">
        <v>124</v>
      </c>
      <c r="M100" t="s">
        <v>124</v>
      </c>
      <c r="N100" t="s">
        <v>124</v>
      </c>
      <c r="O100" t="s">
        <v>124</v>
      </c>
      <c r="P100" t="s">
        <v>124</v>
      </c>
      <c r="Q100" t="s">
        <v>124</v>
      </c>
      <c r="R100" t="s">
        <v>124</v>
      </c>
      <c r="S100" t="s">
        <v>124</v>
      </c>
      <c r="T100">
        <v>1</v>
      </c>
      <c r="U100">
        <v>1</v>
      </c>
      <c r="V100">
        <v>1</v>
      </c>
      <c r="W100">
        <v>1</v>
      </c>
      <c r="X100">
        <v>0</v>
      </c>
      <c r="Y100">
        <v>0</v>
      </c>
      <c r="Z100">
        <v>0</v>
      </c>
      <c r="AA100">
        <v>0</v>
      </c>
      <c r="AB100">
        <v>0</v>
      </c>
      <c r="AC100">
        <v>1</v>
      </c>
      <c r="AD100">
        <v>1</v>
      </c>
      <c r="AE100">
        <v>1</v>
      </c>
      <c r="AF100">
        <v>0</v>
      </c>
      <c r="AG100">
        <v>0</v>
      </c>
      <c r="AH100">
        <v>0</v>
      </c>
      <c r="AI100">
        <v>0</v>
      </c>
      <c r="AJ100">
        <v>0</v>
      </c>
      <c r="AK100">
        <v>0</v>
      </c>
      <c r="AL100">
        <v>0</v>
      </c>
      <c r="AM100">
        <v>1</v>
      </c>
      <c r="AN100">
        <v>0</v>
      </c>
      <c r="AO100">
        <v>0</v>
      </c>
      <c r="AP100">
        <v>1</v>
      </c>
      <c r="AQ100">
        <v>1</v>
      </c>
      <c r="AR100">
        <v>0</v>
      </c>
      <c r="AS100">
        <v>0</v>
      </c>
      <c r="AT100">
        <v>0</v>
      </c>
      <c r="AU100">
        <v>1</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1</v>
      </c>
      <c r="BU100">
        <v>0</v>
      </c>
      <c r="BV100">
        <v>1</v>
      </c>
      <c r="BW100">
        <v>0</v>
      </c>
      <c r="BX100">
        <v>0</v>
      </c>
      <c r="BY100">
        <v>0</v>
      </c>
      <c r="BZ100">
        <v>1</v>
      </c>
      <c r="CA100">
        <v>0</v>
      </c>
      <c r="CB100">
        <v>0</v>
      </c>
      <c r="CC100">
        <v>1</v>
      </c>
      <c r="CD100">
        <v>1</v>
      </c>
      <c r="CE100">
        <v>0</v>
      </c>
      <c r="CF100">
        <v>0</v>
      </c>
      <c r="CG100">
        <v>0</v>
      </c>
      <c r="CH100">
        <v>0</v>
      </c>
      <c r="CI100">
        <v>0</v>
      </c>
      <c r="CJ100">
        <v>0</v>
      </c>
      <c r="CK100">
        <v>0</v>
      </c>
      <c r="CL100">
        <v>0</v>
      </c>
      <c r="CM100">
        <v>1</v>
      </c>
      <c r="CN100">
        <v>1</v>
      </c>
      <c r="CO100">
        <v>0</v>
      </c>
      <c r="CP100">
        <v>0</v>
      </c>
      <c r="CQ100">
        <v>0</v>
      </c>
      <c r="CR100">
        <v>0</v>
      </c>
      <c r="CS100">
        <v>0</v>
      </c>
      <c r="CT100">
        <v>0</v>
      </c>
      <c r="CU100">
        <v>0</v>
      </c>
      <c r="CV100">
        <v>1</v>
      </c>
      <c r="CW100">
        <v>1</v>
      </c>
      <c r="CX100">
        <v>0</v>
      </c>
      <c r="CY100">
        <v>0</v>
      </c>
      <c r="CZ100">
        <v>0</v>
      </c>
      <c r="DA100">
        <v>1</v>
      </c>
      <c r="DB100">
        <v>0</v>
      </c>
      <c r="DC100">
        <v>0</v>
      </c>
      <c r="DD100">
        <v>1</v>
      </c>
      <c r="DE100">
        <v>1</v>
      </c>
      <c r="DF100">
        <v>0</v>
      </c>
      <c r="DG100">
        <v>0</v>
      </c>
      <c r="DH100" t="s">
        <v>124</v>
      </c>
      <c r="DI100" t="s">
        <v>124</v>
      </c>
      <c r="DJ100" t="s">
        <v>124</v>
      </c>
      <c r="DK100" t="s">
        <v>124</v>
      </c>
      <c r="DL100" t="s">
        <v>124</v>
      </c>
      <c r="DM100" t="s">
        <v>124</v>
      </c>
      <c r="DN100" t="s">
        <v>124</v>
      </c>
      <c r="DO100">
        <v>1</v>
      </c>
      <c r="DP100" t="s">
        <v>124</v>
      </c>
      <c r="DQ100">
        <v>0</v>
      </c>
      <c r="DR100" t="s">
        <v>124</v>
      </c>
      <c r="DS100" t="s">
        <v>124</v>
      </c>
      <c r="DT100" t="s">
        <v>124</v>
      </c>
    </row>
    <row r="101" spans="1:124" x14ac:dyDescent="0.35">
      <c r="A101" t="s">
        <v>134</v>
      </c>
      <c r="B101" s="1">
        <v>42948</v>
      </c>
      <c r="C101" s="1">
        <v>42978</v>
      </c>
      <c r="D101">
        <v>1</v>
      </c>
      <c r="E101">
        <v>0</v>
      </c>
      <c r="F101">
        <v>0</v>
      </c>
      <c r="G101">
        <v>0</v>
      </c>
      <c r="H101" t="s">
        <v>124</v>
      </c>
      <c r="I101" t="s">
        <v>124</v>
      </c>
      <c r="J101" t="s">
        <v>124</v>
      </c>
      <c r="K101" t="s">
        <v>124</v>
      </c>
      <c r="L101" t="s">
        <v>124</v>
      </c>
      <c r="M101" t="s">
        <v>124</v>
      </c>
      <c r="N101" t="s">
        <v>124</v>
      </c>
      <c r="O101" t="s">
        <v>124</v>
      </c>
      <c r="P101" t="s">
        <v>124</v>
      </c>
      <c r="Q101" t="s">
        <v>124</v>
      </c>
      <c r="R101" t="s">
        <v>124</v>
      </c>
      <c r="S101" t="s">
        <v>124</v>
      </c>
      <c r="T101">
        <v>1</v>
      </c>
      <c r="U101">
        <v>1</v>
      </c>
      <c r="V101">
        <v>0</v>
      </c>
      <c r="W101">
        <v>1</v>
      </c>
      <c r="X101">
        <v>1</v>
      </c>
      <c r="Y101">
        <v>0</v>
      </c>
      <c r="Z101">
        <v>0</v>
      </c>
      <c r="AA101">
        <v>0</v>
      </c>
      <c r="AB101">
        <v>1</v>
      </c>
      <c r="AC101">
        <v>1</v>
      </c>
      <c r="AD101">
        <v>0</v>
      </c>
      <c r="AE101">
        <v>0</v>
      </c>
      <c r="AF101">
        <v>0</v>
      </c>
      <c r="AG101">
        <v>0</v>
      </c>
      <c r="AH101">
        <v>0</v>
      </c>
      <c r="AI101">
        <v>0</v>
      </c>
      <c r="AJ101">
        <v>0</v>
      </c>
      <c r="AK101">
        <v>0</v>
      </c>
      <c r="AL101">
        <v>0</v>
      </c>
      <c r="AM101">
        <v>0</v>
      </c>
      <c r="AN101">
        <v>0</v>
      </c>
      <c r="AO101">
        <v>0</v>
      </c>
      <c r="AP101">
        <v>0</v>
      </c>
      <c r="AQ101">
        <v>1</v>
      </c>
      <c r="AR101">
        <v>1</v>
      </c>
      <c r="AS101">
        <v>0</v>
      </c>
      <c r="AT101">
        <v>1</v>
      </c>
      <c r="AU101">
        <v>0</v>
      </c>
      <c r="AV101">
        <v>0</v>
      </c>
      <c r="AW101">
        <v>0</v>
      </c>
      <c r="AX101">
        <v>1</v>
      </c>
      <c r="AY101">
        <v>0</v>
      </c>
      <c r="AZ101">
        <v>0</v>
      </c>
      <c r="BA101">
        <v>0</v>
      </c>
      <c r="BB101">
        <v>0</v>
      </c>
      <c r="BC101">
        <v>1</v>
      </c>
      <c r="BD101">
        <v>0</v>
      </c>
      <c r="BE101">
        <v>0</v>
      </c>
      <c r="BF101">
        <v>0</v>
      </c>
      <c r="BG101">
        <v>0</v>
      </c>
      <c r="BH101">
        <v>0</v>
      </c>
      <c r="BI101">
        <v>0</v>
      </c>
      <c r="BJ101">
        <v>0</v>
      </c>
      <c r="BK101">
        <v>0</v>
      </c>
      <c r="BL101">
        <v>0</v>
      </c>
      <c r="BM101">
        <v>0</v>
      </c>
      <c r="BN101">
        <v>0</v>
      </c>
      <c r="BO101">
        <v>0</v>
      </c>
      <c r="BP101">
        <v>0</v>
      </c>
      <c r="BQ101">
        <v>0</v>
      </c>
      <c r="BR101">
        <v>0</v>
      </c>
      <c r="BS101">
        <v>1</v>
      </c>
      <c r="BT101">
        <v>0</v>
      </c>
      <c r="BU101">
        <v>0</v>
      </c>
      <c r="BV101">
        <v>1</v>
      </c>
      <c r="BW101">
        <v>0</v>
      </c>
      <c r="BX101">
        <v>0</v>
      </c>
      <c r="BY101">
        <v>0</v>
      </c>
      <c r="BZ101">
        <v>1</v>
      </c>
      <c r="CA101">
        <v>0</v>
      </c>
      <c r="CB101">
        <v>0</v>
      </c>
      <c r="CC101">
        <v>0</v>
      </c>
      <c r="CD101">
        <v>1</v>
      </c>
      <c r="CE101">
        <v>0</v>
      </c>
      <c r="CF101">
        <v>0</v>
      </c>
      <c r="CG101">
        <v>0</v>
      </c>
      <c r="CH101">
        <v>0</v>
      </c>
      <c r="CI101">
        <v>0</v>
      </c>
      <c r="CJ101">
        <v>0</v>
      </c>
      <c r="CK101">
        <v>0</v>
      </c>
      <c r="CL101">
        <v>0</v>
      </c>
      <c r="CM101">
        <v>0</v>
      </c>
      <c r="CN101">
        <v>0</v>
      </c>
      <c r="CO101">
        <v>1</v>
      </c>
      <c r="CP101">
        <v>0</v>
      </c>
      <c r="CQ101">
        <v>0</v>
      </c>
      <c r="CR101">
        <v>0</v>
      </c>
      <c r="CS101">
        <v>1</v>
      </c>
      <c r="CT101">
        <v>0</v>
      </c>
      <c r="CU101">
        <v>0</v>
      </c>
      <c r="CV101">
        <v>0</v>
      </c>
      <c r="CW101">
        <v>1</v>
      </c>
      <c r="CX101">
        <v>0</v>
      </c>
      <c r="CY101">
        <v>0</v>
      </c>
      <c r="CZ101">
        <v>0</v>
      </c>
      <c r="DA101">
        <v>1</v>
      </c>
      <c r="DB101">
        <v>0</v>
      </c>
      <c r="DC101">
        <v>0</v>
      </c>
      <c r="DD101">
        <v>0</v>
      </c>
      <c r="DE101">
        <v>1</v>
      </c>
      <c r="DF101">
        <v>0</v>
      </c>
      <c r="DG101">
        <v>0</v>
      </c>
      <c r="DH101" t="s">
        <v>124</v>
      </c>
      <c r="DI101" t="s">
        <v>124</v>
      </c>
      <c r="DJ101" t="s">
        <v>124</v>
      </c>
      <c r="DK101" t="s">
        <v>124</v>
      </c>
      <c r="DL101" t="s">
        <v>124</v>
      </c>
      <c r="DM101" t="s">
        <v>124</v>
      </c>
      <c r="DN101" t="s">
        <v>124</v>
      </c>
      <c r="DO101">
        <v>0</v>
      </c>
      <c r="DP101" t="s">
        <v>124</v>
      </c>
      <c r="DQ101">
        <v>1</v>
      </c>
      <c r="DR101">
        <v>1</v>
      </c>
      <c r="DS101">
        <v>0</v>
      </c>
      <c r="DT101">
        <v>0</v>
      </c>
    </row>
    <row r="102" spans="1:124" x14ac:dyDescent="0.35">
      <c r="A102" t="s">
        <v>134</v>
      </c>
      <c r="B102" s="1">
        <v>42979</v>
      </c>
      <c r="C102" s="1">
        <v>43039</v>
      </c>
      <c r="D102">
        <v>1</v>
      </c>
      <c r="E102">
        <v>0</v>
      </c>
      <c r="F102">
        <v>0</v>
      </c>
      <c r="G102">
        <v>0</v>
      </c>
      <c r="H102" t="s">
        <v>124</v>
      </c>
      <c r="I102" t="s">
        <v>124</v>
      </c>
      <c r="J102" t="s">
        <v>124</v>
      </c>
      <c r="K102" t="s">
        <v>124</v>
      </c>
      <c r="L102" t="s">
        <v>124</v>
      </c>
      <c r="M102" t="s">
        <v>124</v>
      </c>
      <c r="N102" t="s">
        <v>124</v>
      </c>
      <c r="O102" t="s">
        <v>124</v>
      </c>
      <c r="P102" t="s">
        <v>124</v>
      </c>
      <c r="Q102" t="s">
        <v>124</v>
      </c>
      <c r="R102" t="s">
        <v>124</v>
      </c>
      <c r="S102" t="s">
        <v>124</v>
      </c>
      <c r="T102">
        <v>1</v>
      </c>
      <c r="U102">
        <v>1</v>
      </c>
      <c r="V102">
        <v>0</v>
      </c>
      <c r="W102">
        <v>1</v>
      </c>
      <c r="X102">
        <v>1</v>
      </c>
      <c r="Y102">
        <v>0</v>
      </c>
      <c r="Z102">
        <v>0</v>
      </c>
      <c r="AA102">
        <v>0</v>
      </c>
      <c r="AB102">
        <v>1</v>
      </c>
      <c r="AC102">
        <v>1</v>
      </c>
      <c r="AD102">
        <v>0</v>
      </c>
      <c r="AE102">
        <v>0</v>
      </c>
      <c r="AF102">
        <v>0</v>
      </c>
      <c r="AG102">
        <v>0</v>
      </c>
      <c r="AH102">
        <v>0</v>
      </c>
      <c r="AI102">
        <v>0</v>
      </c>
      <c r="AJ102">
        <v>0</v>
      </c>
      <c r="AK102">
        <v>0</v>
      </c>
      <c r="AL102">
        <v>0</v>
      </c>
      <c r="AM102">
        <v>0</v>
      </c>
      <c r="AN102">
        <v>0</v>
      </c>
      <c r="AO102">
        <v>0</v>
      </c>
      <c r="AP102">
        <v>0</v>
      </c>
      <c r="AQ102">
        <v>1</v>
      </c>
      <c r="AR102">
        <v>1</v>
      </c>
      <c r="AS102">
        <v>0</v>
      </c>
      <c r="AT102">
        <v>1</v>
      </c>
      <c r="AU102">
        <v>0</v>
      </c>
      <c r="AV102">
        <v>0</v>
      </c>
      <c r="AW102">
        <v>0</v>
      </c>
      <c r="AX102">
        <v>1</v>
      </c>
      <c r="AY102">
        <v>0</v>
      </c>
      <c r="AZ102">
        <v>0</v>
      </c>
      <c r="BA102">
        <v>0</v>
      </c>
      <c r="BB102">
        <v>0</v>
      </c>
      <c r="BC102">
        <v>1</v>
      </c>
      <c r="BD102">
        <v>0</v>
      </c>
      <c r="BE102">
        <v>0</v>
      </c>
      <c r="BF102">
        <v>0</v>
      </c>
      <c r="BG102">
        <v>0</v>
      </c>
      <c r="BH102">
        <v>0</v>
      </c>
      <c r="BI102">
        <v>0</v>
      </c>
      <c r="BJ102">
        <v>0</v>
      </c>
      <c r="BK102">
        <v>0</v>
      </c>
      <c r="BL102">
        <v>0</v>
      </c>
      <c r="BM102">
        <v>0</v>
      </c>
      <c r="BN102">
        <v>0</v>
      </c>
      <c r="BO102">
        <v>0</v>
      </c>
      <c r="BP102">
        <v>0</v>
      </c>
      <c r="BQ102">
        <v>0</v>
      </c>
      <c r="BR102">
        <v>0</v>
      </c>
      <c r="BS102">
        <v>1</v>
      </c>
      <c r="BT102">
        <v>0</v>
      </c>
      <c r="BU102">
        <v>0</v>
      </c>
      <c r="BV102">
        <v>1</v>
      </c>
      <c r="BW102">
        <v>0</v>
      </c>
      <c r="BX102">
        <v>0</v>
      </c>
      <c r="BY102">
        <v>0</v>
      </c>
      <c r="BZ102">
        <v>1</v>
      </c>
      <c r="CA102">
        <v>0</v>
      </c>
      <c r="CB102">
        <v>0</v>
      </c>
      <c r="CC102">
        <v>0</v>
      </c>
      <c r="CD102">
        <v>1</v>
      </c>
      <c r="CE102">
        <v>0</v>
      </c>
      <c r="CF102">
        <v>0</v>
      </c>
      <c r="CG102">
        <v>0</v>
      </c>
      <c r="CH102">
        <v>0</v>
      </c>
      <c r="CI102">
        <v>0</v>
      </c>
      <c r="CJ102">
        <v>0</v>
      </c>
      <c r="CK102">
        <v>0</v>
      </c>
      <c r="CL102">
        <v>0</v>
      </c>
      <c r="CM102">
        <v>0</v>
      </c>
      <c r="CN102">
        <v>0</v>
      </c>
      <c r="CO102">
        <v>1</v>
      </c>
      <c r="CP102">
        <v>0</v>
      </c>
      <c r="CQ102">
        <v>0</v>
      </c>
      <c r="CR102">
        <v>0</v>
      </c>
      <c r="CS102">
        <v>1</v>
      </c>
      <c r="CT102">
        <v>0</v>
      </c>
      <c r="CU102">
        <v>0</v>
      </c>
      <c r="CV102">
        <v>0</v>
      </c>
      <c r="CW102">
        <v>1</v>
      </c>
      <c r="CX102">
        <v>0</v>
      </c>
      <c r="CY102">
        <v>0</v>
      </c>
      <c r="CZ102">
        <v>0</v>
      </c>
      <c r="DA102">
        <v>1</v>
      </c>
      <c r="DB102">
        <v>0</v>
      </c>
      <c r="DC102">
        <v>0</v>
      </c>
      <c r="DD102">
        <v>0</v>
      </c>
      <c r="DE102">
        <v>1</v>
      </c>
      <c r="DF102">
        <v>0</v>
      </c>
      <c r="DG102">
        <v>0</v>
      </c>
      <c r="DH102" t="s">
        <v>124</v>
      </c>
      <c r="DI102" t="s">
        <v>124</v>
      </c>
      <c r="DJ102" t="s">
        <v>124</v>
      </c>
      <c r="DK102" t="s">
        <v>124</v>
      </c>
      <c r="DL102" t="s">
        <v>124</v>
      </c>
      <c r="DM102" t="s">
        <v>124</v>
      </c>
      <c r="DN102" t="s">
        <v>124</v>
      </c>
      <c r="DO102">
        <v>0</v>
      </c>
      <c r="DP102" t="s">
        <v>124</v>
      </c>
      <c r="DQ102">
        <v>1</v>
      </c>
      <c r="DR102">
        <v>1</v>
      </c>
      <c r="DS102">
        <v>0</v>
      </c>
      <c r="DT102">
        <v>0</v>
      </c>
    </row>
    <row r="103" spans="1:124" x14ac:dyDescent="0.35">
      <c r="A103" t="s">
        <v>134</v>
      </c>
      <c r="B103" s="1">
        <v>43040</v>
      </c>
      <c r="C103" s="1">
        <v>43159</v>
      </c>
      <c r="D103">
        <v>1</v>
      </c>
      <c r="E103">
        <v>0</v>
      </c>
      <c r="F103">
        <v>0</v>
      </c>
      <c r="G103">
        <v>0</v>
      </c>
      <c r="H103" t="s">
        <v>124</v>
      </c>
      <c r="I103" t="s">
        <v>124</v>
      </c>
      <c r="J103" t="s">
        <v>124</v>
      </c>
      <c r="K103" t="s">
        <v>124</v>
      </c>
      <c r="L103" t="s">
        <v>124</v>
      </c>
      <c r="M103" t="s">
        <v>124</v>
      </c>
      <c r="N103" t="s">
        <v>124</v>
      </c>
      <c r="O103" t="s">
        <v>124</v>
      </c>
      <c r="P103" t="s">
        <v>124</v>
      </c>
      <c r="Q103" t="s">
        <v>124</v>
      </c>
      <c r="R103" t="s">
        <v>124</v>
      </c>
      <c r="S103" t="s">
        <v>124</v>
      </c>
      <c r="T103">
        <v>1</v>
      </c>
      <c r="U103">
        <v>1</v>
      </c>
      <c r="V103">
        <v>0</v>
      </c>
      <c r="W103">
        <v>1</v>
      </c>
      <c r="X103">
        <v>1</v>
      </c>
      <c r="Y103">
        <v>0</v>
      </c>
      <c r="Z103">
        <v>0</v>
      </c>
      <c r="AA103">
        <v>0</v>
      </c>
      <c r="AB103">
        <v>1</v>
      </c>
      <c r="AC103">
        <v>1</v>
      </c>
      <c r="AD103">
        <v>0</v>
      </c>
      <c r="AE103">
        <v>0</v>
      </c>
      <c r="AF103">
        <v>0</v>
      </c>
      <c r="AG103">
        <v>0</v>
      </c>
      <c r="AH103">
        <v>0</v>
      </c>
      <c r="AI103">
        <v>0</v>
      </c>
      <c r="AJ103">
        <v>0</v>
      </c>
      <c r="AK103">
        <v>0</v>
      </c>
      <c r="AL103">
        <v>0</v>
      </c>
      <c r="AM103">
        <v>0</v>
      </c>
      <c r="AN103">
        <v>0</v>
      </c>
      <c r="AO103">
        <v>0</v>
      </c>
      <c r="AP103">
        <v>0</v>
      </c>
      <c r="AQ103">
        <v>1</v>
      </c>
      <c r="AR103">
        <v>1</v>
      </c>
      <c r="AS103">
        <v>0</v>
      </c>
      <c r="AT103">
        <v>1</v>
      </c>
      <c r="AU103">
        <v>0</v>
      </c>
      <c r="AV103">
        <v>0</v>
      </c>
      <c r="AW103">
        <v>0</v>
      </c>
      <c r="AX103">
        <v>1</v>
      </c>
      <c r="AY103">
        <v>0</v>
      </c>
      <c r="AZ103">
        <v>0</v>
      </c>
      <c r="BA103">
        <v>0</v>
      </c>
      <c r="BB103">
        <v>0</v>
      </c>
      <c r="BC103">
        <v>1</v>
      </c>
      <c r="BD103">
        <v>0</v>
      </c>
      <c r="BE103">
        <v>0</v>
      </c>
      <c r="BF103">
        <v>0</v>
      </c>
      <c r="BG103">
        <v>0</v>
      </c>
      <c r="BH103">
        <v>0</v>
      </c>
      <c r="BI103">
        <v>0</v>
      </c>
      <c r="BJ103">
        <v>0</v>
      </c>
      <c r="BK103">
        <v>0</v>
      </c>
      <c r="BL103">
        <v>0</v>
      </c>
      <c r="BM103">
        <v>0</v>
      </c>
      <c r="BN103">
        <v>0</v>
      </c>
      <c r="BO103">
        <v>0</v>
      </c>
      <c r="BP103">
        <v>0</v>
      </c>
      <c r="BQ103">
        <v>0</v>
      </c>
      <c r="BR103">
        <v>0</v>
      </c>
      <c r="BS103">
        <v>1</v>
      </c>
      <c r="BT103">
        <v>0</v>
      </c>
      <c r="BU103">
        <v>0</v>
      </c>
      <c r="BV103">
        <v>1</v>
      </c>
      <c r="BW103">
        <v>0</v>
      </c>
      <c r="BX103">
        <v>0</v>
      </c>
      <c r="BY103">
        <v>0</v>
      </c>
      <c r="BZ103">
        <v>0</v>
      </c>
      <c r="CA103">
        <v>0</v>
      </c>
      <c r="CB103">
        <v>0</v>
      </c>
      <c r="CC103">
        <v>0</v>
      </c>
      <c r="CD103">
        <v>1</v>
      </c>
      <c r="CE103">
        <v>0</v>
      </c>
      <c r="CF103">
        <v>0</v>
      </c>
      <c r="CG103">
        <v>0</v>
      </c>
      <c r="CH103">
        <v>0</v>
      </c>
      <c r="CI103">
        <v>0</v>
      </c>
      <c r="CJ103">
        <v>0</v>
      </c>
      <c r="CK103">
        <v>0</v>
      </c>
      <c r="CL103">
        <v>0</v>
      </c>
      <c r="CM103">
        <v>0</v>
      </c>
      <c r="CN103">
        <v>0</v>
      </c>
      <c r="CO103">
        <v>1</v>
      </c>
      <c r="CP103">
        <v>0</v>
      </c>
      <c r="CQ103">
        <v>0</v>
      </c>
      <c r="CR103">
        <v>0</v>
      </c>
      <c r="CS103">
        <v>1</v>
      </c>
      <c r="CT103">
        <v>0</v>
      </c>
      <c r="CU103">
        <v>0</v>
      </c>
      <c r="CV103">
        <v>0</v>
      </c>
      <c r="CW103">
        <v>1</v>
      </c>
      <c r="CX103">
        <v>0</v>
      </c>
      <c r="CY103">
        <v>0</v>
      </c>
      <c r="CZ103">
        <v>0</v>
      </c>
      <c r="DA103">
        <v>0</v>
      </c>
      <c r="DB103">
        <v>0</v>
      </c>
      <c r="DC103">
        <v>0</v>
      </c>
      <c r="DD103">
        <v>0</v>
      </c>
      <c r="DE103">
        <v>1</v>
      </c>
      <c r="DF103">
        <v>0</v>
      </c>
      <c r="DG103">
        <v>0</v>
      </c>
      <c r="DH103" t="s">
        <v>124</v>
      </c>
      <c r="DI103" t="s">
        <v>124</v>
      </c>
      <c r="DJ103" t="s">
        <v>124</v>
      </c>
      <c r="DK103" t="s">
        <v>124</v>
      </c>
      <c r="DL103" t="s">
        <v>124</v>
      </c>
      <c r="DM103" t="s">
        <v>124</v>
      </c>
      <c r="DN103" t="s">
        <v>124</v>
      </c>
      <c r="DO103">
        <v>0</v>
      </c>
      <c r="DP103" t="s">
        <v>124</v>
      </c>
      <c r="DQ103">
        <v>1</v>
      </c>
      <c r="DR103">
        <v>1</v>
      </c>
      <c r="DS103">
        <v>0</v>
      </c>
      <c r="DT103">
        <v>0</v>
      </c>
    </row>
    <row r="104" spans="1:124" x14ac:dyDescent="0.35">
      <c r="A104" t="s">
        <v>134</v>
      </c>
      <c r="B104" s="1">
        <v>43160</v>
      </c>
      <c r="C104" s="1">
        <v>43165</v>
      </c>
      <c r="D104">
        <v>1</v>
      </c>
      <c r="E104">
        <v>0</v>
      </c>
      <c r="F104">
        <v>0</v>
      </c>
      <c r="G104">
        <v>0</v>
      </c>
      <c r="H104" t="s">
        <v>124</v>
      </c>
      <c r="I104" t="s">
        <v>124</v>
      </c>
      <c r="J104" t="s">
        <v>124</v>
      </c>
      <c r="K104" t="s">
        <v>124</v>
      </c>
      <c r="L104" t="s">
        <v>124</v>
      </c>
      <c r="M104" t="s">
        <v>124</v>
      </c>
      <c r="N104" t="s">
        <v>124</v>
      </c>
      <c r="O104" t="s">
        <v>124</v>
      </c>
      <c r="P104" t="s">
        <v>124</v>
      </c>
      <c r="Q104" t="s">
        <v>124</v>
      </c>
      <c r="R104" t="s">
        <v>124</v>
      </c>
      <c r="S104" t="s">
        <v>124</v>
      </c>
      <c r="T104">
        <v>1</v>
      </c>
      <c r="U104">
        <v>1</v>
      </c>
      <c r="V104">
        <v>0</v>
      </c>
      <c r="W104">
        <v>1</v>
      </c>
      <c r="X104">
        <v>1</v>
      </c>
      <c r="Y104">
        <v>0</v>
      </c>
      <c r="Z104">
        <v>0</v>
      </c>
      <c r="AA104">
        <v>0</v>
      </c>
      <c r="AB104">
        <v>1</v>
      </c>
      <c r="AC104">
        <v>1</v>
      </c>
      <c r="AD104">
        <v>0</v>
      </c>
      <c r="AE104">
        <v>0</v>
      </c>
      <c r="AF104">
        <v>0</v>
      </c>
      <c r="AG104">
        <v>0</v>
      </c>
      <c r="AH104">
        <v>0</v>
      </c>
      <c r="AI104">
        <v>0</v>
      </c>
      <c r="AJ104">
        <v>0</v>
      </c>
      <c r="AK104">
        <v>0</v>
      </c>
      <c r="AL104">
        <v>0</v>
      </c>
      <c r="AM104">
        <v>0</v>
      </c>
      <c r="AN104">
        <v>0</v>
      </c>
      <c r="AO104">
        <v>0</v>
      </c>
      <c r="AP104">
        <v>0</v>
      </c>
      <c r="AQ104">
        <v>1</v>
      </c>
      <c r="AR104">
        <v>1</v>
      </c>
      <c r="AS104">
        <v>0</v>
      </c>
      <c r="AT104">
        <v>1</v>
      </c>
      <c r="AU104">
        <v>0</v>
      </c>
      <c r="AV104">
        <v>0</v>
      </c>
      <c r="AW104">
        <v>0</v>
      </c>
      <c r="AX104">
        <v>1</v>
      </c>
      <c r="AY104">
        <v>0</v>
      </c>
      <c r="AZ104">
        <v>0</v>
      </c>
      <c r="BA104">
        <v>0</v>
      </c>
      <c r="BB104">
        <v>0</v>
      </c>
      <c r="BC104">
        <v>1</v>
      </c>
      <c r="BD104">
        <v>0</v>
      </c>
      <c r="BE104">
        <v>0</v>
      </c>
      <c r="BF104">
        <v>0</v>
      </c>
      <c r="BG104">
        <v>0</v>
      </c>
      <c r="BH104">
        <v>0</v>
      </c>
      <c r="BI104">
        <v>0</v>
      </c>
      <c r="BJ104">
        <v>0</v>
      </c>
      <c r="BK104">
        <v>0</v>
      </c>
      <c r="BL104">
        <v>0</v>
      </c>
      <c r="BM104">
        <v>0</v>
      </c>
      <c r="BN104">
        <v>0</v>
      </c>
      <c r="BO104">
        <v>0</v>
      </c>
      <c r="BP104">
        <v>0</v>
      </c>
      <c r="BQ104">
        <v>0</v>
      </c>
      <c r="BR104">
        <v>0</v>
      </c>
      <c r="BS104">
        <v>1</v>
      </c>
      <c r="BT104">
        <v>0</v>
      </c>
      <c r="BU104">
        <v>0</v>
      </c>
      <c r="BV104">
        <v>1</v>
      </c>
      <c r="BW104">
        <v>0</v>
      </c>
      <c r="BX104">
        <v>0</v>
      </c>
      <c r="BY104">
        <v>0</v>
      </c>
      <c r="BZ104">
        <v>0</v>
      </c>
      <c r="CA104">
        <v>0</v>
      </c>
      <c r="CB104">
        <v>0</v>
      </c>
      <c r="CC104">
        <v>0</v>
      </c>
      <c r="CD104">
        <v>1</v>
      </c>
      <c r="CE104">
        <v>0</v>
      </c>
      <c r="CF104">
        <v>0</v>
      </c>
      <c r="CG104">
        <v>0</v>
      </c>
      <c r="CH104">
        <v>0</v>
      </c>
      <c r="CI104">
        <v>0</v>
      </c>
      <c r="CJ104">
        <v>0</v>
      </c>
      <c r="CK104">
        <v>0</v>
      </c>
      <c r="CL104">
        <v>0</v>
      </c>
      <c r="CM104">
        <v>0</v>
      </c>
      <c r="CN104">
        <v>0</v>
      </c>
      <c r="CO104">
        <v>1</v>
      </c>
      <c r="CP104">
        <v>0</v>
      </c>
      <c r="CQ104">
        <v>0</v>
      </c>
      <c r="CR104">
        <v>0</v>
      </c>
      <c r="CS104">
        <v>1</v>
      </c>
      <c r="CT104">
        <v>0</v>
      </c>
      <c r="CU104">
        <v>0</v>
      </c>
      <c r="CV104">
        <v>0</v>
      </c>
      <c r="CW104">
        <v>1</v>
      </c>
      <c r="CX104">
        <v>0</v>
      </c>
      <c r="CY104">
        <v>0</v>
      </c>
      <c r="CZ104">
        <v>0</v>
      </c>
      <c r="DA104">
        <v>0</v>
      </c>
      <c r="DB104">
        <v>0</v>
      </c>
      <c r="DC104">
        <v>0</v>
      </c>
      <c r="DD104">
        <v>0</v>
      </c>
      <c r="DE104">
        <v>1</v>
      </c>
      <c r="DF104">
        <v>0</v>
      </c>
      <c r="DG104">
        <v>0</v>
      </c>
      <c r="DH104" t="s">
        <v>124</v>
      </c>
      <c r="DI104" t="s">
        <v>124</v>
      </c>
      <c r="DJ104" t="s">
        <v>124</v>
      </c>
      <c r="DK104" t="s">
        <v>124</v>
      </c>
      <c r="DL104" t="s">
        <v>124</v>
      </c>
      <c r="DM104" t="s">
        <v>124</v>
      </c>
      <c r="DN104" t="s">
        <v>124</v>
      </c>
      <c r="DO104">
        <v>0</v>
      </c>
      <c r="DP104" t="s">
        <v>124</v>
      </c>
      <c r="DQ104">
        <v>1</v>
      </c>
      <c r="DR104">
        <v>1</v>
      </c>
      <c r="DS104">
        <v>0</v>
      </c>
      <c r="DT104">
        <v>0</v>
      </c>
    </row>
    <row r="105" spans="1:124" x14ac:dyDescent="0.35">
      <c r="A105" t="s">
        <v>134</v>
      </c>
      <c r="B105" s="1">
        <v>43166</v>
      </c>
      <c r="C105" s="1">
        <v>43220</v>
      </c>
      <c r="D105">
        <v>1</v>
      </c>
      <c r="E105">
        <v>0</v>
      </c>
      <c r="F105">
        <v>0</v>
      </c>
      <c r="G105">
        <v>0</v>
      </c>
      <c r="H105" t="s">
        <v>124</v>
      </c>
      <c r="I105" t="s">
        <v>124</v>
      </c>
      <c r="J105" t="s">
        <v>124</v>
      </c>
      <c r="K105" t="s">
        <v>124</v>
      </c>
      <c r="L105" t="s">
        <v>124</v>
      </c>
      <c r="M105" t="s">
        <v>124</v>
      </c>
      <c r="N105" t="s">
        <v>124</v>
      </c>
      <c r="O105" t="s">
        <v>124</v>
      </c>
      <c r="P105" t="s">
        <v>124</v>
      </c>
      <c r="Q105" t="s">
        <v>124</v>
      </c>
      <c r="R105" t="s">
        <v>124</v>
      </c>
      <c r="S105" t="s">
        <v>124</v>
      </c>
      <c r="T105">
        <v>1</v>
      </c>
      <c r="U105">
        <v>1</v>
      </c>
      <c r="V105">
        <v>0</v>
      </c>
      <c r="W105">
        <v>1</v>
      </c>
      <c r="X105">
        <v>1</v>
      </c>
      <c r="Y105">
        <v>0</v>
      </c>
      <c r="Z105">
        <v>0</v>
      </c>
      <c r="AA105">
        <v>0</v>
      </c>
      <c r="AB105">
        <v>1</v>
      </c>
      <c r="AC105">
        <v>1</v>
      </c>
      <c r="AD105">
        <v>0</v>
      </c>
      <c r="AE105">
        <v>0</v>
      </c>
      <c r="AF105">
        <v>0</v>
      </c>
      <c r="AG105">
        <v>0</v>
      </c>
      <c r="AH105">
        <v>0</v>
      </c>
      <c r="AI105">
        <v>0</v>
      </c>
      <c r="AJ105">
        <v>0</v>
      </c>
      <c r="AK105">
        <v>0</v>
      </c>
      <c r="AL105">
        <v>0</v>
      </c>
      <c r="AM105">
        <v>0</v>
      </c>
      <c r="AN105">
        <v>0</v>
      </c>
      <c r="AO105">
        <v>0</v>
      </c>
      <c r="AP105">
        <v>0</v>
      </c>
      <c r="AQ105">
        <v>1</v>
      </c>
      <c r="AR105">
        <v>1</v>
      </c>
      <c r="AS105">
        <v>0</v>
      </c>
      <c r="AT105">
        <v>1</v>
      </c>
      <c r="AU105">
        <v>0</v>
      </c>
      <c r="AV105">
        <v>0</v>
      </c>
      <c r="AW105">
        <v>0</v>
      </c>
      <c r="AX105">
        <v>1</v>
      </c>
      <c r="AY105">
        <v>0</v>
      </c>
      <c r="AZ105">
        <v>0</v>
      </c>
      <c r="BA105">
        <v>0</v>
      </c>
      <c r="BB105">
        <v>0</v>
      </c>
      <c r="BC105">
        <v>1</v>
      </c>
      <c r="BD105">
        <v>0</v>
      </c>
      <c r="BE105">
        <v>0</v>
      </c>
      <c r="BF105">
        <v>0</v>
      </c>
      <c r="BG105">
        <v>0</v>
      </c>
      <c r="BH105">
        <v>0</v>
      </c>
      <c r="BI105">
        <v>0</v>
      </c>
      <c r="BJ105">
        <v>0</v>
      </c>
      <c r="BK105">
        <v>0</v>
      </c>
      <c r="BL105">
        <v>0</v>
      </c>
      <c r="BM105">
        <v>0</v>
      </c>
      <c r="BN105">
        <v>0</v>
      </c>
      <c r="BO105">
        <v>0</v>
      </c>
      <c r="BP105">
        <v>0</v>
      </c>
      <c r="BQ105">
        <v>0</v>
      </c>
      <c r="BR105">
        <v>0</v>
      </c>
      <c r="BS105">
        <v>1</v>
      </c>
      <c r="BT105">
        <v>0</v>
      </c>
      <c r="BU105">
        <v>0</v>
      </c>
      <c r="BV105">
        <v>1</v>
      </c>
      <c r="BW105">
        <v>0</v>
      </c>
      <c r="BX105">
        <v>0</v>
      </c>
      <c r="BY105">
        <v>0</v>
      </c>
      <c r="BZ105">
        <v>0</v>
      </c>
      <c r="CA105">
        <v>0</v>
      </c>
      <c r="CB105">
        <v>0</v>
      </c>
      <c r="CC105">
        <v>0</v>
      </c>
      <c r="CD105">
        <v>1</v>
      </c>
      <c r="CE105">
        <v>0</v>
      </c>
      <c r="CF105">
        <v>0</v>
      </c>
      <c r="CG105">
        <v>0</v>
      </c>
      <c r="CH105">
        <v>0</v>
      </c>
      <c r="CI105">
        <v>0</v>
      </c>
      <c r="CJ105">
        <v>0</v>
      </c>
      <c r="CK105">
        <v>0</v>
      </c>
      <c r="CL105">
        <v>0</v>
      </c>
      <c r="CM105">
        <v>0</v>
      </c>
      <c r="CN105">
        <v>0</v>
      </c>
      <c r="CO105">
        <v>1</v>
      </c>
      <c r="CP105">
        <v>0</v>
      </c>
      <c r="CQ105">
        <v>0</v>
      </c>
      <c r="CR105">
        <v>0</v>
      </c>
      <c r="CS105">
        <v>1</v>
      </c>
      <c r="CT105">
        <v>0</v>
      </c>
      <c r="CU105">
        <v>0</v>
      </c>
      <c r="CV105">
        <v>0</v>
      </c>
      <c r="CW105">
        <v>1</v>
      </c>
      <c r="CX105">
        <v>0</v>
      </c>
      <c r="CY105">
        <v>0</v>
      </c>
      <c r="CZ105">
        <v>0</v>
      </c>
      <c r="DA105">
        <v>0</v>
      </c>
      <c r="DB105">
        <v>0</v>
      </c>
      <c r="DC105">
        <v>0</v>
      </c>
      <c r="DD105">
        <v>0</v>
      </c>
      <c r="DE105">
        <v>1</v>
      </c>
      <c r="DF105">
        <v>0</v>
      </c>
      <c r="DG105">
        <v>0</v>
      </c>
      <c r="DH105" t="s">
        <v>124</v>
      </c>
      <c r="DI105" t="s">
        <v>124</v>
      </c>
      <c r="DJ105" t="s">
        <v>124</v>
      </c>
      <c r="DK105" t="s">
        <v>124</v>
      </c>
      <c r="DL105" t="s">
        <v>124</v>
      </c>
      <c r="DM105" t="s">
        <v>124</v>
      </c>
      <c r="DN105" t="s">
        <v>124</v>
      </c>
      <c r="DO105">
        <v>0</v>
      </c>
      <c r="DP105" t="s">
        <v>124</v>
      </c>
      <c r="DQ105">
        <v>1</v>
      </c>
      <c r="DR105">
        <v>1</v>
      </c>
      <c r="DS105">
        <v>0</v>
      </c>
      <c r="DT105">
        <v>0</v>
      </c>
    </row>
    <row r="106" spans="1:124" x14ac:dyDescent="0.35">
      <c r="A106" t="s">
        <v>134</v>
      </c>
      <c r="B106" s="1">
        <v>43221</v>
      </c>
      <c r="C106" s="1">
        <v>43227</v>
      </c>
      <c r="D106">
        <v>1</v>
      </c>
      <c r="E106">
        <v>0</v>
      </c>
      <c r="F106">
        <v>0</v>
      </c>
      <c r="G106">
        <v>0</v>
      </c>
      <c r="H106" t="s">
        <v>124</v>
      </c>
      <c r="I106" t="s">
        <v>124</v>
      </c>
      <c r="J106" t="s">
        <v>124</v>
      </c>
      <c r="K106" t="s">
        <v>124</v>
      </c>
      <c r="L106" t="s">
        <v>124</v>
      </c>
      <c r="M106" t="s">
        <v>124</v>
      </c>
      <c r="N106" t="s">
        <v>124</v>
      </c>
      <c r="O106" t="s">
        <v>124</v>
      </c>
      <c r="P106" t="s">
        <v>124</v>
      </c>
      <c r="Q106" t="s">
        <v>124</v>
      </c>
      <c r="R106" t="s">
        <v>124</v>
      </c>
      <c r="S106" t="s">
        <v>124</v>
      </c>
      <c r="T106">
        <v>1</v>
      </c>
      <c r="U106">
        <v>1</v>
      </c>
      <c r="V106">
        <v>0</v>
      </c>
      <c r="W106">
        <v>1</v>
      </c>
      <c r="X106">
        <v>1</v>
      </c>
      <c r="Y106">
        <v>0</v>
      </c>
      <c r="Z106">
        <v>0</v>
      </c>
      <c r="AA106">
        <v>0</v>
      </c>
      <c r="AB106">
        <v>1</v>
      </c>
      <c r="AC106">
        <v>1</v>
      </c>
      <c r="AD106">
        <v>0</v>
      </c>
      <c r="AE106">
        <v>0</v>
      </c>
      <c r="AF106">
        <v>0</v>
      </c>
      <c r="AG106">
        <v>0</v>
      </c>
      <c r="AH106">
        <v>0</v>
      </c>
      <c r="AI106">
        <v>0</v>
      </c>
      <c r="AJ106">
        <v>0</v>
      </c>
      <c r="AK106">
        <v>0</v>
      </c>
      <c r="AL106">
        <v>0</v>
      </c>
      <c r="AM106">
        <v>0</v>
      </c>
      <c r="AN106">
        <v>0</v>
      </c>
      <c r="AO106">
        <v>0</v>
      </c>
      <c r="AP106">
        <v>0</v>
      </c>
      <c r="AQ106">
        <v>1</v>
      </c>
      <c r="AR106">
        <v>1</v>
      </c>
      <c r="AS106">
        <v>0</v>
      </c>
      <c r="AT106">
        <v>1</v>
      </c>
      <c r="AU106">
        <v>0</v>
      </c>
      <c r="AV106">
        <v>0</v>
      </c>
      <c r="AW106">
        <v>0</v>
      </c>
      <c r="AX106">
        <v>1</v>
      </c>
      <c r="AY106">
        <v>0</v>
      </c>
      <c r="AZ106">
        <v>0</v>
      </c>
      <c r="BA106">
        <v>0</v>
      </c>
      <c r="BB106">
        <v>0</v>
      </c>
      <c r="BC106">
        <v>1</v>
      </c>
      <c r="BD106">
        <v>0</v>
      </c>
      <c r="BE106">
        <v>0</v>
      </c>
      <c r="BF106">
        <v>0</v>
      </c>
      <c r="BG106">
        <v>0</v>
      </c>
      <c r="BH106">
        <v>0</v>
      </c>
      <c r="BI106">
        <v>0</v>
      </c>
      <c r="BJ106">
        <v>0</v>
      </c>
      <c r="BK106">
        <v>0</v>
      </c>
      <c r="BL106">
        <v>0</v>
      </c>
      <c r="BM106">
        <v>0</v>
      </c>
      <c r="BN106">
        <v>0</v>
      </c>
      <c r="BO106">
        <v>0</v>
      </c>
      <c r="BP106">
        <v>0</v>
      </c>
      <c r="BQ106">
        <v>0</v>
      </c>
      <c r="BR106">
        <v>0</v>
      </c>
      <c r="BS106">
        <v>1</v>
      </c>
      <c r="BT106">
        <v>0</v>
      </c>
      <c r="BU106">
        <v>0</v>
      </c>
      <c r="BV106">
        <v>1</v>
      </c>
      <c r="BW106">
        <v>0</v>
      </c>
      <c r="BX106">
        <v>0</v>
      </c>
      <c r="BY106">
        <v>0</v>
      </c>
      <c r="BZ106">
        <v>0</v>
      </c>
      <c r="CA106">
        <v>0</v>
      </c>
      <c r="CB106">
        <v>0</v>
      </c>
      <c r="CC106">
        <v>0</v>
      </c>
      <c r="CD106">
        <v>1</v>
      </c>
      <c r="CE106">
        <v>0</v>
      </c>
      <c r="CF106">
        <v>0</v>
      </c>
      <c r="CG106">
        <v>0</v>
      </c>
      <c r="CH106">
        <v>0</v>
      </c>
      <c r="CI106">
        <v>0</v>
      </c>
      <c r="CJ106">
        <v>0</v>
      </c>
      <c r="CK106">
        <v>0</v>
      </c>
      <c r="CL106">
        <v>0</v>
      </c>
      <c r="CM106">
        <v>0</v>
      </c>
      <c r="CN106">
        <v>0</v>
      </c>
      <c r="CO106">
        <v>1</v>
      </c>
      <c r="CP106">
        <v>0</v>
      </c>
      <c r="CQ106">
        <v>0</v>
      </c>
      <c r="CR106">
        <v>0</v>
      </c>
      <c r="CS106">
        <v>1</v>
      </c>
      <c r="CT106">
        <v>0</v>
      </c>
      <c r="CU106">
        <v>0</v>
      </c>
      <c r="CV106">
        <v>0</v>
      </c>
      <c r="CW106">
        <v>1</v>
      </c>
      <c r="CX106">
        <v>0</v>
      </c>
      <c r="CY106">
        <v>0</v>
      </c>
      <c r="CZ106">
        <v>0</v>
      </c>
      <c r="DA106">
        <v>0</v>
      </c>
      <c r="DB106">
        <v>0</v>
      </c>
      <c r="DC106">
        <v>0</v>
      </c>
      <c r="DD106">
        <v>0</v>
      </c>
      <c r="DE106">
        <v>1</v>
      </c>
      <c r="DF106">
        <v>0</v>
      </c>
      <c r="DG106">
        <v>0</v>
      </c>
      <c r="DH106" t="s">
        <v>124</v>
      </c>
      <c r="DI106" t="s">
        <v>124</v>
      </c>
      <c r="DJ106" t="s">
        <v>124</v>
      </c>
      <c r="DK106" t="s">
        <v>124</v>
      </c>
      <c r="DL106" t="s">
        <v>124</v>
      </c>
      <c r="DM106" t="s">
        <v>124</v>
      </c>
      <c r="DN106" t="s">
        <v>124</v>
      </c>
      <c r="DO106">
        <v>0</v>
      </c>
      <c r="DP106" t="s">
        <v>124</v>
      </c>
      <c r="DQ106">
        <v>1</v>
      </c>
      <c r="DR106">
        <v>1</v>
      </c>
      <c r="DS106">
        <v>0</v>
      </c>
      <c r="DT106">
        <v>0</v>
      </c>
    </row>
    <row r="107" spans="1:124" x14ac:dyDescent="0.35">
      <c r="A107" t="s">
        <v>134</v>
      </c>
      <c r="B107" s="1">
        <v>43228</v>
      </c>
      <c r="C107" s="1">
        <v>43281</v>
      </c>
      <c r="D107">
        <v>1</v>
      </c>
      <c r="E107">
        <v>0</v>
      </c>
      <c r="F107">
        <v>0</v>
      </c>
      <c r="G107">
        <v>0</v>
      </c>
      <c r="H107" t="s">
        <v>124</v>
      </c>
      <c r="I107" t="s">
        <v>124</v>
      </c>
      <c r="J107" t="s">
        <v>124</v>
      </c>
      <c r="K107" t="s">
        <v>124</v>
      </c>
      <c r="L107" t="s">
        <v>124</v>
      </c>
      <c r="M107" t="s">
        <v>124</v>
      </c>
      <c r="N107" t="s">
        <v>124</v>
      </c>
      <c r="O107" t="s">
        <v>124</v>
      </c>
      <c r="P107" t="s">
        <v>124</v>
      </c>
      <c r="Q107" t="s">
        <v>124</v>
      </c>
      <c r="R107" t="s">
        <v>124</v>
      </c>
      <c r="S107" t="s">
        <v>124</v>
      </c>
      <c r="T107">
        <v>1</v>
      </c>
      <c r="U107">
        <v>1</v>
      </c>
      <c r="V107">
        <v>0</v>
      </c>
      <c r="W107">
        <v>1</v>
      </c>
      <c r="X107">
        <v>1</v>
      </c>
      <c r="Y107">
        <v>0</v>
      </c>
      <c r="Z107">
        <v>0</v>
      </c>
      <c r="AA107">
        <v>0</v>
      </c>
      <c r="AB107">
        <v>1</v>
      </c>
      <c r="AC107">
        <v>1</v>
      </c>
      <c r="AD107">
        <v>0</v>
      </c>
      <c r="AE107">
        <v>0</v>
      </c>
      <c r="AF107">
        <v>0</v>
      </c>
      <c r="AG107">
        <v>0</v>
      </c>
      <c r="AH107">
        <v>0</v>
      </c>
      <c r="AI107">
        <v>0</v>
      </c>
      <c r="AJ107">
        <v>0</v>
      </c>
      <c r="AK107">
        <v>0</v>
      </c>
      <c r="AL107">
        <v>0</v>
      </c>
      <c r="AM107">
        <v>0</v>
      </c>
      <c r="AN107">
        <v>0</v>
      </c>
      <c r="AO107">
        <v>0</v>
      </c>
      <c r="AP107">
        <v>0</v>
      </c>
      <c r="AQ107">
        <v>1</v>
      </c>
      <c r="AR107">
        <v>1</v>
      </c>
      <c r="AS107">
        <v>0</v>
      </c>
      <c r="AT107">
        <v>1</v>
      </c>
      <c r="AU107">
        <v>0</v>
      </c>
      <c r="AV107">
        <v>0</v>
      </c>
      <c r="AW107">
        <v>0</v>
      </c>
      <c r="AX107">
        <v>1</v>
      </c>
      <c r="AY107">
        <v>0</v>
      </c>
      <c r="AZ107">
        <v>0</v>
      </c>
      <c r="BA107">
        <v>0</v>
      </c>
      <c r="BB107">
        <v>0</v>
      </c>
      <c r="BC107">
        <v>1</v>
      </c>
      <c r="BD107">
        <v>0</v>
      </c>
      <c r="BE107">
        <v>0</v>
      </c>
      <c r="BF107">
        <v>0</v>
      </c>
      <c r="BG107">
        <v>0</v>
      </c>
      <c r="BH107">
        <v>0</v>
      </c>
      <c r="BI107">
        <v>0</v>
      </c>
      <c r="BJ107">
        <v>0</v>
      </c>
      <c r="BK107">
        <v>0</v>
      </c>
      <c r="BL107">
        <v>0</v>
      </c>
      <c r="BM107">
        <v>0</v>
      </c>
      <c r="BN107">
        <v>0</v>
      </c>
      <c r="BO107">
        <v>0</v>
      </c>
      <c r="BP107">
        <v>0</v>
      </c>
      <c r="BQ107">
        <v>0</v>
      </c>
      <c r="BR107">
        <v>0</v>
      </c>
      <c r="BS107">
        <v>1</v>
      </c>
      <c r="BT107">
        <v>0</v>
      </c>
      <c r="BU107">
        <v>0</v>
      </c>
      <c r="BV107">
        <v>1</v>
      </c>
      <c r="BW107">
        <v>0</v>
      </c>
      <c r="BX107">
        <v>0</v>
      </c>
      <c r="BY107">
        <v>0</v>
      </c>
      <c r="BZ107">
        <v>0</v>
      </c>
      <c r="CA107">
        <v>0</v>
      </c>
      <c r="CB107">
        <v>0</v>
      </c>
      <c r="CC107">
        <v>0</v>
      </c>
      <c r="CD107">
        <v>1</v>
      </c>
      <c r="CE107">
        <v>0</v>
      </c>
      <c r="CF107">
        <v>0</v>
      </c>
      <c r="CG107">
        <v>0</v>
      </c>
      <c r="CH107">
        <v>0</v>
      </c>
      <c r="CI107">
        <v>0</v>
      </c>
      <c r="CJ107">
        <v>0</v>
      </c>
      <c r="CK107">
        <v>0</v>
      </c>
      <c r="CL107">
        <v>0</v>
      </c>
      <c r="CM107">
        <v>0</v>
      </c>
      <c r="CN107">
        <v>0</v>
      </c>
      <c r="CO107">
        <v>1</v>
      </c>
      <c r="CP107">
        <v>0</v>
      </c>
      <c r="CQ107">
        <v>0</v>
      </c>
      <c r="CR107">
        <v>0</v>
      </c>
      <c r="CS107">
        <v>1</v>
      </c>
      <c r="CT107">
        <v>0</v>
      </c>
      <c r="CU107">
        <v>0</v>
      </c>
      <c r="CV107">
        <v>0</v>
      </c>
      <c r="CW107">
        <v>1</v>
      </c>
      <c r="CX107">
        <v>0</v>
      </c>
      <c r="CY107">
        <v>0</v>
      </c>
      <c r="CZ107">
        <v>0</v>
      </c>
      <c r="DA107">
        <v>0</v>
      </c>
      <c r="DB107">
        <v>0</v>
      </c>
      <c r="DC107">
        <v>0</v>
      </c>
      <c r="DD107">
        <v>0</v>
      </c>
      <c r="DE107">
        <v>1</v>
      </c>
      <c r="DF107">
        <v>0</v>
      </c>
      <c r="DG107">
        <v>0</v>
      </c>
      <c r="DH107" t="s">
        <v>124</v>
      </c>
      <c r="DI107" t="s">
        <v>124</v>
      </c>
      <c r="DJ107" t="s">
        <v>124</v>
      </c>
      <c r="DK107" t="s">
        <v>124</v>
      </c>
      <c r="DL107" t="s">
        <v>124</v>
      </c>
      <c r="DM107" t="s">
        <v>124</v>
      </c>
      <c r="DN107" t="s">
        <v>124</v>
      </c>
      <c r="DO107">
        <v>0</v>
      </c>
      <c r="DP107" t="s">
        <v>124</v>
      </c>
      <c r="DQ107">
        <v>1</v>
      </c>
      <c r="DR107">
        <v>1</v>
      </c>
      <c r="DS107">
        <v>0</v>
      </c>
      <c r="DT107">
        <v>0</v>
      </c>
    </row>
    <row r="108" spans="1:124" x14ac:dyDescent="0.35">
      <c r="A108" t="s">
        <v>134</v>
      </c>
      <c r="B108" s="1">
        <v>43282</v>
      </c>
      <c r="C108" s="1">
        <v>43921</v>
      </c>
      <c r="D108">
        <v>1</v>
      </c>
      <c r="E108">
        <v>0</v>
      </c>
      <c r="F108">
        <v>0</v>
      </c>
      <c r="G108">
        <v>0</v>
      </c>
      <c r="H108" t="s">
        <v>124</v>
      </c>
      <c r="I108" t="s">
        <v>124</v>
      </c>
      <c r="J108" t="s">
        <v>124</v>
      </c>
      <c r="K108" t="s">
        <v>124</v>
      </c>
      <c r="L108" t="s">
        <v>124</v>
      </c>
      <c r="M108" t="s">
        <v>124</v>
      </c>
      <c r="N108" t="s">
        <v>124</v>
      </c>
      <c r="O108" t="s">
        <v>124</v>
      </c>
      <c r="P108" t="s">
        <v>124</v>
      </c>
      <c r="Q108" t="s">
        <v>124</v>
      </c>
      <c r="R108" t="s">
        <v>124</v>
      </c>
      <c r="S108" t="s">
        <v>124</v>
      </c>
      <c r="T108">
        <v>1</v>
      </c>
      <c r="U108">
        <v>1</v>
      </c>
      <c r="V108">
        <v>0</v>
      </c>
      <c r="W108">
        <v>1</v>
      </c>
      <c r="X108">
        <v>1</v>
      </c>
      <c r="Y108">
        <v>0</v>
      </c>
      <c r="Z108">
        <v>0</v>
      </c>
      <c r="AA108">
        <v>0</v>
      </c>
      <c r="AB108">
        <v>1</v>
      </c>
      <c r="AC108">
        <v>1</v>
      </c>
      <c r="AD108">
        <v>0</v>
      </c>
      <c r="AE108">
        <v>0</v>
      </c>
      <c r="AF108">
        <v>0</v>
      </c>
      <c r="AG108">
        <v>0</v>
      </c>
      <c r="AH108">
        <v>0</v>
      </c>
      <c r="AI108">
        <v>0</v>
      </c>
      <c r="AJ108">
        <v>0</v>
      </c>
      <c r="AK108">
        <v>0</v>
      </c>
      <c r="AL108">
        <v>0</v>
      </c>
      <c r="AM108">
        <v>0</v>
      </c>
      <c r="AN108">
        <v>0</v>
      </c>
      <c r="AO108">
        <v>0</v>
      </c>
      <c r="AP108">
        <v>0</v>
      </c>
      <c r="AQ108">
        <v>1</v>
      </c>
      <c r="AR108">
        <v>1</v>
      </c>
      <c r="AS108">
        <v>0</v>
      </c>
      <c r="AT108">
        <v>1</v>
      </c>
      <c r="AU108">
        <v>0</v>
      </c>
      <c r="AV108">
        <v>0</v>
      </c>
      <c r="AW108">
        <v>0</v>
      </c>
      <c r="AX108">
        <v>1</v>
      </c>
      <c r="AY108">
        <v>0</v>
      </c>
      <c r="AZ108">
        <v>0</v>
      </c>
      <c r="BA108">
        <v>0</v>
      </c>
      <c r="BB108">
        <v>0</v>
      </c>
      <c r="BC108">
        <v>1</v>
      </c>
      <c r="BD108">
        <v>0</v>
      </c>
      <c r="BE108">
        <v>0</v>
      </c>
      <c r="BF108">
        <v>0</v>
      </c>
      <c r="BG108">
        <v>0</v>
      </c>
      <c r="BH108">
        <v>0</v>
      </c>
      <c r="BI108">
        <v>0</v>
      </c>
      <c r="BJ108">
        <v>0</v>
      </c>
      <c r="BK108">
        <v>0</v>
      </c>
      <c r="BL108">
        <v>0</v>
      </c>
      <c r="BM108">
        <v>0</v>
      </c>
      <c r="BN108">
        <v>0</v>
      </c>
      <c r="BO108">
        <v>0</v>
      </c>
      <c r="BP108">
        <v>0</v>
      </c>
      <c r="BQ108">
        <v>0</v>
      </c>
      <c r="BR108">
        <v>0</v>
      </c>
      <c r="BS108">
        <v>1</v>
      </c>
      <c r="BT108">
        <v>0</v>
      </c>
      <c r="BU108">
        <v>0</v>
      </c>
      <c r="BV108">
        <v>1</v>
      </c>
      <c r="BW108">
        <v>0</v>
      </c>
      <c r="BX108">
        <v>0</v>
      </c>
      <c r="BY108">
        <v>0</v>
      </c>
      <c r="BZ108">
        <v>0</v>
      </c>
      <c r="CA108">
        <v>0</v>
      </c>
      <c r="CB108">
        <v>0</v>
      </c>
      <c r="CC108">
        <v>0</v>
      </c>
      <c r="CD108">
        <v>1</v>
      </c>
      <c r="CE108">
        <v>0</v>
      </c>
      <c r="CF108">
        <v>0</v>
      </c>
      <c r="CG108">
        <v>0</v>
      </c>
      <c r="CH108">
        <v>0</v>
      </c>
      <c r="CI108">
        <v>0</v>
      </c>
      <c r="CJ108">
        <v>0</v>
      </c>
      <c r="CK108">
        <v>0</v>
      </c>
      <c r="CL108">
        <v>0</v>
      </c>
      <c r="CM108">
        <v>0</v>
      </c>
      <c r="CN108">
        <v>0</v>
      </c>
      <c r="CO108">
        <v>1</v>
      </c>
      <c r="CP108">
        <v>0</v>
      </c>
      <c r="CQ108">
        <v>0</v>
      </c>
      <c r="CR108">
        <v>0</v>
      </c>
      <c r="CS108">
        <v>1</v>
      </c>
      <c r="CT108">
        <v>0</v>
      </c>
      <c r="CU108">
        <v>0</v>
      </c>
      <c r="CV108">
        <v>0</v>
      </c>
      <c r="CW108">
        <v>1</v>
      </c>
      <c r="CX108">
        <v>0</v>
      </c>
      <c r="CY108">
        <v>0</v>
      </c>
      <c r="CZ108">
        <v>0</v>
      </c>
      <c r="DA108">
        <v>0</v>
      </c>
      <c r="DB108">
        <v>0</v>
      </c>
      <c r="DC108">
        <v>0</v>
      </c>
      <c r="DD108">
        <v>0</v>
      </c>
      <c r="DE108">
        <v>1</v>
      </c>
      <c r="DF108">
        <v>0</v>
      </c>
      <c r="DG108">
        <v>0</v>
      </c>
      <c r="DH108" t="s">
        <v>124</v>
      </c>
      <c r="DI108" t="s">
        <v>124</v>
      </c>
      <c r="DJ108" t="s">
        <v>124</v>
      </c>
      <c r="DK108" t="s">
        <v>124</v>
      </c>
      <c r="DL108" t="s">
        <v>124</v>
      </c>
      <c r="DM108" t="s">
        <v>124</v>
      </c>
      <c r="DN108" t="s">
        <v>124</v>
      </c>
      <c r="DO108">
        <v>0</v>
      </c>
      <c r="DP108" t="s">
        <v>124</v>
      </c>
      <c r="DQ108">
        <v>1</v>
      </c>
      <c r="DR108">
        <v>1</v>
      </c>
      <c r="DS108">
        <v>0</v>
      </c>
      <c r="DT108">
        <v>0</v>
      </c>
    </row>
    <row r="109" spans="1:124" x14ac:dyDescent="0.35">
      <c r="A109" t="s">
        <v>134</v>
      </c>
      <c r="B109" s="1">
        <v>43922</v>
      </c>
      <c r="C109" s="1">
        <v>44044</v>
      </c>
      <c r="D109">
        <v>1</v>
      </c>
      <c r="E109">
        <v>0</v>
      </c>
      <c r="F109">
        <v>0</v>
      </c>
      <c r="G109">
        <v>0</v>
      </c>
      <c r="H109" t="s">
        <v>124</v>
      </c>
      <c r="I109" t="s">
        <v>124</v>
      </c>
      <c r="J109" t="s">
        <v>124</v>
      </c>
      <c r="K109" t="s">
        <v>124</v>
      </c>
      <c r="L109" t="s">
        <v>124</v>
      </c>
      <c r="M109" t="s">
        <v>124</v>
      </c>
      <c r="N109" t="s">
        <v>124</v>
      </c>
      <c r="O109" t="s">
        <v>124</v>
      </c>
      <c r="P109" t="s">
        <v>124</v>
      </c>
      <c r="Q109" t="s">
        <v>124</v>
      </c>
      <c r="R109" t="s">
        <v>124</v>
      </c>
      <c r="S109" t="s">
        <v>124</v>
      </c>
      <c r="T109">
        <v>1</v>
      </c>
      <c r="U109">
        <v>1</v>
      </c>
      <c r="V109">
        <v>0</v>
      </c>
      <c r="W109">
        <v>1</v>
      </c>
      <c r="X109">
        <v>1</v>
      </c>
      <c r="Y109">
        <v>0</v>
      </c>
      <c r="Z109">
        <v>0</v>
      </c>
      <c r="AA109">
        <v>0</v>
      </c>
      <c r="AB109">
        <v>1</v>
      </c>
      <c r="AC109">
        <v>1</v>
      </c>
      <c r="AD109">
        <v>0</v>
      </c>
      <c r="AE109">
        <v>0</v>
      </c>
      <c r="AF109">
        <v>0</v>
      </c>
      <c r="AG109">
        <v>0</v>
      </c>
      <c r="AH109">
        <v>0</v>
      </c>
      <c r="AI109">
        <v>0</v>
      </c>
      <c r="AJ109">
        <v>0</v>
      </c>
      <c r="AK109">
        <v>0</v>
      </c>
      <c r="AL109">
        <v>0</v>
      </c>
      <c r="AM109">
        <v>0</v>
      </c>
      <c r="AN109">
        <v>0</v>
      </c>
      <c r="AO109">
        <v>0</v>
      </c>
      <c r="AP109">
        <v>0</v>
      </c>
      <c r="AQ109">
        <v>1</v>
      </c>
      <c r="AR109">
        <v>1</v>
      </c>
      <c r="AS109">
        <v>0</v>
      </c>
      <c r="AT109">
        <v>1</v>
      </c>
      <c r="AU109">
        <v>0</v>
      </c>
      <c r="AV109">
        <v>0</v>
      </c>
      <c r="AW109">
        <v>0</v>
      </c>
      <c r="AX109">
        <v>1</v>
      </c>
      <c r="AY109">
        <v>0</v>
      </c>
      <c r="AZ109">
        <v>0</v>
      </c>
      <c r="BA109">
        <v>0</v>
      </c>
      <c r="BB109">
        <v>0</v>
      </c>
      <c r="BC109">
        <v>1</v>
      </c>
      <c r="BD109">
        <v>0</v>
      </c>
      <c r="BE109">
        <v>0</v>
      </c>
      <c r="BF109">
        <v>0</v>
      </c>
      <c r="BG109">
        <v>0</v>
      </c>
      <c r="BH109">
        <v>0</v>
      </c>
      <c r="BI109">
        <v>0</v>
      </c>
      <c r="BJ109">
        <v>0</v>
      </c>
      <c r="BK109">
        <v>0</v>
      </c>
      <c r="BL109">
        <v>0</v>
      </c>
      <c r="BM109">
        <v>0</v>
      </c>
      <c r="BN109">
        <v>0</v>
      </c>
      <c r="BO109">
        <v>0</v>
      </c>
      <c r="BP109">
        <v>0</v>
      </c>
      <c r="BQ109">
        <v>0</v>
      </c>
      <c r="BR109">
        <v>0</v>
      </c>
      <c r="BS109">
        <v>1</v>
      </c>
      <c r="BT109">
        <v>0</v>
      </c>
      <c r="BU109">
        <v>0</v>
      </c>
      <c r="BV109">
        <v>1</v>
      </c>
      <c r="BW109">
        <v>0</v>
      </c>
      <c r="BX109">
        <v>0</v>
      </c>
      <c r="BY109">
        <v>0</v>
      </c>
      <c r="BZ109">
        <v>0</v>
      </c>
      <c r="CA109">
        <v>0</v>
      </c>
      <c r="CB109">
        <v>0</v>
      </c>
      <c r="CC109">
        <v>0</v>
      </c>
      <c r="CD109">
        <v>1</v>
      </c>
      <c r="CE109">
        <v>0</v>
      </c>
      <c r="CF109">
        <v>0</v>
      </c>
      <c r="CG109">
        <v>0</v>
      </c>
      <c r="CH109">
        <v>0</v>
      </c>
      <c r="CI109">
        <v>0</v>
      </c>
      <c r="CJ109">
        <v>0</v>
      </c>
      <c r="CK109">
        <v>0</v>
      </c>
      <c r="CL109">
        <v>0</v>
      </c>
      <c r="CM109">
        <v>0</v>
      </c>
      <c r="CN109">
        <v>0</v>
      </c>
      <c r="CO109">
        <v>1</v>
      </c>
      <c r="CP109">
        <v>0</v>
      </c>
      <c r="CQ109">
        <v>0</v>
      </c>
      <c r="CR109">
        <v>0</v>
      </c>
      <c r="CS109">
        <v>1</v>
      </c>
      <c r="CT109">
        <v>0</v>
      </c>
      <c r="CU109">
        <v>0</v>
      </c>
      <c r="CV109">
        <v>0</v>
      </c>
      <c r="CW109">
        <v>1</v>
      </c>
      <c r="CX109">
        <v>0</v>
      </c>
      <c r="CY109">
        <v>0</v>
      </c>
      <c r="CZ109">
        <v>0</v>
      </c>
      <c r="DA109">
        <v>0</v>
      </c>
      <c r="DB109">
        <v>0</v>
      </c>
      <c r="DC109">
        <v>0</v>
      </c>
      <c r="DD109">
        <v>0</v>
      </c>
      <c r="DE109">
        <v>1</v>
      </c>
      <c r="DF109">
        <v>0</v>
      </c>
      <c r="DG109">
        <v>0</v>
      </c>
      <c r="DH109" t="s">
        <v>124</v>
      </c>
      <c r="DI109" t="s">
        <v>124</v>
      </c>
      <c r="DJ109" t="s">
        <v>124</v>
      </c>
      <c r="DK109" t="s">
        <v>124</v>
      </c>
      <c r="DL109" t="s">
        <v>124</v>
      </c>
      <c r="DM109" t="s">
        <v>124</v>
      </c>
      <c r="DN109" t="s">
        <v>124</v>
      </c>
      <c r="DO109">
        <v>0</v>
      </c>
      <c r="DP109" t="s">
        <v>124</v>
      </c>
      <c r="DQ109">
        <v>1</v>
      </c>
      <c r="DR109">
        <v>1</v>
      </c>
      <c r="DS109">
        <v>0</v>
      </c>
      <c r="DT109">
        <v>0</v>
      </c>
    </row>
    <row r="110" spans="1:124" x14ac:dyDescent="0.35">
      <c r="A110" t="s">
        <v>135</v>
      </c>
      <c r="B110" s="1">
        <v>42948</v>
      </c>
      <c r="C110" s="1">
        <v>44044</v>
      </c>
      <c r="D110">
        <v>1</v>
      </c>
      <c r="E110">
        <v>0</v>
      </c>
      <c r="F110">
        <v>0</v>
      </c>
      <c r="G110">
        <v>0</v>
      </c>
      <c r="H110" t="s">
        <v>124</v>
      </c>
      <c r="I110" t="s">
        <v>124</v>
      </c>
      <c r="J110" t="s">
        <v>124</v>
      </c>
      <c r="K110" t="s">
        <v>124</v>
      </c>
      <c r="L110" t="s">
        <v>124</v>
      </c>
      <c r="M110" t="s">
        <v>124</v>
      </c>
      <c r="N110" t="s">
        <v>124</v>
      </c>
      <c r="O110" t="s">
        <v>124</v>
      </c>
      <c r="P110" t="s">
        <v>124</v>
      </c>
      <c r="Q110" t="s">
        <v>124</v>
      </c>
      <c r="R110" t="s">
        <v>124</v>
      </c>
      <c r="S110" t="s">
        <v>124</v>
      </c>
      <c r="T110">
        <v>1</v>
      </c>
      <c r="U110">
        <v>1</v>
      </c>
      <c r="V110">
        <v>1</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1</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1</v>
      </c>
      <c r="BV110">
        <v>1</v>
      </c>
      <c r="BW110">
        <v>1</v>
      </c>
      <c r="BX110">
        <v>0</v>
      </c>
      <c r="BY110">
        <v>0</v>
      </c>
      <c r="BZ110">
        <v>1</v>
      </c>
      <c r="CA110">
        <v>0</v>
      </c>
      <c r="CB110">
        <v>0</v>
      </c>
      <c r="CC110">
        <v>1</v>
      </c>
      <c r="CD110">
        <v>1</v>
      </c>
      <c r="CE110">
        <v>0</v>
      </c>
      <c r="CF110">
        <v>0</v>
      </c>
      <c r="CG110">
        <v>0</v>
      </c>
      <c r="CH110">
        <v>0</v>
      </c>
      <c r="CI110">
        <v>0</v>
      </c>
      <c r="CJ110">
        <v>0</v>
      </c>
      <c r="CK110">
        <v>0</v>
      </c>
      <c r="CL110">
        <v>0</v>
      </c>
      <c r="CM110">
        <v>0</v>
      </c>
      <c r="CN110">
        <v>1</v>
      </c>
      <c r="CO110">
        <v>0</v>
      </c>
      <c r="CP110">
        <v>0</v>
      </c>
      <c r="CQ110">
        <v>0</v>
      </c>
      <c r="CR110">
        <v>0</v>
      </c>
      <c r="CS110">
        <v>0</v>
      </c>
      <c r="CT110">
        <v>0</v>
      </c>
      <c r="CU110">
        <v>0</v>
      </c>
      <c r="CV110">
        <v>0</v>
      </c>
      <c r="CW110">
        <v>0</v>
      </c>
      <c r="CX110">
        <v>1</v>
      </c>
      <c r="CY110">
        <v>0</v>
      </c>
      <c r="CZ110">
        <v>0</v>
      </c>
      <c r="DA110">
        <v>0</v>
      </c>
      <c r="DB110">
        <v>0</v>
      </c>
      <c r="DC110">
        <v>0</v>
      </c>
      <c r="DD110">
        <v>0</v>
      </c>
      <c r="DE110">
        <v>0</v>
      </c>
      <c r="DF110">
        <v>1</v>
      </c>
      <c r="DG110">
        <v>1</v>
      </c>
      <c r="DH110">
        <v>1</v>
      </c>
      <c r="DI110">
        <v>1</v>
      </c>
      <c r="DJ110">
        <v>1</v>
      </c>
      <c r="DK110">
        <v>0</v>
      </c>
      <c r="DL110">
        <v>0</v>
      </c>
      <c r="DM110">
        <v>0</v>
      </c>
      <c r="DN110">
        <v>0</v>
      </c>
      <c r="DO110">
        <v>1</v>
      </c>
      <c r="DP110" t="s">
        <v>124</v>
      </c>
      <c r="DQ110">
        <v>0</v>
      </c>
      <c r="DR110" t="s">
        <v>124</v>
      </c>
      <c r="DS110" t="s">
        <v>124</v>
      </c>
      <c r="DT110" t="s">
        <v>124</v>
      </c>
    </row>
    <row r="111" spans="1:124" x14ac:dyDescent="0.35">
      <c r="A111" t="s">
        <v>136</v>
      </c>
      <c r="B111" s="1">
        <v>42948</v>
      </c>
      <c r="C111" s="1">
        <v>42953</v>
      </c>
      <c r="D111">
        <v>1</v>
      </c>
      <c r="E111">
        <v>0</v>
      </c>
      <c r="F111">
        <v>0</v>
      </c>
      <c r="G111">
        <v>0</v>
      </c>
      <c r="H111" t="s">
        <v>124</v>
      </c>
      <c r="I111" t="s">
        <v>124</v>
      </c>
      <c r="J111" t="s">
        <v>124</v>
      </c>
      <c r="K111" t="s">
        <v>124</v>
      </c>
      <c r="L111" t="s">
        <v>124</v>
      </c>
      <c r="M111" t="s">
        <v>124</v>
      </c>
      <c r="N111" t="s">
        <v>124</v>
      </c>
      <c r="O111" t="s">
        <v>124</v>
      </c>
      <c r="P111" t="s">
        <v>124</v>
      </c>
      <c r="Q111" t="s">
        <v>124</v>
      </c>
      <c r="R111" t="s">
        <v>124</v>
      </c>
      <c r="S111" t="s">
        <v>124</v>
      </c>
      <c r="T111">
        <v>1</v>
      </c>
      <c r="U111">
        <v>1</v>
      </c>
      <c r="V111">
        <v>0</v>
      </c>
      <c r="W111">
        <v>1</v>
      </c>
      <c r="X111">
        <v>1</v>
      </c>
      <c r="Y111">
        <v>0</v>
      </c>
      <c r="Z111">
        <v>0</v>
      </c>
      <c r="AA111">
        <v>0</v>
      </c>
      <c r="AB111">
        <v>0</v>
      </c>
      <c r="AC111">
        <v>0</v>
      </c>
      <c r="AD111">
        <v>0</v>
      </c>
      <c r="AE111">
        <v>0</v>
      </c>
      <c r="AF111">
        <v>0</v>
      </c>
      <c r="AG111">
        <v>0</v>
      </c>
      <c r="AH111">
        <v>0</v>
      </c>
      <c r="AI111">
        <v>0</v>
      </c>
      <c r="AJ111">
        <v>0</v>
      </c>
      <c r="AK111">
        <v>0</v>
      </c>
      <c r="AL111">
        <v>0</v>
      </c>
      <c r="AM111">
        <v>1</v>
      </c>
      <c r="AN111">
        <v>0</v>
      </c>
      <c r="AO111">
        <v>0</v>
      </c>
      <c r="AP111">
        <v>0</v>
      </c>
      <c r="AQ111">
        <v>1</v>
      </c>
      <c r="AR111">
        <v>0</v>
      </c>
      <c r="AS111">
        <v>0</v>
      </c>
      <c r="AT111">
        <v>1</v>
      </c>
      <c r="AU111">
        <v>0</v>
      </c>
      <c r="AV111">
        <v>0</v>
      </c>
      <c r="AW111">
        <v>0</v>
      </c>
      <c r="AX111">
        <v>1</v>
      </c>
      <c r="AY111">
        <v>0</v>
      </c>
      <c r="AZ111">
        <v>0</v>
      </c>
      <c r="BA111">
        <v>0</v>
      </c>
      <c r="BB111">
        <v>0</v>
      </c>
      <c r="BC111">
        <v>1</v>
      </c>
      <c r="BD111">
        <v>0</v>
      </c>
      <c r="BE111">
        <v>0</v>
      </c>
      <c r="BF111">
        <v>0</v>
      </c>
      <c r="BG111">
        <v>0</v>
      </c>
      <c r="BH111">
        <v>0</v>
      </c>
      <c r="BI111">
        <v>0</v>
      </c>
      <c r="BJ111">
        <v>0</v>
      </c>
      <c r="BK111">
        <v>0</v>
      </c>
      <c r="BL111">
        <v>1</v>
      </c>
      <c r="BM111">
        <v>0</v>
      </c>
      <c r="BN111">
        <v>0</v>
      </c>
      <c r="BO111">
        <v>0</v>
      </c>
      <c r="BP111">
        <v>0</v>
      </c>
      <c r="BQ111">
        <v>0</v>
      </c>
      <c r="BR111">
        <v>0</v>
      </c>
      <c r="BS111">
        <v>1</v>
      </c>
      <c r="BT111">
        <v>0</v>
      </c>
      <c r="BU111">
        <v>0</v>
      </c>
      <c r="BV111">
        <v>0</v>
      </c>
      <c r="BW111" t="s">
        <v>124</v>
      </c>
      <c r="BX111" t="s">
        <v>124</v>
      </c>
      <c r="BY111" t="s">
        <v>124</v>
      </c>
      <c r="BZ111" t="s">
        <v>124</v>
      </c>
      <c r="CA111" t="s">
        <v>124</v>
      </c>
      <c r="CB111" t="s">
        <v>124</v>
      </c>
      <c r="CC111" t="s">
        <v>124</v>
      </c>
      <c r="CD111" t="s">
        <v>124</v>
      </c>
      <c r="CE111" t="s">
        <v>124</v>
      </c>
      <c r="CF111" t="s">
        <v>124</v>
      </c>
      <c r="CG111" t="s">
        <v>124</v>
      </c>
      <c r="CH111" t="s">
        <v>124</v>
      </c>
      <c r="CI111" t="s">
        <v>124</v>
      </c>
      <c r="CJ111" t="s">
        <v>124</v>
      </c>
      <c r="CK111" t="s">
        <v>124</v>
      </c>
      <c r="CL111" t="s">
        <v>124</v>
      </c>
      <c r="CM111" t="s">
        <v>124</v>
      </c>
      <c r="CN111" t="s">
        <v>124</v>
      </c>
      <c r="CO111" t="s">
        <v>124</v>
      </c>
      <c r="CP111" t="s">
        <v>124</v>
      </c>
      <c r="CQ111" t="s">
        <v>124</v>
      </c>
      <c r="CR111" t="s">
        <v>124</v>
      </c>
      <c r="CS111" t="s">
        <v>124</v>
      </c>
      <c r="CT111" t="s">
        <v>124</v>
      </c>
      <c r="CU111" t="s">
        <v>124</v>
      </c>
      <c r="CV111" t="s">
        <v>124</v>
      </c>
      <c r="CW111" t="s">
        <v>124</v>
      </c>
      <c r="CX111" t="s">
        <v>124</v>
      </c>
      <c r="CY111" t="s">
        <v>124</v>
      </c>
      <c r="CZ111" t="s">
        <v>124</v>
      </c>
      <c r="DA111" t="s">
        <v>124</v>
      </c>
      <c r="DB111" t="s">
        <v>124</v>
      </c>
      <c r="DC111" t="s">
        <v>124</v>
      </c>
      <c r="DD111" t="s">
        <v>124</v>
      </c>
      <c r="DE111" t="s">
        <v>124</v>
      </c>
      <c r="DF111" t="s">
        <v>124</v>
      </c>
      <c r="DG111">
        <v>0</v>
      </c>
      <c r="DH111" t="s">
        <v>124</v>
      </c>
      <c r="DI111" t="s">
        <v>124</v>
      </c>
      <c r="DJ111" t="s">
        <v>124</v>
      </c>
      <c r="DK111" t="s">
        <v>124</v>
      </c>
      <c r="DL111" t="s">
        <v>124</v>
      </c>
      <c r="DM111" t="s">
        <v>124</v>
      </c>
      <c r="DN111" t="s">
        <v>124</v>
      </c>
      <c r="DO111">
        <v>0</v>
      </c>
      <c r="DP111" t="s">
        <v>124</v>
      </c>
      <c r="DQ111">
        <v>0</v>
      </c>
      <c r="DR111" t="s">
        <v>124</v>
      </c>
      <c r="DS111" t="s">
        <v>124</v>
      </c>
      <c r="DT111" t="s">
        <v>124</v>
      </c>
    </row>
    <row r="112" spans="1:124" x14ac:dyDescent="0.35">
      <c r="A112" t="s">
        <v>136</v>
      </c>
      <c r="B112" s="1">
        <v>42954</v>
      </c>
      <c r="C112" s="1">
        <v>43645</v>
      </c>
      <c r="D112">
        <v>1</v>
      </c>
      <c r="E112">
        <v>0</v>
      </c>
      <c r="F112">
        <v>0</v>
      </c>
      <c r="G112">
        <v>0</v>
      </c>
      <c r="H112" t="s">
        <v>124</v>
      </c>
      <c r="I112" t="s">
        <v>124</v>
      </c>
      <c r="J112" t="s">
        <v>124</v>
      </c>
      <c r="K112" t="s">
        <v>124</v>
      </c>
      <c r="L112" t="s">
        <v>124</v>
      </c>
      <c r="M112" t="s">
        <v>124</v>
      </c>
      <c r="N112" t="s">
        <v>124</v>
      </c>
      <c r="O112" t="s">
        <v>124</v>
      </c>
      <c r="P112" t="s">
        <v>124</v>
      </c>
      <c r="Q112" t="s">
        <v>124</v>
      </c>
      <c r="R112" t="s">
        <v>124</v>
      </c>
      <c r="S112" t="s">
        <v>124</v>
      </c>
      <c r="T112">
        <v>1</v>
      </c>
      <c r="U112">
        <v>1</v>
      </c>
      <c r="V112">
        <v>0</v>
      </c>
      <c r="W112">
        <v>1</v>
      </c>
      <c r="X112">
        <v>1</v>
      </c>
      <c r="Y112">
        <v>0</v>
      </c>
      <c r="Z112">
        <v>0</v>
      </c>
      <c r="AA112">
        <v>0</v>
      </c>
      <c r="AB112">
        <v>0</v>
      </c>
      <c r="AC112">
        <v>0</v>
      </c>
      <c r="AD112">
        <v>0</v>
      </c>
      <c r="AE112">
        <v>0</v>
      </c>
      <c r="AF112">
        <v>0</v>
      </c>
      <c r="AG112">
        <v>0</v>
      </c>
      <c r="AH112">
        <v>0</v>
      </c>
      <c r="AI112">
        <v>0</v>
      </c>
      <c r="AJ112">
        <v>0</v>
      </c>
      <c r="AK112">
        <v>0</v>
      </c>
      <c r="AL112">
        <v>0</v>
      </c>
      <c r="AM112">
        <v>1</v>
      </c>
      <c r="AN112">
        <v>0</v>
      </c>
      <c r="AO112">
        <v>0</v>
      </c>
      <c r="AP112">
        <v>0</v>
      </c>
      <c r="AQ112">
        <v>1</v>
      </c>
      <c r="AR112">
        <v>0</v>
      </c>
      <c r="AS112">
        <v>0</v>
      </c>
      <c r="AT112">
        <v>1</v>
      </c>
      <c r="AU112">
        <v>0</v>
      </c>
      <c r="AV112">
        <v>0</v>
      </c>
      <c r="AW112">
        <v>0</v>
      </c>
      <c r="AX112">
        <v>1</v>
      </c>
      <c r="AY112">
        <v>0</v>
      </c>
      <c r="AZ112">
        <v>0</v>
      </c>
      <c r="BA112">
        <v>0</v>
      </c>
      <c r="BB112">
        <v>0</v>
      </c>
      <c r="BC112">
        <v>1</v>
      </c>
      <c r="BD112">
        <v>0</v>
      </c>
      <c r="BE112">
        <v>0</v>
      </c>
      <c r="BF112">
        <v>0</v>
      </c>
      <c r="BG112">
        <v>0</v>
      </c>
      <c r="BH112">
        <v>0</v>
      </c>
      <c r="BI112">
        <v>0</v>
      </c>
      <c r="BJ112">
        <v>0</v>
      </c>
      <c r="BK112">
        <v>0</v>
      </c>
      <c r="BL112">
        <v>1</v>
      </c>
      <c r="BM112">
        <v>0</v>
      </c>
      <c r="BN112">
        <v>0</v>
      </c>
      <c r="BO112">
        <v>0</v>
      </c>
      <c r="BP112">
        <v>0</v>
      </c>
      <c r="BQ112">
        <v>0</v>
      </c>
      <c r="BR112">
        <v>0</v>
      </c>
      <c r="BS112">
        <v>1</v>
      </c>
      <c r="BT112">
        <v>0</v>
      </c>
      <c r="BU112">
        <v>0</v>
      </c>
      <c r="BV112">
        <v>0</v>
      </c>
      <c r="BW112" t="s">
        <v>124</v>
      </c>
      <c r="BX112" t="s">
        <v>124</v>
      </c>
      <c r="BY112" t="s">
        <v>124</v>
      </c>
      <c r="BZ112" t="s">
        <v>124</v>
      </c>
      <c r="CA112" t="s">
        <v>124</v>
      </c>
      <c r="CB112" t="s">
        <v>124</v>
      </c>
      <c r="CC112" t="s">
        <v>124</v>
      </c>
      <c r="CD112" t="s">
        <v>124</v>
      </c>
      <c r="CE112" t="s">
        <v>124</v>
      </c>
      <c r="CF112" t="s">
        <v>124</v>
      </c>
      <c r="CG112" t="s">
        <v>124</v>
      </c>
      <c r="CH112" t="s">
        <v>124</v>
      </c>
      <c r="CI112" t="s">
        <v>124</v>
      </c>
      <c r="CJ112" t="s">
        <v>124</v>
      </c>
      <c r="CK112" t="s">
        <v>124</v>
      </c>
      <c r="CL112" t="s">
        <v>124</v>
      </c>
      <c r="CM112" t="s">
        <v>124</v>
      </c>
      <c r="CN112" t="s">
        <v>124</v>
      </c>
      <c r="CO112" t="s">
        <v>124</v>
      </c>
      <c r="CP112" t="s">
        <v>124</v>
      </c>
      <c r="CQ112" t="s">
        <v>124</v>
      </c>
      <c r="CR112" t="s">
        <v>124</v>
      </c>
      <c r="CS112" t="s">
        <v>124</v>
      </c>
      <c r="CT112" t="s">
        <v>124</v>
      </c>
      <c r="CU112" t="s">
        <v>124</v>
      </c>
      <c r="CV112" t="s">
        <v>124</v>
      </c>
      <c r="CW112" t="s">
        <v>124</v>
      </c>
      <c r="CX112" t="s">
        <v>124</v>
      </c>
      <c r="CY112" t="s">
        <v>124</v>
      </c>
      <c r="CZ112" t="s">
        <v>124</v>
      </c>
      <c r="DA112" t="s">
        <v>124</v>
      </c>
      <c r="DB112" t="s">
        <v>124</v>
      </c>
      <c r="DC112" t="s">
        <v>124</v>
      </c>
      <c r="DD112" t="s">
        <v>124</v>
      </c>
      <c r="DE112" t="s">
        <v>124</v>
      </c>
      <c r="DF112" t="s">
        <v>124</v>
      </c>
      <c r="DG112">
        <v>0</v>
      </c>
      <c r="DH112" t="s">
        <v>124</v>
      </c>
      <c r="DI112" t="s">
        <v>124</v>
      </c>
      <c r="DJ112" t="s">
        <v>124</v>
      </c>
      <c r="DK112" t="s">
        <v>124</v>
      </c>
      <c r="DL112" t="s">
        <v>124</v>
      </c>
      <c r="DM112" t="s">
        <v>124</v>
      </c>
      <c r="DN112" t="s">
        <v>124</v>
      </c>
      <c r="DO112">
        <v>1</v>
      </c>
      <c r="DP112" t="s">
        <v>124</v>
      </c>
      <c r="DQ112">
        <v>0</v>
      </c>
      <c r="DR112" t="s">
        <v>124</v>
      </c>
      <c r="DS112" t="s">
        <v>124</v>
      </c>
      <c r="DT112" t="s">
        <v>124</v>
      </c>
    </row>
    <row r="113" spans="1:124" x14ac:dyDescent="0.35">
      <c r="A113" t="s">
        <v>136</v>
      </c>
      <c r="B113" s="1">
        <v>43646</v>
      </c>
      <c r="C113" s="1">
        <v>43646</v>
      </c>
      <c r="D113">
        <v>1</v>
      </c>
      <c r="E113">
        <v>0</v>
      </c>
      <c r="F113">
        <v>0</v>
      </c>
      <c r="G113">
        <v>0</v>
      </c>
      <c r="H113" t="s">
        <v>124</v>
      </c>
      <c r="I113" t="s">
        <v>124</v>
      </c>
      <c r="J113" t="s">
        <v>124</v>
      </c>
      <c r="K113" t="s">
        <v>124</v>
      </c>
      <c r="L113" t="s">
        <v>124</v>
      </c>
      <c r="M113" t="s">
        <v>124</v>
      </c>
      <c r="N113" t="s">
        <v>124</v>
      </c>
      <c r="O113" t="s">
        <v>124</v>
      </c>
      <c r="P113" t="s">
        <v>124</v>
      </c>
      <c r="Q113" t="s">
        <v>124</v>
      </c>
      <c r="R113" t="s">
        <v>124</v>
      </c>
      <c r="S113" t="s">
        <v>124</v>
      </c>
      <c r="T113">
        <v>1</v>
      </c>
      <c r="U113">
        <v>1</v>
      </c>
      <c r="V113">
        <v>0</v>
      </c>
      <c r="W113">
        <v>1</v>
      </c>
      <c r="X113">
        <v>1</v>
      </c>
      <c r="Y113">
        <v>0</v>
      </c>
      <c r="Z113">
        <v>0</v>
      </c>
      <c r="AA113">
        <v>0</v>
      </c>
      <c r="AB113">
        <v>0</v>
      </c>
      <c r="AC113">
        <v>0</v>
      </c>
      <c r="AD113">
        <v>0</v>
      </c>
      <c r="AE113">
        <v>0</v>
      </c>
      <c r="AF113">
        <v>0</v>
      </c>
      <c r="AG113">
        <v>0</v>
      </c>
      <c r="AH113">
        <v>0</v>
      </c>
      <c r="AI113">
        <v>0</v>
      </c>
      <c r="AJ113">
        <v>0</v>
      </c>
      <c r="AK113">
        <v>0</v>
      </c>
      <c r="AL113">
        <v>0</v>
      </c>
      <c r="AM113">
        <v>1</v>
      </c>
      <c r="AN113">
        <v>0</v>
      </c>
      <c r="AO113">
        <v>0</v>
      </c>
      <c r="AP113">
        <v>0</v>
      </c>
      <c r="AQ113">
        <v>1</v>
      </c>
      <c r="AR113">
        <v>0</v>
      </c>
      <c r="AS113">
        <v>0</v>
      </c>
      <c r="AT113">
        <v>1</v>
      </c>
      <c r="AU113">
        <v>0</v>
      </c>
      <c r="AV113">
        <v>0</v>
      </c>
      <c r="AW113">
        <v>0</v>
      </c>
      <c r="AX113">
        <v>1</v>
      </c>
      <c r="AY113">
        <v>0</v>
      </c>
      <c r="AZ113">
        <v>0</v>
      </c>
      <c r="BA113">
        <v>0</v>
      </c>
      <c r="BB113">
        <v>0</v>
      </c>
      <c r="BC113">
        <v>1</v>
      </c>
      <c r="BD113">
        <v>0</v>
      </c>
      <c r="BE113">
        <v>0</v>
      </c>
      <c r="BF113">
        <v>0</v>
      </c>
      <c r="BG113">
        <v>0</v>
      </c>
      <c r="BH113">
        <v>0</v>
      </c>
      <c r="BI113">
        <v>0</v>
      </c>
      <c r="BJ113">
        <v>0</v>
      </c>
      <c r="BK113">
        <v>0</v>
      </c>
      <c r="BL113">
        <v>1</v>
      </c>
      <c r="BM113">
        <v>0</v>
      </c>
      <c r="BN113">
        <v>0</v>
      </c>
      <c r="BO113">
        <v>0</v>
      </c>
      <c r="BP113">
        <v>0</v>
      </c>
      <c r="BQ113">
        <v>0</v>
      </c>
      <c r="BR113">
        <v>0</v>
      </c>
      <c r="BS113">
        <v>1</v>
      </c>
      <c r="BT113">
        <v>0</v>
      </c>
      <c r="BU113">
        <v>0</v>
      </c>
      <c r="BV113">
        <v>0</v>
      </c>
      <c r="BW113" t="s">
        <v>124</v>
      </c>
      <c r="BX113" t="s">
        <v>124</v>
      </c>
      <c r="BY113" t="s">
        <v>124</v>
      </c>
      <c r="BZ113" t="s">
        <v>124</v>
      </c>
      <c r="CA113" t="s">
        <v>124</v>
      </c>
      <c r="CB113" t="s">
        <v>124</v>
      </c>
      <c r="CC113" t="s">
        <v>124</v>
      </c>
      <c r="CD113" t="s">
        <v>124</v>
      </c>
      <c r="CE113" t="s">
        <v>124</v>
      </c>
      <c r="CF113" t="s">
        <v>124</v>
      </c>
      <c r="CG113" t="s">
        <v>124</v>
      </c>
      <c r="CH113" t="s">
        <v>124</v>
      </c>
      <c r="CI113" t="s">
        <v>124</v>
      </c>
      <c r="CJ113" t="s">
        <v>124</v>
      </c>
      <c r="CK113" t="s">
        <v>124</v>
      </c>
      <c r="CL113" t="s">
        <v>124</v>
      </c>
      <c r="CM113" t="s">
        <v>124</v>
      </c>
      <c r="CN113" t="s">
        <v>124</v>
      </c>
      <c r="CO113" t="s">
        <v>124</v>
      </c>
      <c r="CP113" t="s">
        <v>124</v>
      </c>
      <c r="CQ113" t="s">
        <v>124</v>
      </c>
      <c r="CR113" t="s">
        <v>124</v>
      </c>
      <c r="CS113" t="s">
        <v>124</v>
      </c>
      <c r="CT113" t="s">
        <v>124</v>
      </c>
      <c r="CU113" t="s">
        <v>124</v>
      </c>
      <c r="CV113" t="s">
        <v>124</v>
      </c>
      <c r="CW113" t="s">
        <v>124</v>
      </c>
      <c r="CX113" t="s">
        <v>124</v>
      </c>
      <c r="CY113" t="s">
        <v>124</v>
      </c>
      <c r="CZ113" t="s">
        <v>124</v>
      </c>
      <c r="DA113" t="s">
        <v>124</v>
      </c>
      <c r="DB113" t="s">
        <v>124</v>
      </c>
      <c r="DC113" t="s">
        <v>124</v>
      </c>
      <c r="DD113" t="s">
        <v>124</v>
      </c>
      <c r="DE113" t="s">
        <v>124</v>
      </c>
      <c r="DF113" t="s">
        <v>124</v>
      </c>
      <c r="DG113">
        <v>0</v>
      </c>
      <c r="DH113" t="s">
        <v>124</v>
      </c>
      <c r="DI113" t="s">
        <v>124</v>
      </c>
      <c r="DJ113" t="s">
        <v>124</v>
      </c>
      <c r="DK113" t="s">
        <v>124</v>
      </c>
      <c r="DL113" t="s">
        <v>124</v>
      </c>
      <c r="DM113" t="s">
        <v>124</v>
      </c>
      <c r="DN113" t="s">
        <v>124</v>
      </c>
      <c r="DO113">
        <v>1</v>
      </c>
      <c r="DP113" t="s">
        <v>124</v>
      </c>
      <c r="DQ113">
        <v>0</v>
      </c>
      <c r="DR113" t="s">
        <v>124</v>
      </c>
      <c r="DS113" t="s">
        <v>124</v>
      </c>
      <c r="DT113" t="s">
        <v>124</v>
      </c>
    </row>
    <row r="114" spans="1:124" x14ac:dyDescent="0.35">
      <c r="A114" t="s">
        <v>136</v>
      </c>
      <c r="B114" s="1">
        <v>43647</v>
      </c>
      <c r="C114" s="1">
        <v>43683</v>
      </c>
      <c r="D114">
        <v>1</v>
      </c>
      <c r="E114">
        <v>0</v>
      </c>
      <c r="F114">
        <v>0</v>
      </c>
      <c r="G114">
        <v>0</v>
      </c>
      <c r="H114" t="s">
        <v>124</v>
      </c>
      <c r="I114" t="s">
        <v>124</v>
      </c>
      <c r="J114" t="s">
        <v>124</v>
      </c>
      <c r="K114" t="s">
        <v>124</v>
      </c>
      <c r="L114" t="s">
        <v>124</v>
      </c>
      <c r="M114" t="s">
        <v>124</v>
      </c>
      <c r="N114" t="s">
        <v>124</v>
      </c>
      <c r="O114" t="s">
        <v>124</v>
      </c>
      <c r="P114" t="s">
        <v>124</v>
      </c>
      <c r="Q114" t="s">
        <v>124</v>
      </c>
      <c r="R114" t="s">
        <v>124</v>
      </c>
      <c r="S114" t="s">
        <v>124</v>
      </c>
      <c r="T114">
        <v>1</v>
      </c>
      <c r="U114">
        <v>1</v>
      </c>
      <c r="V114">
        <v>0</v>
      </c>
      <c r="W114">
        <v>1</v>
      </c>
      <c r="X114">
        <v>1</v>
      </c>
      <c r="Y114">
        <v>0</v>
      </c>
      <c r="Z114">
        <v>0</v>
      </c>
      <c r="AA114">
        <v>0</v>
      </c>
      <c r="AB114">
        <v>0</v>
      </c>
      <c r="AC114">
        <v>0</v>
      </c>
      <c r="AD114">
        <v>0</v>
      </c>
      <c r="AE114">
        <v>1</v>
      </c>
      <c r="AF114">
        <v>0</v>
      </c>
      <c r="AG114">
        <v>0</v>
      </c>
      <c r="AH114">
        <v>0</v>
      </c>
      <c r="AI114">
        <v>0</v>
      </c>
      <c r="AJ114">
        <v>0</v>
      </c>
      <c r="AK114">
        <v>0</v>
      </c>
      <c r="AL114">
        <v>0</v>
      </c>
      <c r="AM114">
        <v>0</v>
      </c>
      <c r="AN114">
        <v>0</v>
      </c>
      <c r="AO114">
        <v>0</v>
      </c>
      <c r="AP114">
        <v>0</v>
      </c>
      <c r="AQ114">
        <v>1</v>
      </c>
      <c r="AR114">
        <v>0</v>
      </c>
      <c r="AS114">
        <v>0</v>
      </c>
      <c r="AT114">
        <v>0</v>
      </c>
      <c r="AU114">
        <v>0</v>
      </c>
      <c r="AV114">
        <v>0</v>
      </c>
      <c r="AW114">
        <v>0</v>
      </c>
      <c r="AX114">
        <v>1</v>
      </c>
      <c r="AY114">
        <v>0</v>
      </c>
      <c r="AZ114">
        <v>1</v>
      </c>
      <c r="BA114">
        <v>0</v>
      </c>
      <c r="BB114">
        <v>0</v>
      </c>
      <c r="BC114">
        <v>0</v>
      </c>
      <c r="BD114">
        <v>0</v>
      </c>
      <c r="BE114">
        <v>0</v>
      </c>
      <c r="BF114">
        <v>0</v>
      </c>
      <c r="BG114">
        <v>0</v>
      </c>
      <c r="BH114">
        <v>1</v>
      </c>
      <c r="BI114">
        <v>0</v>
      </c>
      <c r="BJ114">
        <v>0</v>
      </c>
      <c r="BK114">
        <v>1</v>
      </c>
      <c r="BL114">
        <v>1</v>
      </c>
      <c r="BM114">
        <v>0</v>
      </c>
      <c r="BN114">
        <v>1</v>
      </c>
      <c r="BO114">
        <v>0</v>
      </c>
      <c r="BP114">
        <v>0</v>
      </c>
      <c r="BQ114">
        <v>0</v>
      </c>
      <c r="BR114">
        <v>1</v>
      </c>
      <c r="BS114">
        <v>1</v>
      </c>
      <c r="BT114">
        <v>0</v>
      </c>
      <c r="BU114">
        <v>0</v>
      </c>
      <c r="BV114">
        <v>0</v>
      </c>
      <c r="BW114" t="s">
        <v>124</v>
      </c>
      <c r="BX114" t="s">
        <v>124</v>
      </c>
      <c r="BY114" t="s">
        <v>124</v>
      </c>
      <c r="BZ114" t="s">
        <v>124</v>
      </c>
      <c r="CA114" t="s">
        <v>124</v>
      </c>
      <c r="CB114" t="s">
        <v>124</v>
      </c>
      <c r="CC114" t="s">
        <v>124</v>
      </c>
      <c r="CD114" t="s">
        <v>124</v>
      </c>
      <c r="CE114" t="s">
        <v>124</v>
      </c>
      <c r="CF114" t="s">
        <v>124</v>
      </c>
      <c r="CG114" t="s">
        <v>124</v>
      </c>
      <c r="CH114" t="s">
        <v>124</v>
      </c>
      <c r="CI114" t="s">
        <v>124</v>
      </c>
      <c r="CJ114" t="s">
        <v>124</v>
      </c>
      <c r="CK114" t="s">
        <v>124</v>
      </c>
      <c r="CL114" t="s">
        <v>124</v>
      </c>
      <c r="CM114" t="s">
        <v>124</v>
      </c>
      <c r="CN114" t="s">
        <v>124</v>
      </c>
      <c r="CO114" t="s">
        <v>124</v>
      </c>
      <c r="CP114" t="s">
        <v>124</v>
      </c>
      <c r="CQ114" t="s">
        <v>124</v>
      </c>
      <c r="CR114" t="s">
        <v>124</v>
      </c>
      <c r="CS114" t="s">
        <v>124</v>
      </c>
      <c r="CT114" t="s">
        <v>124</v>
      </c>
      <c r="CU114" t="s">
        <v>124</v>
      </c>
      <c r="CV114" t="s">
        <v>124</v>
      </c>
      <c r="CW114" t="s">
        <v>124</v>
      </c>
      <c r="CX114" t="s">
        <v>124</v>
      </c>
      <c r="CY114" t="s">
        <v>124</v>
      </c>
      <c r="CZ114" t="s">
        <v>124</v>
      </c>
      <c r="DA114" t="s">
        <v>124</v>
      </c>
      <c r="DB114" t="s">
        <v>124</v>
      </c>
      <c r="DC114" t="s">
        <v>124</v>
      </c>
      <c r="DD114" t="s">
        <v>124</v>
      </c>
      <c r="DE114" t="s">
        <v>124</v>
      </c>
      <c r="DF114" t="s">
        <v>124</v>
      </c>
      <c r="DG114">
        <v>0</v>
      </c>
      <c r="DH114" t="s">
        <v>124</v>
      </c>
      <c r="DI114" t="s">
        <v>124</v>
      </c>
      <c r="DJ114" t="s">
        <v>124</v>
      </c>
      <c r="DK114" t="s">
        <v>124</v>
      </c>
      <c r="DL114" t="s">
        <v>124</v>
      </c>
      <c r="DM114" t="s">
        <v>124</v>
      </c>
      <c r="DN114" t="s">
        <v>124</v>
      </c>
      <c r="DO114">
        <v>1</v>
      </c>
      <c r="DP114" t="s">
        <v>124</v>
      </c>
      <c r="DQ114">
        <v>0</v>
      </c>
      <c r="DR114" t="s">
        <v>124</v>
      </c>
      <c r="DS114" t="s">
        <v>124</v>
      </c>
      <c r="DT114" t="s">
        <v>124</v>
      </c>
    </row>
    <row r="115" spans="1:124" x14ac:dyDescent="0.35">
      <c r="A115" t="s">
        <v>136</v>
      </c>
      <c r="B115" s="1">
        <v>43684</v>
      </c>
      <c r="C115" s="1">
        <v>43830</v>
      </c>
      <c r="D115">
        <v>1</v>
      </c>
      <c r="E115">
        <v>0</v>
      </c>
      <c r="F115">
        <v>0</v>
      </c>
      <c r="G115">
        <v>0</v>
      </c>
      <c r="H115" t="s">
        <v>124</v>
      </c>
      <c r="I115" t="s">
        <v>124</v>
      </c>
      <c r="J115" t="s">
        <v>124</v>
      </c>
      <c r="K115" t="s">
        <v>124</v>
      </c>
      <c r="L115" t="s">
        <v>124</v>
      </c>
      <c r="M115" t="s">
        <v>124</v>
      </c>
      <c r="N115" t="s">
        <v>124</v>
      </c>
      <c r="O115" t="s">
        <v>124</v>
      </c>
      <c r="P115" t="s">
        <v>124</v>
      </c>
      <c r="Q115" t="s">
        <v>124</v>
      </c>
      <c r="R115" t="s">
        <v>124</v>
      </c>
      <c r="S115" t="s">
        <v>124</v>
      </c>
      <c r="T115">
        <v>1</v>
      </c>
      <c r="U115">
        <v>1</v>
      </c>
      <c r="V115">
        <v>0</v>
      </c>
      <c r="W115">
        <v>1</v>
      </c>
      <c r="X115">
        <v>1</v>
      </c>
      <c r="Y115">
        <v>0</v>
      </c>
      <c r="Z115">
        <v>0</v>
      </c>
      <c r="AA115">
        <v>0</v>
      </c>
      <c r="AB115">
        <v>0</v>
      </c>
      <c r="AC115">
        <v>0</v>
      </c>
      <c r="AD115">
        <v>0</v>
      </c>
      <c r="AE115">
        <v>1</v>
      </c>
      <c r="AF115">
        <v>0</v>
      </c>
      <c r="AG115">
        <v>0</v>
      </c>
      <c r="AH115">
        <v>0</v>
      </c>
      <c r="AI115">
        <v>0</v>
      </c>
      <c r="AJ115">
        <v>0</v>
      </c>
      <c r="AK115">
        <v>0</v>
      </c>
      <c r="AL115">
        <v>0</v>
      </c>
      <c r="AM115">
        <v>0</v>
      </c>
      <c r="AN115">
        <v>0</v>
      </c>
      <c r="AO115">
        <v>0</v>
      </c>
      <c r="AP115">
        <v>0</v>
      </c>
      <c r="AQ115">
        <v>1</v>
      </c>
      <c r="AR115">
        <v>0</v>
      </c>
      <c r="AS115">
        <v>0</v>
      </c>
      <c r="AT115">
        <v>0</v>
      </c>
      <c r="AU115">
        <v>0</v>
      </c>
      <c r="AV115">
        <v>0</v>
      </c>
      <c r="AW115">
        <v>0</v>
      </c>
      <c r="AX115">
        <v>1</v>
      </c>
      <c r="AY115">
        <v>0</v>
      </c>
      <c r="AZ115">
        <v>1</v>
      </c>
      <c r="BA115">
        <v>0</v>
      </c>
      <c r="BB115">
        <v>0</v>
      </c>
      <c r="BC115">
        <v>0</v>
      </c>
      <c r="BD115">
        <v>0</v>
      </c>
      <c r="BE115">
        <v>0</v>
      </c>
      <c r="BF115">
        <v>0</v>
      </c>
      <c r="BG115">
        <v>0</v>
      </c>
      <c r="BH115">
        <v>1</v>
      </c>
      <c r="BI115">
        <v>0</v>
      </c>
      <c r="BJ115">
        <v>0</v>
      </c>
      <c r="BK115">
        <v>1</v>
      </c>
      <c r="BL115">
        <v>1</v>
      </c>
      <c r="BM115">
        <v>0</v>
      </c>
      <c r="BN115">
        <v>1</v>
      </c>
      <c r="BO115">
        <v>0</v>
      </c>
      <c r="BP115">
        <v>0</v>
      </c>
      <c r="BQ115">
        <v>0</v>
      </c>
      <c r="BR115">
        <v>1</v>
      </c>
      <c r="BS115">
        <v>1</v>
      </c>
      <c r="BT115">
        <v>0</v>
      </c>
      <c r="BU115">
        <v>0</v>
      </c>
      <c r="BV115">
        <v>0</v>
      </c>
      <c r="BW115" t="s">
        <v>124</v>
      </c>
      <c r="BX115" t="s">
        <v>124</v>
      </c>
      <c r="BY115" t="s">
        <v>124</v>
      </c>
      <c r="BZ115" t="s">
        <v>124</v>
      </c>
      <c r="CA115" t="s">
        <v>124</v>
      </c>
      <c r="CB115" t="s">
        <v>124</v>
      </c>
      <c r="CC115" t="s">
        <v>124</v>
      </c>
      <c r="CD115" t="s">
        <v>124</v>
      </c>
      <c r="CE115" t="s">
        <v>124</v>
      </c>
      <c r="CF115" t="s">
        <v>124</v>
      </c>
      <c r="CG115" t="s">
        <v>124</v>
      </c>
      <c r="CH115" t="s">
        <v>124</v>
      </c>
      <c r="CI115" t="s">
        <v>124</v>
      </c>
      <c r="CJ115" t="s">
        <v>124</v>
      </c>
      <c r="CK115" t="s">
        <v>124</v>
      </c>
      <c r="CL115" t="s">
        <v>124</v>
      </c>
      <c r="CM115" t="s">
        <v>124</v>
      </c>
      <c r="CN115" t="s">
        <v>124</v>
      </c>
      <c r="CO115" t="s">
        <v>124</v>
      </c>
      <c r="CP115" t="s">
        <v>124</v>
      </c>
      <c r="CQ115" t="s">
        <v>124</v>
      </c>
      <c r="CR115" t="s">
        <v>124</v>
      </c>
      <c r="CS115" t="s">
        <v>124</v>
      </c>
      <c r="CT115" t="s">
        <v>124</v>
      </c>
      <c r="CU115" t="s">
        <v>124</v>
      </c>
      <c r="CV115" t="s">
        <v>124</v>
      </c>
      <c r="CW115" t="s">
        <v>124</v>
      </c>
      <c r="CX115" t="s">
        <v>124</v>
      </c>
      <c r="CY115" t="s">
        <v>124</v>
      </c>
      <c r="CZ115" t="s">
        <v>124</v>
      </c>
      <c r="DA115" t="s">
        <v>124</v>
      </c>
      <c r="DB115" t="s">
        <v>124</v>
      </c>
      <c r="DC115" t="s">
        <v>124</v>
      </c>
      <c r="DD115" t="s">
        <v>124</v>
      </c>
      <c r="DE115" t="s">
        <v>124</v>
      </c>
      <c r="DF115" t="s">
        <v>124</v>
      </c>
      <c r="DG115">
        <v>0</v>
      </c>
      <c r="DH115" t="s">
        <v>124</v>
      </c>
      <c r="DI115" t="s">
        <v>124</v>
      </c>
      <c r="DJ115" t="s">
        <v>124</v>
      </c>
      <c r="DK115" t="s">
        <v>124</v>
      </c>
      <c r="DL115" t="s">
        <v>124</v>
      </c>
      <c r="DM115" t="s">
        <v>124</v>
      </c>
      <c r="DN115" t="s">
        <v>124</v>
      </c>
      <c r="DO115">
        <v>1</v>
      </c>
      <c r="DP115" t="s">
        <v>124</v>
      </c>
      <c r="DQ115">
        <v>0</v>
      </c>
      <c r="DR115" t="s">
        <v>124</v>
      </c>
      <c r="DS115" t="s">
        <v>124</v>
      </c>
      <c r="DT115" t="s">
        <v>124</v>
      </c>
    </row>
    <row r="116" spans="1:124" x14ac:dyDescent="0.35">
      <c r="A116" t="s">
        <v>136</v>
      </c>
      <c r="B116" s="1">
        <v>43831</v>
      </c>
      <c r="C116" s="1">
        <v>44044</v>
      </c>
      <c r="D116">
        <v>1</v>
      </c>
      <c r="E116">
        <v>0</v>
      </c>
      <c r="F116">
        <v>0</v>
      </c>
      <c r="G116">
        <v>0</v>
      </c>
      <c r="H116" t="s">
        <v>124</v>
      </c>
      <c r="I116" t="s">
        <v>124</v>
      </c>
      <c r="J116" t="s">
        <v>124</v>
      </c>
      <c r="K116" t="s">
        <v>124</v>
      </c>
      <c r="L116" t="s">
        <v>124</v>
      </c>
      <c r="M116" t="s">
        <v>124</v>
      </c>
      <c r="N116" t="s">
        <v>124</v>
      </c>
      <c r="O116" t="s">
        <v>124</v>
      </c>
      <c r="P116" t="s">
        <v>124</v>
      </c>
      <c r="Q116" t="s">
        <v>124</v>
      </c>
      <c r="R116" t="s">
        <v>124</v>
      </c>
      <c r="S116" t="s">
        <v>124</v>
      </c>
      <c r="T116">
        <v>1</v>
      </c>
      <c r="U116">
        <v>1</v>
      </c>
      <c r="V116">
        <v>0</v>
      </c>
      <c r="W116">
        <v>1</v>
      </c>
      <c r="X116">
        <v>1</v>
      </c>
      <c r="Y116">
        <v>0</v>
      </c>
      <c r="Z116">
        <v>0</v>
      </c>
      <c r="AA116">
        <v>0</v>
      </c>
      <c r="AB116">
        <v>0</v>
      </c>
      <c r="AC116">
        <v>0</v>
      </c>
      <c r="AD116">
        <v>0</v>
      </c>
      <c r="AE116">
        <v>1</v>
      </c>
      <c r="AF116">
        <v>0</v>
      </c>
      <c r="AG116">
        <v>0</v>
      </c>
      <c r="AH116">
        <v>0</v>
      </c>
      <c r="AI116">
        <v>0</v>
      </c>
      <c r="AJ116">
        <v>0</v>
      </c>
      <c r="AK116">
        <v>0</v>
      </c>
      <c r="AL116">
        <v>0</v>
      </c>
      <c r="AM116">
        <v>0</v>
      </c>
      <c r="AN116">
        <v>0</v>
      </c>
      <c r="AO116">
        <v>0</v>
      </c>
      <c r="AP116">
        <v>0</v>
      </c>
      <c r="AQ116">
        <v>1</v>
      </c>
      <c r="AR116">
        <v>0</v>
      </c>
      <c r="AS116">
        <v>0</v>
      </c>
      <c r="AT116">
        <v>0</v>
      </c>
      <c r="AU116">
        <v>0</v>
      </c>
      <c r="AV116">
        <v>0</v>
      </c>
      <c r="AW116">
        <v>0</v>
      </c>
      <c r="AX116">
        <v>1</v>
      </c>
      <c r="AY116">
        <v>0</v>
      </c>
      <c r="AZ116">
        <v>1</v>
      </c>
      <c r="BA116">
        <v>0</v>
      </c>
      <c r="BB116">
        <v>0</v>
      </c>
      <c r="BC116">
        <v>0</v>
      </c>
      <c r="BD116">
        <v>0</v>
      </c>
      <c r="BE116">
        <v>0</v>
      </c>
      <c r="BF116">
        <v>0</v>
      </c>
      <c r="BG116">
        <v>0</v>
      </c>
      <c r="BH116">
        <v>1</v>
      </c>
      <c r="BI116">
        <v>0</v>
      </c>
      <c r="BJ116">
        <v>0</v>
      </c>
      <c r="BK116">
        <v>1</v>
      </c>
      <c r="BL116">
        <v>1</v>
      </c>
      <c r="BM116">
        <v>0</v>
      </c>
      <c r="BN116">
        <v>1</v>
      </c>
      <c r="BO116">
        <v>0</v>
      </c>
      <c r="BP116">
        <v>0</v>
      </c>
      <c r="BQ116">
        <v>0</v>
      </c>
      <c r="BR116">
        <v>1</v>
      </c>
      <c r="BS116">
        <v>1</v>
      </c>
      <c r="BT116">
        <v>0</v>
      </c>
      <c r="BU116">
        <v>0</v>
      </c>
      <c r="BV116">
        <v>0</v>
      </c>
      <c r="BW116" t="s">
        <v>124</v>
      </c>
      <c r="BX116" t="s">
        <v>124</v>
      </c>
      <c r="BY116" t="s">
        <v>124</v>
      </c>
      <c r="BZ116" t="s">
        <v>124</v>
      </c>
      <c r="CA116" t="s">
        <v>124</v>
      </c>
      <c r="CB116" t="s">
        <v>124</v>
      </c>
      <c r="CC116" t="s">
        <v>124</v>
      </c>
      <c r="CD116" t="s">
        <v>124</v>
      </c>
      <c r="CE116" t="s">
        <v>124</v>
      </c>
      <c r="CF116" t="s">
        <v>124</v>
      </c>
      <c r="CG116" t="s">
        <v>124</v>
      </c>
      <c r="CH116" t="s">
        <v>124</v>
      </c>
      <c r="CI116" t="s">
        <v>124</v>
      </c>
      <c r="CJ116" t="s">
        <v>124</v>
      </c>
      <c r="CK116" t="s">
        <v>124</v>
      </c>
      <c r="CL116" t="s">
        <v>124</v>
      </c>
      <c r="CM116" t="s">
        <v>124</v>
      </c>
      <c r="CN116" t="s">
        <v>124</v>
      </c>
      <c r="CO116" t="s">
        <v>124</v>
      </c>
      <c r="CP116" t="s">
        <v>124</v>
      </c>
      <c r="CQ116" t="s">
        <v>124</v>
      </c>
      <c r="CR116" t="s">
        <v>124</v>
      </c>
      <c r="CS116" t="s">
        <v>124</v>
      </c>
      <c r="CT116" t="s">
        <v>124</v>
      </c>
      <c r="CU116" t="s">
        <v>124</v>
      </c>
      <c r="CV116" t="s">
        <v>124</v>
      </c>
      <c r="CW116" t="s">
        <v>124</v>
      </c>
      <c r="CX116" t="s">
        <v>124</v>
      </c>
      <c r="CY116" t="s">
        <v>124</v>
      </c>
      <c r="CZ116" t="s">
        <v>124</v>
      </c>
      <c r="DA116" t="s">
        <v>124</v>
      </c>
      <c r="DB116" t="s">
        <v>124</v>
      </c>
      <c r="DC116" t="s">
        <v>124</v>
      </c>
      <c r="DD116" t="s">
        <v>124</v>
      </c>
      <c r="DE116" t="s">
        <v>124</v>
      </c>
      <c r="DF116" t="s">
        <v>124</v>
      </c>
      <c r="DG116">
        <v>0</v>
      </c>
      <c r="DH116" t="s">
        <v>124</v>
      </c>
      <c r="DI116" t="s">
        <v>124</v>
      </c>
      <c r="DJ116" t="s">
        <v>124</v>
      </c>
      <c r="DK116" t="s">
        <v>124</v>
      </c>
      <c r="DL116" t="s">
        <v>124</v>
      </c>
      <c r="DM116" t="s">
        <v>124</v>
      </c>
      <c r="DN116" t="s">
        <v>124</v>
      </c>
      <c r="DO116">
        <v>1</v>
      </c>
      <c r="DP116" t="s">
        <v>124</v>
      </c>
      <c r="DQ116">
        <v>0</v>
      </c>
      <c r="DR116" t="s">
        <v>124</v>
      </c>
      <c r="DS116" t="s">
        <v>124</v>
      </c>
      <c r="DT116" t="s">
        <v>124</v>
      </c>
    </row>
    <row r="117" spans="1:124" x14ac:dyDescent="0.35">
      <c r="A117" t="s">
        <v>137</v>
      </c>
      <c r="B117" s="1">
        <v>42948</v>
      </c>
      <c r="C117" s="1">
        <v>43100</v>
      </c>
      <c r="D117">
        <v>1</v>
      </c>
      <c r="E117">
        <v>0</v>
      </c>
      <c r="F117">
        <v>0</v>
      </c>
      <c r="G117">
        <v>0</v>
      </c>
      <c r="H117" t="s">
        <v>124</v>
      </c>
      <c r="I117" t="s">
        <v>124</v>
      </c>
      <c r="J117" t="s">
        <v>124</v>
      </c>
      <c r="K117" t="s">
        <v>124</v>
      </c>
      <c r="L117" t="s">
        <v>124</v>
      </c>
      <c r="M117" t="s">
        <v>124</v>
      </c>
      <c r="N117" t="s">
        <v>124</v>
      </c>
      <c r="O117" t="s">
        <v>124</v>
      </c>
      <c r="P117" t="s">
        <v>124</v>
      </c>
      <c r="Q117" t="s">
        <v>124</v>
      </c>
      <c r="R117" t="s">
        <v>124</v>
      </c>
      <c r="S117" t="s">
        <v>124</v>
      </c>
      <c r="T117">
        <v>1</v>
      </c>
      <c r="U117">
        <v>0</v>
      </c>
      <c r="V117">
        <v>0</v>
      </c>
      <c r="W117">
        <v>0</v>
      </c>
      <c r="X117">
        <v>0</v>
      </c>
      <c r="Y117">
        <v>1</v>
      </c>
      <c r="Z117" t="s">
        <v>124</v>
      </c>
      <c r="AA117" t="s">
        <v>124</v>
      </c>
      <c r="AB117" t="s">
        <v>124</v>
      </c>
      <c r="AC117" t="s">
        <v>124</v>
      </c>
      <c r="AD117" t="s">
        <v>124</v>
      </c>
      <c r="AE117" t="s">
        <v>124</v>
      </c>
      <c r="AF117" t="s">
        <v>124</v>
      </c>
      <c r="AG117" t="s">
        <v>124</v>
      </c>
      <c r="AH117" t="s">
        <v>124</v>
      </c>
      <c r="AI117" t="s">
        <v>124</v>
      </c>
      <c r="AJ117" t="s">
        <v>124</v>
      </c>
      <c r="AK117" t="s">
        <v>124</v>
      </c>
      <c r="AL117" t="s">
        <v>124</v>
      </c>
      <c r="AM117" t="s">
        <v>124</v>
      </c>
      <c r="AN117" t="s">
        <v>124</v>
      </c>
      <c r="AO117" t="s">
        <v>124</v>
      </c>
      <c r="AP117" t="s">
        <v>124</v>
      </c>
      <c r="AQ117" t="s">
        <v>124</v>
      </c>
      <c r="AR117" t="s">
        <v>124</v>
      </c>
      <c r="AS117" t="s">
        <v>124</v>
      </c>
      <c r="AT117" t="s">
        <v>124</v>
      </c>
      <c r="AU117" t="s">
        <v>124</v>
      </c>
      <c r="AV117" t="s">
        <v>124</v>
      </c>
      <c r="AW117" t="s">
        <v>124</v>
      </c>
      <c r="AX117" t="s">
        <v>124</v>
      </c>
      <c r="AY117" t="s">
        <v>124</v>
      </c>
      <c r="AZ117" t="s">
        <v>124</v>
      </c>
      <c r="BA117" t="s">
        <v>124</v>
      </c>
      <c r="BB117" t="s">
        <v>124</v>
      </c>
      <c r="BC117" t="s">
        <v>124</v>
      </c>
      <c r="BD117" t="s">
        <v>124</v>
      </c>
      <c r="BE117" t="s">
        <v>124</v>
      </c>
      <c r="BF117" t="s">
        <v>124</v>
      </c>
      <c r="BG117" t="s">
        <v>124</v>
      </c>
      <c r="BH117" t="s">
        <v>124</v>
      </c>
      <c r="BI117" t="s">
        <v>124</v>
      </c>
      <c r="BJ117" t="s">
        <v>124</v>
      </c>
      <c r="BK117" t="s">
        <v>124</v>
      </c>
      <c r="BL117" t="s">
        <v>124</v>
      </c>
      <c r="BM117" t="s">
        <v>124</v>
      </c>
      <c r="BN117" t="s">
        <v>124</v>
      </c>
      <c r="BO117" t="s">
        <v>124</v>
      </c>
      <c r="BP117" t="s">
        <v>124</v>
      </c>
      <c r="BQ117" t="s">
        <v>124</v>
      </c>
      <c r="BR117" t="s">
        <v>124</v>
      </c>
      <c r="BS117" t="s">
        <v>124</v>
      </c>
      <c r="BT117" t="s">
        <v>124</v>
      </c>
      <c r="BU117" t="s">
        <v>124</v>
      </c>
      <c r="BV117">
        <v>0</v>
      </c>
      <c r="BW117" t="s">
        <v>124</v>
      </c>
      <c r="BX117" t="s">
        <v>124</v>
      </c>
      <c r="BY117" t="s">
        <v>124</v>
      </c>
      <c r="BZ117" t="s">
        <v>124</v>
      </c>
      <c r="CA117" t="s">
        <v>124</v>
      </c>
      <c r="CB117" t="s">
        <v>124</v>
      </c>
      <c r="CC117" t="s">
        <v>124</v>
      </c>
      <c r="CD117" t="s">
        <v>124</v>
      </c>
      <c r="CE117" t="s">
        <v>124</v>
      </c>
      <c r="CF117" t="s">
        <v>124</v>
      </c>
      <c r="CG117" t="s">
        <v>124</v>
      </c>
      <c r="CH117" t="s">
        <v>124</v>
      </c>
      <c r="CI117" t="s">
        <v>124</v>
      </c>
      <c r="CJ117" t="s">
        <v>124</v>
      </c>
      <c r="CK117" t="s">
        <v>124</v>
      </c>
      <c r="CL117" t="s">
        <v>124</v>
      </c>
      <c r="CM117" t="s">
        <v>124</v>
      </c>
      <c r="CN117" t="s">
        <v>124</v>
      </c>
      <c r="CO117" t="s">
        <v>124</v>
      </c>
      <c r="CP117" t="s">
        <v>124</v>
      </c>
      <c r="CQ117" t="s">
        <v>124</v>
      </c>
      <c r="CR117" t="s">
        <v>124</v>
      </c>
      <c r="CS117" t="s">
        <v>124</v>
      </c>
      <c r="CT117" t="s">
        <v>124</v>
      </c>
      <c r="CU117" t="s">
        <v>124</v>
      </c>
      <c r="CV117" t="s">
        <v>124</v>
      </c>
      <c r="CW117" t="s">
        <v>124</v>
      </c>
      <c r="CX117" t="s">
        <v>124</v>
      </c>
      <c r="CY117" t="s">
        <v>124</v>
      </c>
      <c r="CZ117" t="s">
        <v>124</v>
      </c>
      <c r="DA117" t="s">
        <v>124</v>
      </c>
      <c r="DB117" t="s">
        <v>124</v>
      </c>
      <c r="DC117" t="s">
        <v>124</v>
      </c>
      <c r="DD117" t="s">
        <v>124</v>
      </c>
      <c r="DE117" t="s">
        <v>124</v>
      </c>
      <c r="DF117" t="s">
        <v>124</v>
      </c>
      <c r="DG117">
        <v>0</v>
      </c>
      <c r="DH117" t="s">
        <v>124</v>
      </c>
      <c r="DI117" t="s">
        <v>124</v>
      </c>
      <c r="DJ117" t="s">
        <v>124</v>
      </c>
      <c r="DK117" t="s">
        <v>124</v>
      </c>
      <c r="DL117" t="s">
        <v>124</v>
      </c>
      <c r="DM117" t="s">
        <v>124</v>
      </c>
      <c r="DN117" t="s">
        <v>124</v>
      </c>
      <c r="DO117">
        <v>0</v>
      </c>
      <c r="DP117" t="s">
        <v>124</v>
      </c>
      <c r="DQ117">
        <v>1</v>
      </c>
      <c r="DR117">
        <v>1</v>
      </c>
      <c r="DS117">
        <v>0</v>
      </c>
      <c r="DT117">
        <v>0</v>
      </c>
    </row>
    <row r="118" spans="1:124" x14ac:dyDescent="0.35">
      <c r="A118" t="s">
        <v>137</v>
      </c>
      <c r="B118" s="1">
        <v>43101</v>
      </c>
      <c r="C118" s="1">
        <v>43281</v>
      </c>
      <c r="D118">
        <v>1</v>
      </c>
      <c r="E118">
        <v>0</v>
      </c>
      <c r="F118">
        <v>0</v>
      </c>
      <c r="G118">
        <v>0</v>
      </c>
      <c r="H118" t="s">
        <v>124</v>
      </c>
      <c r="I118" t="s">
        <v>124</v>
      </c>
      <c r="J118" t="s">
        <v>124</v>
      </c>
      <c r="K118" t="s">
        <v>124</v>
      </c>
      <c r="L118" t="s">
        <v>124</v>
      </c>
      <c r="M118" t="s">
        <v>124</v>
      </c>
      <c r="N118" t="s">
        <v>124</v>
      </c>
      <c r="O118" t="s">
        <v>124</v>
      </c>
      <c r="P118" t="s">
        <v>124</v>
      </c>
      <c r="Q118" t="s">
        <v>124</v>
      </c>
      <c r="R118" t="s">
        <v>124</v>
      </c>
      <c r="S118" t="s">
        <v>124</v>
      </c>
      <c r="T118">
        <v>1</v>
      </c>
      <c r="U118">
        <v>1</v>
      </c>
      <c r="V118">
        <v>0</v>
      </c>
      <c r="W118">
        <v>1</v>
      </c>
      <c r="X118">
        <v>1</v>
      </c>
      <c r="Y118">
        <v>0</v>
      </c>
      <c r="Z118">
        <v>1</v>
      </c>
      <c r="AA118">
        <v>0</v>
      </c>
      <c r="AB118">
        <v>1</v>
      </c>
      <c r="AC118">
        <v>1</v>
      </c>
      <c r="AD118">
        <v>1</v>
      </c>
      <c r="AE118">
        <v>1</v>
      </c>
      <c r="AF118">
        <v>0</v>
      </c>
      <c r="AG118">
        <v>0</v>
      </c>
      <c r="AH118">
        <v>0</v>
      </c>
      <c r="AI118">
        <v>0</v>
      </c>
      <c r="AJ118">
        <v>0</v>
      </c>
      <c r="AK118">
        <v>0</v>
      </c>
      <c r="AL118">
        <v>0</v>
      </c>
      <c r="AM118">
        <v>1</v>
      </c>
      <c r="AN118">
        <v>1</v>
      </c>
      <c r="AO118">
        <v>0</v>
      </c>
      <c r="AP118">
        <v>1</v>
      </c>
      <c r="AQ118">
        <v>1</v>
      </c>
      <c r="AR118">
        <v>1</v>
      </c>
      <c r="AS118">
        <v>0</v>
      </c>
      <c r="AT118">
        <v>1</v>
      </c>
      <c r="AU118">
        <v>1</v>
      </c>
      <c r="AV118">
        <v>0</v>
      </c>
      <c r="AW118">
        <v>0</v>
      </c>
      <c r="AX118">
        <v>0</v>
      </c>
      <c r="AY118">
        <v>0</v>
      </c>
      <c r="AZ118">
        <v>1</v>
      </c>
      <c r="BA118">
        <v>1</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t="s">
        <v>124</v>
      </c>
      <c r="BX118" t="s">
        <v>124</v>
      </c>
      <c r="BY118" t="s">
        <v>124</v>
      </c>
      <c r="BZ118" t="s">
        <v>124</v>
      </c>
      <c r="CA118" t="s">
        <v>124</v>
      </c>
      <c r="CB118" t="s">
        <v>124</v>
      </c>
      <c r="CC118" t="s">
        <v>124</v>
      </c>
      <c r="CD118" t="s">
        <v>124</v>
      </c>
      <c r="CE118" t="s">
        <v>124</v>
      </c>
      <c r="CF118" t="s">
        <v>124</v>
      </c>
      <c r="CG118" t="s">
        <v>124</v>
      </c>
      <c r="CH118" t="s">
        <v>124</v>
      </c>
      <c r="CI118" t="s">
        <v>124</v>
      </c>
      <c r="CJ118" t="s">
        <v>124</v>
      </c>
      <c r="CK118" t="s">
        <v>124</v>
      </c>
      <c r="CL118" t="s">
        <v>124</v>
      </c>
      <c r="CM118" t="s">
        <v>124</v>
      </c>
      <c r="CN118" t="s">
        <v>124</v>
      </c>
      <c r="CO118" t="s">
        <v>124</v>
      </c>
      <c r="CP118" t="s">
        <v>124</v>
      </c>
      <c r="CQ118" t="s">
        <v>124</v>
      </c>
      <c r="CR118" t="s">
        <v>124</v>
      </c>
      <c r="CS118" t="s">
        <v>124</v>
      </c>
      <c r="CT118" t="s">
        <v>124</v>
      </c>
      <c r="CU118" t="s">
        <v>124</v>
      </c>
      <c r="CV118" t="s">
        <v>124</v>
      </c>
      <c r="CW118" t="s">
        <v>124</v>
      </c>
      <c r="CX118" t="s">
        <v>124</v>
      </c>
      <c r="CY118" t="s">
        <v>124</v>
      </c>
      <c r="CZ118" t="s">
        <v>124</v>
      </c>
      <c r="DA118" t="s">
        <v>124</v>
      </c>
      <c r="DB118" t="s">
        <v>124</v>
      </c>
      <c r="DC118" t="s">
        <v>124</v>
      </c>
      <c r="DD118" t="s">
        <v>124</v>
      </c>
      <c r="DE118" t="s">
        <v>124</v>
      </c>
      <c r="DF118" t="s">
        <v>124</v>
      </c>
      <c r="DG118">
        <v>0</v>
      </c>
      <c r="DH118" t="s">
        <v>124</v>
      </c>
      <c r="DI118" t="s">
        <v>124</v>
      </c>
      <c r="DJ118" t="s">
        <v>124</v>
      </c>
      <c r="DK118" t="s">
        <v>124</v>
      </c>
      <c r="DL118" t="s">
        <v>124</v>
      </c>
      <c r="DM118" t="s">
        <v>124</v>
      </c>
      <c r="DN118" t="s">
        <v>124</v>
      </c>
      <c r="DO118">
        <v>0</v>
      </c>
      <c r="DP118" t="s">
        <v>124</v>
      </c>
      <c r="DQ118">
        <v>1</v>
      </c>
      <c r="DR118">
        <v>1</v>
      </c>
      <c r="DS118">
        <v>0</v>
      </c>
      <c r="DT118">
        <v>0</v>
      </c>
    </row>
    <row r="119" spans="1:124" x14ac:dyDescent="0.35">
      <c r="A119" t="s">
        <v>137</v>
      </c>
      <c r="B119" s="1">
        <v>43282</v>
      </c>
      <c r="C119" s="1">
        <v>43465</v>
      </c>
      <c r="D119">
        <v>1</v>
      </c>
      <c r="E119">
        <v>0</v>
      </c>
      <c r="F119">
        <v>0</v>
      </c>
      <c r="G119">
        <v>0</v>
      </c>
      <c r="H119" t="s">
        <v>124</v>
      </c>
      <c r="I119" t="s">
        <v>124</v>
      </c>
      <c r="J119" t="s">
        <v>124</v>
      </c>
      <c r="K119" t="s">
        <v>124</v>
      </c>
      <c r="L119" t="s">
        <v>124</v>
      </c>
      <c r="M119" t="s">
        <v>124</v>
      </c>
      <c r="N119" t="s">
        <v>124</v>
      </c>
      <c r="O119" t="s">
        <v>124</v>
      </c>
      <c r="P119" t="s">
        <v>124</v>
      </c>
      <c r="Q119" t="s">
        <v>124</v>
      </c>
      <c r="R119" t="s">
        <v>124</v>
      </c>
      <c r="S119" t="s">
        <v>124</v>
      </c>
      <c r="T119">
        <v>1</v>
      </c>
      <c r="U119">
        <v>1</v>
      </c>
      <c r="V119">
        <v>0</v>
      </c>
      <c r="W119">
        <v>1</v>
      </c>
      <c r="X119">
        <v>1</v>
      </c>
      <c r="Y119">
        <v>0</v>
      </c>
      <c r="Z119">
        <v>1</v>
      </c>
      <c r="AA119">
        <v>0</v>
      </c>
      <c r="AB119">
        <v>1</v>
      </c>
      <c r="AC119">
        <v>1</v>
      </c>
      <c r="AD119">
        <v>1</v>
      </c>
      <c r="AE119">
        <v>1</v>
      </c>
      <c r="AF119">
        <v>0</v>
      </c>
      <c r="AG119">
        <v>0</v>
      </c>
      <c r="AH119">
        <v>0</v>
      </c>
      <c r="AI119">
        <v>0</v>
      </c>
      <c r="AJ119">
        <v>0</v>
      </c>
      <c r="AK119">
        <v>0</v>
      </c>
      <c r="AL119">
        <v>0</v>
      </c>
      <c r="AM119">
        <v>1</v>
      </c>
      <c r="AN119">
        <v>1</v>
      </c>
      <c r="AO119">
        <v>0</v>
      </c>
      <c r="AP119">
        <v>1</v>
      </c>
      <c r="AQ119">
        <v>1</v>
      </c>
      <c r="AR119">
        <v>1</v>
      </c>
      <c r="AS119">
        <v>0</v>
      </c>
      <c r="AT119">
        <v>1</v>
      </c>
      <c r="AU119">
        <v>1</v>
      </c>
      <c r="AV119">
        <v>0</v>
      </c>
      <c r="AW119">
        <v>0</v>
      </c>
      <c r="AX119">
        <v>0</v>
      </c>
      <c r="AY119">
        <v>0</v>
      </c>
      <c r="AZ119">
        <v>1</v>
      </c>
      <c r="BA119">
        <v>1</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t="s">
        <v>124</v>
      </c>
      <c r="BX119" t="s">
        <v>124</v>
      </c>
      <c r="BY119" t="s">
        <v>124</v>
      </c>
      <c r="BZ119" t="s">
        <v>124</v>
      </c>
      <c r="CA119" t="s">
        <v>124</v>
      </c>
      <c r="CB119" t="s">
        <v>124</v>
      </c>
      <c r="CC119" t="s">
        <v>124</v>
      </c>
      <c r="CD119" t="s">
        <v>124</v>
      </c>
      <c r="CE119" t="s">
        <v>124</v>
      </c>
      <c r="CF119" t="s">
        <v>124</v>
      </c>
      <c r="CG119" t="s">
        <v>124</v>
      </c>
      <c r="CH119" t="s">
        <v>124</v>
      </c>
      <c r="CI119" t="s">
        <v>124</v>
      </c>
      <c r="CJ119" t="s">
        <v>124</v>
      </c>
      <c r="CK119" t="s">
        <v>124</v>
      </c>
      <c r="CL119" t="s">
        <v>124</v>
      </c>
      <c r="CM119" t="s">
        <v>124</v>
      </c>
      <c r="CN119" t="s">
        <v>124</v>
      </c>
      <c r="CO119" t="s">
        <v>124</v>
      </c>
      <c r="CP119" t="s">
        <v>124</v>
      </c>
      <c r="CQ119" t="s">
        <v>124</v>
      </c>
      <c r="CR119" t="s">
        <v>124</v>
      </c>
      <c r="CS119" t="s">
        <v>124</v>
      </c>
      <c r="CT119" t="s">
        <v>124</v>
      </c>
      <c r="CU119" t="s">
        <v>124</v>
      </c>
      <c r="CV119" t="s">
        <v>124</v>
      </c>
      <c r="CW119" t="s">
        <v>124</v>
      </c>
      <c r="CX119" t="s">
        <v>124</v>
      </c>
      <c r="CY119" t="s">
        <v>124</v>
      </c>
      <c r="CZ119" t="s">
        <v>124</v>
      </c>
      <c r="DA119" t="s">
        <v>124</v>
      </c>
      <c r="DB119" t="s">
        <v>124</v>
      </c>
      <c r="DC119" t="s">
        <v>124</v>
      </c>
      <c r="DD119" t="s">
        <v>124</v>
      </c>
      <c r="DE119" t="s">
        <v>124</v>
      </c>
      <c r="DF119" t="s">
        <v>124</v>
      </c>
      <c r="DG119">
        <v>0</v>
      </c>
      <c r="DH119" t="s">
        <v>124</v>
      </c>
      <c r="DI119" t="s">
        <v>124</v>
      </c>
      <c r="DJ119" t="s">
        <v>124</v>
      </c>
      <c r="DK119" t="s">
        <v>124</v>
      </c>
      <c r="DL119" t="s">
        <v>124</v>
      </c>
      <c r="DM119" t="s">
        <v>124</v>
      </c>
      <c r="DN119" t="s">
        <v>124</v>
      </c>
      <c r="DO119">
        <v>0</v>
      </c>
      <c r="DP119">
        <v>1</v>
      </c>
      <c r="DQ119">
        <v>1</v>
      </c>
      <c r="DR119">
        <v>1</v>
      </c>
      <c r="DS119">
        <v>0</v>
      </c>
      <c r="DT119">
        <v>0</v>
      </c>
    </row>
    <row r="120" spans="1:124" x14ac:dyDescent="0.35">
      <c r="A120" t="s">
        <v>137</v>
      </c>
      <c r="B120" s="1">
        <v>43466</v>
      </c>
      <c r="C120" s="1">
        <v>43738</v>
      </c>
      <c r="D120">
        <v>1</v>
      </c>
      <c r="E120">
        <v>0</v>
      </c>
      <c r="F120">
        <v>0</v>
      </c>
      <c r="G120">
        <v>0</v>
      </c>
      <c r="H120" t="s">
        <v>124</v>
      </c>
      <c r="I120" t="s">
        <v>124</v>
      </c>
      <c r="J120" t="s">
        <v>124</v>
      </c>
      <c r="K120" t="s">
        <v>124</v>
      </c>
      <c r="L120" t="s">
        <v>124</v>
      </c>
      <c r="M120" t="s">
        <v>124</v>
      </c>
      <c r="N120" t="s">
        <v>124</v>
      </c>
      <c r="O120" t="s">
        <v>124</v>
      </c>
      <c r="P120" t="s">
        <v>124</v>
      </c>
      <c r="Q120" t="s">
        <v>124</v>
      </c>
      <c r="R120" t="s">
        <v>124</v>
      </c>
      <c r="S120" t="s">
        <v>124</v>
      </c>
      <c r="T120">
        <v>1</v>
      </c>
      <c r="U120">
        <v>1</v>
      </c>
      <c r="V120">
        <v>0</v>
      </c>
      <c r="W120">
        <v>1</v>
      </c>
      <c r="X120">
        <v>1</v>
      </c>
      <c r="Y120">
        <v>0</v>
      </c>
      <c r="Z120">
        <v>1</v>
      </c>
      <c r="AA120">
        <v>0</v>
      </c>
      <c r="AB120">
        <v>1</v>
      </c>
      <c r="AC120">
        <v>1</v>
      </c>
      <c r="AD120">
        <v>1</v>
      </c>
      <c r="AE120">
        <v>1</v>
      </c>
      <c r="AF120">
        <v>0</v>
      </c>
      <c r="AG120">
        <v>0</v>
      </c>
      <c r="AH120">
        <v>0</v>
      </c>
      <c r="AI120">
        <v>0</v>
      </c>
      <c r="AJ120">
        <v>0</v>
      </c>
      <c r="AK120">
        <v>0</v>
      </c>
      <c r="AL120">
        <v>0</v>
      </c>
      <c r="AM120">
        <v>1</v>
      </c>
      <c r="AN120">
        <v>1</v>
      </c>
      <c r="AO120">
        <v>0</v>
      </c>
      <c r="AP120">
        <v>1</v>
      </c>
      <c r="AQ120">
        <v>1</v>
      </c>
      <c r="AR120">
        <v>1</v>
      </c>
      <c r="AS120">
        <v>0</v>
      </c>
      <c r="AT120">
        <v>1</v>
      </c>
      <c r="AU120">
        <v>1</v>
      </c>
      <c r="AV120">
        <v>0</v>
      </c>
      <c r="AW120">
        <v>0</v>
      </c>
      <c r="AX120">
        <v>0</v>
      </c>
      <c r="AY120">
        <v>0</v>
      </c>
      <c r="AZ120">
        <v>1</v>
      </c>
      <c r="BA120">
        <v>1</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t="s">
        <v>124</v>
      </c>
      <c r="BX120" t="s">
        <v>124</v>
      </c>
      <c r="BY120" t="s">
        <v>124</v>
      </c>
      <c r="BZ120" t="s">
        <v>124</v>
      </c>
      <c r="CA120" t="s">
        <v>124</v>
      </c>
      <c r="CB120" t="s">
        <v>124</v>
      </c>
      <c r="CC120" t="s">
        <v>124</v>
      </c>
      <c r="CD120" t="s">
        <v>124</v>
      </c>
      <c r="CE120" t="s">
        <v>124</v>
      </c>
      <c r="CF120" t="s">
        <v>124</v>
      </c>
      <c r="CG120" t="s">
        <v>124</v>
      </c>
      <c r="CH120" t="s">
        <v>124</v>
      </c>
      <c r="CI120" t="s">
        <v>124</v>
      </c>
      <c r="CJ120" t="s">
        <v>124</v>
      </c>
      <c r="CK120" t="s">
        <v>124</v>
      </c>
      <c r="CL120" t="s">
        <v>124</v>
      </c>
      <c r="CM120" t="s">
        <v>124</v>
      </c>
      <c r="CN120" t="s">
        <v>124</v>
      </c>
      <c r="CO120" t="s">
        <v>124</v>
      </c>
      <c r="CP120" t="s">
        <v>124</v>
      </c>
      <c r="CQ120" t="s">
        <v>124</v>
      </c>
      <c r="CR120" t="s">
        <v>124</v>
      </c>
      <c r="CS120" t="s">
        <v>124</v>
      </c>
      <c r="CT120" t="s">
        <v>124</v>
      </c>
      <c r="CU120" t="s">
        <v>124</v>
      </c>
      <c r="CV120" t="s">
        <v>124</v>
      </c>
      <c r="CW120" t="s">
        <v>124</v>
      </c>
      <c r="CX120" t="s">
        <v>124</v>
      </c>
      <c r="CY120" t="s">
        <v>124</v>
      </c>
      <c r="CZ120" t="s">
        <v>124</v>
      </c>
      <c r="DA120" t="s">
        <v>124</v>
      </c>
      <c r="DB120" t="s">
        <v>124</v>
      </c>
      <c r="DC120" t="s">
        <v>124</v>
      </c>
      <c r="DD120" t="s">
        <v>124</v>
      </c>
      <c r="DE120" t="s">
        <v>124</v>
      </c>
      <c r="DF120" t="s">
        <v>124</v>
      </c>
      <c r="DG120">
        <v>0</v>
      </c>
      <c r="DH120" t="s">
        <v>124</v>
      </c>
      <c r="DI120" t="s">
        <v>124</v>
      </c>
      <c r="DJ120" t="s">
        <v>124</v>
      </c>
      <c r="DK120" t="s">
        <v>124</v>
      </c>
      <c r="DL120" t="s">
        <v>124</v>
      </c>
      <c r="DM120" t="s">
        <v>124</v>
      </c>
      <c r="DN120" t="s">
        <v>124</v>
      </c>
      <c r="DO120">
        <v>0</v>
      </c>
      <c r="DP120">
        <v>1</v>
      </c>
      <c r="DQ120">
        <v>1</v>
      </c>
      <c r="DR120">
        <v>1</v>
      </c>
      <c r="DS120">
        <v>0</v>
      </c>
      <c r="DT120">
        <v>0</v>
      </c>
    </row>
    <row r="121" spans="1:124" x14ac:dyDescent="0.35">
      <c r="A121" t="s">
        <v>137</v>
      </c>
      <c r="B121" s="1">
        <v>43739</v>
      </c>
      <c r="C121" s="1">
        <v>43830</v>
      </c>
      <c r="D121">
        <v>1</v>
      </c>
      <c r="E121">
        <v>0</v>
      </c>
      <c r="F121">
        <v>0</v>
      </c>
      <c r="G121">
        <v>0</v>
      </c>
      <c r="H121" t="s">
        <v>124</v>
      </c>
      <c r="I121" t="s">
        <v>124</v>
      </c>
      <c r="J121" t="s">
        <v>124</v>
      </c>
      <c r="K121" t="s">
        <v>124</v>
      </c>
      <c r="L121" t="s">
        <v>124</v>
      </c>
      <c r="M121" t="s">
        <v>124</v>
      </c>
      <c r="N121" t="s">
        <v>124</v>
      </c>
      <c r="O121" t="s">
        <v>124</v>
      </c>
      <c r="P121" t="s">
        <v>124</v>
      </c>
      <c r="Q121" t="s">
        <v>124</v>
      </c>
      <c r="R121" t="s">
        <v>124</v>
      </c>
      <c r="S121" t="s">
        <v>124</v>
      </c>
      <c r="T121">
        <v>1</v>
      </c>
      <c r="U121">
        <v>1</v>
      </c>
      <c r="V121">
        <v>0</v>
      </c>
      <c r="W121">
        <v>1</v>
      </c>
      <c r="X121">
        <v>1</v>
      </c>
      <c r="Y121">
        <v>0</v>
      </c>
      <c r="Z121">
        <v>1</v>
      </c>
      <c r="AA121">
        <v>0</v>
      </c>
      <c r="AB121">
        <v>0</v>
      </c>
      <c r="AC121">
        <v>1</v>
      </c>
      <c r="AD121">
        <v>1</v>
      </c>
      <c r="AE121">
        <v>1</v>
      </c>
      <c r="AF121">
        <v>0</v>
      </c>
      <c r="AG121">
        <v>0</v>
      </c>
      <c r="AH121">
        <v>0</v>
      </c>
      <c r="AI121">
        <v>0</v>
      </c>
      <c r="AJ121">
        <v>1</v>
      </c>
      <c r="AK121">
        <v>0</v>
      </c>
      <c r="AL121">
        <v>0</v>
      </c>
      <c r="AM121">
        <v>1</v>
      </c>
      <c r="AN121">
        <v>1</v>
      </c>
      <c r="AO121">
        <v>0</v>
      </c>
      <c r="AP121">
        <v>1</v>
      </c>
      <c r="AQ121">
        <v>1</v>
      </c>
      <c r="AR121">
        <v>1</v>
      </c>
      <c r="AS121">
        <v>0</v>
      </c>
      <c r="AT121">
        <v>1</v>
      </c>
      <c r="AU121">
        <v>1</v>
      </c>
      <c r="AV121">
        <v>0</v>
      </c>
      <c r="AW121">
        <v>0</v>
      </c>
      <c r="AX121">
        <v>0</v>
      </c>
      <c r="AY121">
        <v>0</v>
      </c>
      <c r="AZ121">
        <v>1</v>
      </c>
      <c r="BA121">
        <v>1</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t="s">
        <v>124</v>
      </c>
      <c r="BX121" t="s">
        <v>124</v>
      </c>
      <c r="BY121" t="s">
        <v>124</v>
      </c>
      <c r="BZ121" t="s">
        <v>124</v>
      </c>
      <c r="CA121" t="s">
        <v>124</v>
      </c>
      <c r="CB121" t="s">
        <v>124</v>
      </c>
      <c r="CC121" t="s">
        <v>124</v>
      </c>
      <c r="CD121" t="s">
        <v>124</v>
      </c>
      <c r="CE121" t="s">
        <v>124</v>
      </c>
      <c r="CF121" t="s">
        <v>124</v>
      </c>
      <c r="CG121" t="s">
        <v>124</v>
      </c>
      <c r="CH121" t="s">
        <v>124</v>
      </c>
      <c r="CI121" t="s">
        <v>124</v>
      </c>
      <c r="CJ121" t="s">
        <v>124</v>
      </c>
      <c r="CK121" t="s">
        <v>124</v>
      </c>
      <c r="CL121" t="s">
        <v>124</v>
      </c>
      <c r="CM121" t="s">
        <v>124</v>
      </c>
      <c r="CN121" t="s">
        <v>124</v>
      </c>
      <c r="CO121" t="s">
        <v>124</v>
      </c>
      <c r="CP121" t="s">
        <v>124</v>
      </c>
      <c r="CQ121" t="s">
        <v>124</v>
      </c>
      <c r="CR121" t="s">
        <v>124</v>
      </c>
      <c r="CS121" t="s">
        <v>124</v>
      </c>
      <c r="CT121" t="s">
        <v>124</v>
      </c>
      <c r="CU121" t="s">
        <v>124</v>
      </c>
      <c r="CV121" t="s">
        <v>124</v>
      </c>
      <c r="CW121" t="s">
        <v>124</v>
      </c>
      <c r="CX121" t="s">
        <v>124</v>
      </c>
      <c r="CY121" t="s">
        <v>124</v>
      </c>
      <c r="CZ121" t="s">
        <v>124</v>
      </c>
      <c r="DA121" t="s">
        <v>124</v>
      </c>
      <c r="DB121" t="s">
        <v>124</v>
      </c>
      <c r="DC121" t="s">
        <v>124</v>
      </c>
      <c r="DD121" t="s">
        <v>124</v>
      </c>
      <c r="DE121" t="s">
        <v>124</v>
      </c>
      <c r="DF121" t="s">
        <v>124</v>
      </c>
      <c r="DG121">
        <v>0</v>
      </c>
      <c r="DH121" t="s">
        <v>124</v>
      </c>
      <c r="DI121" t="s">
        <v>124</v>
      </c>
      <c r="DJ121" t="s">
        <v>124</v>
      </c>
      <c r="DK121" t="s">
        <v>124</v>
      </c>
      <c r="DL121" t="s">
        <v>124</v>
      </c>
      <c r="DM121" t="s">
        <v>124</v>
      </c>
      <c r="DN121" t="s">
        <v>124</v>
      </c>
      <c r="DO121">
        <v>0</v>
      </c>
      <c r="DP121">
        <v>1</v>
      </c>
      <c r="DQ121">
        <v>1</v>
      </c>
      <c r="DR121">
        <v>1</v>
      </c>
      <c r="DS121">
        <v>0</v>
      </c>
      <c r="DT121">
        <v>0</v>
      </c>
    </row>
    <row r="122" spans="1:124" x14ac:dyDescent="0.35">
      <c r="A122" t="s">
        <v>137</v>
      </c>
      <c r="B122" s="1">
        <v>43831</v>
      </c>
      <c r="C122" s="1">
        <v>43856</v>
      </c>
      <c r="D122">
        <v>1</v>
      </c>
      <c r="E122">
        <v>0</v>
      </c>
      <c r="F122">
        <v>0</v>
      </c>
      <c r="G122">
        <v>0</v>
      </c>
      <c r="H122" t="s">
        <v>124</v>
      </c>
      <c r="I122" t="s">
        <v>124</v>
      </c>
      <c r="J122" t="s">
        <v>124</v>
      </c>
      <c r="K122" t="s">
        <v>124</v>
      </c>
      <c r="L122" t="s">
        <v>124</v>
      </c>
      <c r="M122" t="s">
        <v>124</v>
      </c>
      <c r="N122" t="s">
        <v>124</v>
      </c>
      <c r="O122" t="s">
        <v>124</v>
      </c>
      <c r="P122" t="s">
        <v>124</v>
      </c>
      <c r="Q122" t="s">
        <v>124</v>
      </c>
      <c r="R122" t="s">
        <v>124</v>
      </c>
      <c r="S122" t="s">
        <v>124</v>
      </c>
      <c r="T122">
        <v>1</v>
      </c>
      <c r="U122">
        <v>1</v>
      </c>
      <c r="V122">
        <v>0</v>
      </c>
      <c r="W122">
        <v>1</v>
      </c>
      <c r="X122">
        <v>1</v>
      </c>
      <c r="Y122">
        <v>0</v>
      </c>
      <c r="Z122">
        <v>1</v>
      </c>
      <c r="AA122">
        <v>0</v>
      </c>
      <c r="AB122">
        <v>1</v>
      </c>
      <c r="AC122">
        <v>1</v>
      </c>
      <c r="AD122">
        <v>1</v>
      </c>
      <c r="AE122">
        <v>1</v>
      </c>
      <c r="AF122">
        <v>0</v>
      </c>
      <c r="AG122">
        <v>0</v>
      </c>
      <c r="AH122">
        <v>0</v>
      </c>
      <c r="AI122">
        <v>0</v>
      </c>
      <c r="AJ122">
        <v>1</v>
      </c>
      <c r="AK122">
        <v>0</v>
      </c>
      <c r="AL122">
        <v>0</v>
      </c>
      <c r="AM122">
        <v>1</v>
      </c>
      <c r="AN122">
        <v>1</v>
      </c>
      <c r="AO122">
        <v>0</v>
      </c>
      <c r="AP122">
        <v>1</v>
      </c>
      <c r="AQ122">
        <v>1</v>
      </c>
      <c r="AR122">
        <v>1</v>
      </c>
      <c r="AS122">
        <v>0</v>
      </c>
      <c r="AT122">
        <v>1</v>
      </c>
      <c r="AU122">
        <v>1</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1</v>
      </c>
      <c r="BU122">
        <v>0</v>
      </c>
      <c r="BV122">
        <v>0</v>
      </c>
      <c r="BW122" t="s">
        <v>124</v>
      </c>
      <c r="BX122" t="s">
        <v>124</v>
      </c>
      <c r="BY122" t="s">
        <v>124</v>
      </c>
      <c r="BZ122" t="s">
        <v>124</v>
      </c>
      <c r="CA122" t="s">
        <v>124</v>
      </c>
      <c r="CB122" t="s">
        <v>124</v>
      </c>
      <c r="CC122" t="s">
        <v>124</v>
      </c>
      <c r="CD122" t="s">
        <v>124</v>
      </c>
      <c r="CE122" t="s">
        <v>124</v>
      </c>
      <c r="CF122" t="s">
        <v>124</v>
      </c>
      <c r="CG122" t="s">
        <v>124</v>
      </c>
      <c r="CH122" t="s">
        <v>124</v>
      </c>
      <c r="CI122" t="s">
        <v>124</v>
      </c>
      <c r="CJ122" t="s">
        <v>124</v>
      </c>
      <c r="CK122" t="s">
        <v>124</v>
      </c>
      <c r="CL122" t="s">
        <v>124</v>
      </c>
      <c r="CM122" t="s">
        <v>124</v>
      </c>
      <c r="CN122" t="s">
        <v>124</v>
      </c>
      <c r="CO122" t="s">
        <v>124</v>
      </c>
      <c r="CP122" t="s">
        <v>124</v>
      </c>
      <c r="CQ122" t="s">
        <v>124</v>
      </c>
      <c r="CR122" t="s">
        <v>124</v>
      </c>
      <c r="CS122" t="s">
        <v>124</v>
      </c>
      <c r="CT122" t="s">
        <v>124</v>
      </c>
      <c r="CU122" t="s">
        <v>124</v>
      </c>
      <c r="CV122" t="s">
        <v>124</v>
      </c>
      <c r="CW122" t="s">
        <v>124</v>
      </c>
      <c r="CX122" t="s">
        <v>124</v>
      </c>
      <c r="CY122" t="s">
        <v>124</v>
      </c>
      <c r="CZ122" t="s">
        <v>124</v>
      </c>
      <c r="DA122" t="s">
        <v>124</v>
      </c>
      <c r="DB122" t="s">
        <v>124</v>
      </c>
      <c r="DC122" t="s">
        <v>124</v>
      </c>
      <c r="DD122" t="s">
        <v>124</v>
      </c>
      <c r="DE122" t="s">
        <v>124</v>
      </c>
      <c r="DF122" t="s">
        <v>124</v>
      </c>
      <c r="DG122">
        <v>0</v>
      </c>
      <c r="DH122" t="s">
        <v>124</v>
      </c>
      <c r="DI122" t="s">
        <v>124</v>
      </c>
      <c r="DJ122" t="s">
        <v>124</v>
      </c>
      <c r="DK122" t="s">
        <v>124</v>
      </c>
      <c r="DL122" t="s">
        <v>124</v>
      </c>
      <c r="DM122" t="s">
        <v>124</v>
      </c>
      <c r="DN122" t="s">
        <v>124</v>
      </c>
      <c r="DO122">
        <v>0</v>
      </c>
      <c r="DP122">
        <v>1</v>
      </c>
      <c r="DQ122">
        <v>1</v>
      </c>
      <c r="DR122">
        <v>1</v>
      </c>
      <c r="DS122">
        <v>0</v>
      </c>
      <c r="DT122">
        <v>0</v>
      </c>
    </row>
    <row r="123" spans="1:124" x14ac:dyDescent="0.35">
      <c r="A123" t="s">
        <v>137</v>
      </c>
      <c r="B123" s="1">
        <v>43857</v>
      </c>
      <c r="C123" s="1">
        <v>43921</v>
      </c>
      <c r="D123">
        <v>1</v>
      </c>
      <c r="E123">
        <v>0</v>
      </c>
      <c r="F123">
        <v>0</v>
      </c>
      <c r="G123">
        <v>0</v>
      </c>
      <c r="H123" t="s">
        <v>124</v>
      </c>
      <c r="I123" t="s">
        <v>124</v>
      </c>
      <c r="J123" t="s">
        <v>124</v>
      </c>
      <c r="K123" t="s">
        <v>124</v>
      </c>
      <c r="L123" t="s">
        <v>124</v>
      </c>
      <c r="M123" t="s">
        <v>124</v>
      </c>
      <c r="N123" t="s">
        <v>124</v>
      </c>
      <c r="O123" t="s">
        <v>124</v>
      </c>
      <c r="P123" t="s">
        <v>124</v>
      </c>
      <c r="Q123" t="s">
        <v>124</v>
      </c>
      <c r="R123" t="s">
        <v>124</v>
      </c>
      <c r="S123" t="s">
        <v>124</v>
      </c>
      <c r="T123">
        <v>1</v>
      </c>
      <c r="U123">
        <v>1</v>
      </c>
      <c r="V123">
        <v>0</v>
      </c>
      <c r="W123">
        <v>1</v>
      </c>
      <c r="X123">
        <v>1</v>
      </c>
      <c r="Y123">
        <v>0</v>
      </c>
      <c r="Z123">
        <v>1</v>
      </c>
      <c r="AA123">
        <v>0</v>
      </c>
      <c r="AB123">
        <v>1</v>
      </c>
      <c r="AC123">
        <v>1</v>
      </c>
      <c r="AD123">
        <v>1</v>
      </c>
      <c r="AE123">
        <v>1</v>
      </c>
      <c r="AF123">
        <v>0</v>
      </c>
      <c r="AG123">
        <v>0</v>
      </c>
      <c r="AH123">
        <v>0</v>
      </c>
      <c r="AI123">
        <v>0</v>
      </c>
      <c r="AJ123">
        <v>1</v>
      </c>
      <c r="AK123">
        <v>0</v>
      </c>
      <c r="AL123">
        <v>0</v>
      </c>
      <c r="AM123">
        <v>1</v>
      </c>
      <c r="AN123">
        <v>1</v>
      </c>
      <c r="AO123">
        <v>0</v>
      </c>
      <c r="AP123">
        <v>1</v>
      </c>
      <c r="AQ123">
        <v>1</v>
      </c>
      <c r="AR123">
        <v>0</v>
      </c>
      <c r="AS123">
        <v>0</v>
      </c>
      <c r="AT123">
        <v>1</v>
      </c>
      <c r="AU123">
        <v>1</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1</v>
      </c>
      <c r="BU123">
        <v>0</v>
      </c>
      <c r="BV123">
        <v>0</v>
      </c>
      <c r="BW123" t="s">
        <v>124</v>
      </c>
      <c r="BX123" t="s">
        <v>124</v>
      </c>
      <c r="BY123" t="s">
        <v>124</v>
      </c>
      <c r="BZ123" t="s">
        <v>124</v>
      </c>
      <c r="CA123" t="s">
        <v>124</v>
      </c>
      <c r="CB123" t="s">
        <v>124</v>
      </c>
      <c r="CC123" t="s">
        <v>124</v>
      </c>
      <c r="CD123" t="s">
        <v>124</v>
      </c>
      <c r="CE123" t="s">
        <v>124</v>
      </c>
      <c r="CF123" t="s">
        <v>124</v>
      </c>
      <c r="CG123" t="s">
        <v>124</v>
      </c>
      <c r="CH123" t="s">
        <v>124</v>
      </c>
      <c r="CI123" t="s">
        <v>124</v>
      </c>
      <c r="CJ123" t="s">
        <v>124</v>
      </c>
      <c r="CK123" t="s">
        <v>124</v>
      </c>
      <c r="CL123" t="s">
        <v>124</v>
      </c>
      <c r="CM123" t="s">
        <v>124</v>
      </c>
      <c r="CN123" t="s">
        <v>124</v>
      </c>
      <c r="CO123" t="s">
        <v>124</v>
      </c>
      <c r="CP123" t="s">
        <v>124</v>
      </c>
      <c r="CQ123" t="s">
        <v>124</v>
      </c>
      <c r="CR123" t="s">
        <v>124</v>
      </c>
      <c r="CS123" t="s">
        <v>124</v>
      </c>
      <c r="CT123" t="s">
        <v>124</v>
      </c>
      <c r="CU123" t="s">
        <v>124</v>
      </c>
      <c r="CV123" t="s">
        <v>124</v>
      </c>
      <c r="CW123" t="s">
        <v>124</v>
      </c>
      <c r="CX123" t="s">
        <v>124</v>
      </c>
      <c r="CY123" t="s">
        <v>124</v>
      </c>
      <c r="CZ123" t="s">
        <v>124</v>
      </c>
      <c r="DA123" t="s">
        <v>124</v>
      </c>
      <c r="DB123" t="s">
        <v>124</v>
      </c>
      <c r="DC123" t="s">
        <v>124</v>
      </c>
      <c r="DD123" t="s">
        <v>124</v>
      </c>
      <c r="DE123" t="s">
        <v>124</v>
      </c>
      <c r="DF123" t="s">
        <v>124</v>
      </c>
      <c r="DG123">
        <v>0</v>
      </c>
      <c r="DH123" t="s">
        <v>124</v>
      </c>
      <c r="DI123" t="s">
        <v>124</v>
      </c>
      <c r="DJ123" t="s">
        <v>124</v>
      </c>
      <c r="DK123" t="s">
        <v>124</v>
      </c>
      <c r="DL123" t="s">
        <v>124</v>
      </c>
      <c r="DM123" t="s">
        <v>124</v>
      </c>
      <c r="DN123" t="s">
        <v>124</v>
      </c>
      <c r="DO123">
        <v>0</v>
      </c>
      <c r="DP123">
        <v>1</v>
      </c>
      <c r="DQ123">
        <v>1</v>
      </c>
      <c r="DR123">
        <v>1</v>
      </c>
      <c r="DS123">
        <v>0</v>
      </c>
      <c r="DT123">
        <v>0</v>
      </c>
    </row>
    <row r="124" spans="1:124" x14ac:dyDescent="0.35">
      <c r="A124" t="s">
        <v>137</v>
      </c>
      <c r="B124" s="1">
        <v>43922</v>
      </c>
      <c r="C124" s="1">
        <v>44044</v>
      </c>
      <c r="D124">
        <v>1</v>
      </c>
      <c r="E124">
        <v>0</v>
      </c>
      <c r="F124">
        <v>0</v>
      </c>
      <c r="G124">
        <v>0</v>
      </c>
      <c r="H124" t="s">
        <v>124</v>
      </c>
      <c r="I124" t="s">
        <v>124</v>
      </c>
      <c r="J124" t="s">
        <v>124</v>
      </c>
      <c r="K124" t="s">
        <v>124</v>
      </c>
      <c r="L124" t="s">
        <v>124</v>
      </c>
      <c r="M124" t="s">
        <v>124</v>
      </c>
      <c r="N124" t="s">
        <v>124</v>
      </c>
      <c r="O124" t="s">
        <v>124</v>
      </c>
      <c r="P124" t="s">
        <v>124</v>
      </c>
      <c r="Q124" t="s">
        <v>124</v>
      </c>
      <c r="R124" t="s">
        <v>124</v>
      </c>
      <c r="S124" t="s">
        <v>124</v>
      </c>
      <c r="T124">
        <v>1</v>
      </c>
      <c r="U124">
        <v>1</v>
      </c>
      <c r="V124">
        <v>0</v>
      </c>
      <c r="W124">
        <v>1</v>
      </c>
      <c r="X124">
        <v>1</v>
      </c>
      <c r="Y124">
        <v>0</v>
      </c>
      <c r="Z124">
        <v>1</v>
      </c>
      <c r="AA124">
        <v>0</v>
      </c>
      <c r="AB124">
        <v>1</v>
      </c>
      <c r="AC124">
        <v>1</v>
      </c>
      <c r="AD124">
        <v>1</v>
      </c>
      <c r="AE124">
        <v>1</v>
      </c>
      <c r="AF124">
        <v>0</v>
      </c>
      <c r="AG124">
        <v>0</v>
      </c>
      <c r="AH124">
        <v>0</v>
      </c>
      <c r="AI124">
        <v>0</v>
      </c>
      <c r="AJ124">
        <v>1</v>
      </c>
      <c r="AK124">
        <v>0</v>
      </c>
      <c r="AL124">
        <v>0</v>
      </c>
      <c r="AM124">
        <v>1</v>
      </c>
      <c r="AN124">
        <v>1</v>
      </c>
      <c r="AO124">
        <v>0</v>
      </c>
      <c r="AP124">
        <v>1</v>
      </c>
      <c r="AQ124">
        <v>1</v>
      </c>
      <c r="AR124">
        <v>0</v>
      </c>
      <c r="AS124">
        <v>0</v>
      </c>
      <c r="AT124">
        <v>1</v>
      </c>
      <c r="AU124">
        <v>1</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1</v>
      </c>
      <c r="BU124">
        <v>0</v>
      </c>
      <c r="BV124">
        <v>0</v>
      </c>
      <c r="BW124" t="s">
        <v>124</v>
      </c>
      <c r="BX124" t="s">
        <v>124</v>
      </c>
      <c r="BY124" t="s">
        <v>124</v>
      </c>
      <c r="BZ124" t="s">
        <v>124</v>
      </c>
      <c r="CA124" t="s">
        <v>124</v>
      </c>
      <c r="CB124" t="s">
        <v>124</v>
      </c>
      <c r="CC124" t="s">
        <v>124</v>
      </c>
      <c r="CD124" t="s">
        <v>124</v>
      </c>
      <c r="CE124" t="s">
        <v>124</v>
      </c>
      <c r="CF124" t="s">
        <v>124</v>
      </c>
      <c r="CG124" t="s">
        <v>124</v>
      </c>
      <c r="CH124" t="s">
        <v>124</v>
      </c>
      <c r="CI124" t="s">
        <v>124</v>
      </c>
      <c r="CJ124" t="s">
        <v>124</v>
      </c>
      <c r="CK124" t="s">
        <v>124</v>
      </c>
      <c r="CL124" t="s">
        <v>124</v>
      </c>
      <c r="CM124" t="s">
        <v>124</v>
      </c>
      <c r="CN124" t="s">
        <v>124</v>
      </c>
      <c r="CO124" t="s">
        <v>124</v>
      </c>
      <c r="CP124" t="s">
        <v>124</v>
      </c>
      <c r="CQ124" t="s">
        <v>124</v>
      </c>
      <c r="CR124" t="s">
        <v>124</v>
      </c>
      <c r="CS124" t="s">
        <v>124</v>
      </c>
      <c r="CT124" t="s">
        <v>124</v>
      </c>
      <c r="CU124" t="s">
        <v>124</v>
      </c>
      <c r="CV124" t="s">
        <v>124</v>
      </c>
      <c r="CW124" t="s">
        <v>124</v>
      </c>
      <c r="CX124" t="s">
        <v>124</v>
      </c>
      <c r="CY124" t="s">
        <v>124</v>
      </c>
      <c r="CZ124" t="s">
        <v>124</v>
      </c>
      <c r="DA124" t="s">
        <v>124</v>
      </c>
      <c r="DB124" t="s">
        <v>124</v>
      </c>
      <c r="DC124" t="s">
        <v>124</v>
      </c>
      <c r="DD124" t="s">
        <v>124</v>
      </c>
      <c r="DE124" t="s">
        <v>124</v>
      </c>
      <c r="DF124" t="s">
        <v>124</v>
      </c>
      <c r="DG124">
        <v>0</v>
      </c>
      <c r="DH124" t="s">
        <v>124</v>
      </c>
      <c r="DI124" t="s">
        <v>124</v>
      </c>
      <c r="DJ124" t="s">
        <v>124</v>
      </c>
      <c r="DK124" t="s">
        <v>124</v>
      </c>
      <c r="DL124" t="s">
        <v>124</v>
      </c>
      <c r="DM124" t="s">
        <v>124</v>
      </c>
      <c r="DN124" t="s">
        <v>124</v>
      </c>
      <c r="DO124">
        <v>0</v>
      </c>
      <c r="DP124">
        <v>1</v>
      </c>
      <c r="DQ124">
        <v>1</v>
      </c>
      <c r="DR124">
        <v>1</v>
      </c>
      <c r="DS124">
        <v>0</v>
      </c>
      <c r="DT124">
        <v>0</v>
      </c>
    </row>
    <row r="125" spans="1:124" x14ac:dyDescent="0.35">
      <c r="A125" t="s">
        <v>138</v>
      </c>
      <c r="B125" s="1">
        <v>42948</v>
      </c>
      <c r="C125" s="1">
        <v>42963</v>
      </c>
      <c r="D125">
        <v>1</v>
      </c>
      <c r="E125">
        <v>0</v>
      </c>
      <c r="F125">
        <v>0</v>
      </c>
      <c r="G125">
        <v>0</v>
      </c>
      <c r="H125" t="s">
        <v>124</v>
      </c>
      <c r="I125" t="s">
        <v>124</v>
      </c>
      <c r="J125" t="s">
        <v>124</v>
      </c>
      <c r="K125" t="s">
        <v>124</v>
      </c>
      <c r="L125" t="s">
        <v>124</v>
      </c>
      <c r="M125" t="s">
        <v>124</v>
      </c>
      <c r="N125" t="s">
        <v>124</v>
      </c>
      <c r="O125" t="s">
        <v>124</v>
      </c>
      <c r="P125" t="s">
        <v>124</v>
      </c>
      <c r="Q125" t="s">
        <v>124</v>
      </c>
      <c r="R125" t="s">
        <v>124</v>
      </c>
      <c r="S125" t="s">
        <v>124</v>
      </c>
      <c r="T125">
        <v>1</v>
      </c>
      <c r="U125">
        <v>1</v>
      </c>
      <c r="V125">
        <v>1</v>
      </c>
      <c r="W125">
        <v>0</v>
      </c>
      <c r="X125">
        <v>1</v>
      </c>
      <c r="Y125">
        <v>0</v>
      </c>
      <c r="Z125">
        <v>0</v>
      </c>
      <c r="AA125">
        <v>0</v>
      </c>
      <c r="AB125">
        <v>0</v>
      </c>
      <c r="AC125">
        <v>1</v>
      </c>
      <c r="AD125">
        <v>0</v>
      </c>
      <c r="AE125">
        <v>0</v>
      </c>
      <c r="AF125">
        <v>0</v>
      </c>
      <c r="AG125">
        <v>0</v>
      </c>
      <c r="AH125">
        <v>0</v>
      </c>
      <c r="AI125">
        <v>0</v>
      </c>
      <c r="AJ125">
        <v>0</v>
      </c>
      <c r="AK125">
        <v>0</v>
      </c>
      <c r="AL125">
        <v>0</v>
      </c>
      <c r="AM125">
        <v>0</v>
      </c>
      <c r="AN125">
        <v>0</v>
      </c>
      <c r="AO125">
        <v>0</v>
      </c>
      <c r="AP125">
        <v>0</v>
      </c>
      <c r="AQ125">
        <v>1</v>
      </c>
      <c r="AR125">
        <v>1</v>
      </c>
      <c r="AS125">
        <v>0</v>
      </c>
      <c r="AT125">
        <v>0</v>
      </c>
      <c r="AU125">
        <v>0</v>
      </c>
      <c r="AV125">
        <v>0</v>
      </c>
      <c r="AW125">
        <v>0</v>
      </c>
      <c r="AX125">
        <v>1</v>
      </c>
      <c r="AY125">
        <v>0</v>
      </c>
      <c r="AZ125">
        <v>0</v>
      </c>
      <c r="BA125">
        <v>0</v>
      </c>
      <c r="BB125">
        <v>0</v>
      </c>
      <c r="BC125">
        <v>1</v>
      </c>
      <c r="BD125">
        <v>0</v>
      </c>
      <c r="BE125">
        <v>0</v>
      </c>
      <c r="BF125">
        <v>0</v>
      </c>
      <c r="BG125">
        <v>0</v>
      </c>
      <c r="BH125">
        <v>0</v>
      </c>
      <c r="BI125">
        <v>0</v>
      </c>
      <c r="BJ125">
        <v>0</v>
      </c>
      <c r="BK125">
        <v>0</v>
      </c>
      <c r="BL125">
        <v>0</v>
      </c>
      <c r="BM125">
        <v>0</v>
      </c>
      <c r="BN125">
        <v>0</v>
      </c>
      <c r="BO125">
        <v>0</v>
      </c>
      <c r="BP125">
        <v>0</v>
      </c>
      <c r="BQ125">
        <v>0</v>
      </c>
      <c r="BR125">
        <v>0</v>
      </c>
      <c r="BS125">
        <v>1</v>
      </c>
      <c r="BT125">
        <v>0</v>
      </c>
      <c r="BU125">
        <v>0</v>
      </c>
      <c r="BV125">
        <v>1</v>
      </c>
      <c r="BW125">
        <v>0</v>
      </c>
      <c r="BX125">
        <v>1</v>
      </c>
      <c r="BY125">
        <v>0</v>
      </c>
      <c r="BZ125">
        <v>1</v>
      </c>
      <c r="CA125">
        <v>1</v>
      </c>
      <c r="CB125">
        <v>0</v>
      </c>
      <c r="CC125">
        <v>1</v>
      </c>
      <c r="CD125">
        <v>1</v>
      </c>
      <c r="CE125">
        <v>0</v>
      </c>
      <c r="CF125">
        <v>0</v>
      </c>
      <c r="CG125">
        <v>0</v>
      </c>
      <c r="CH125">
        <v>0</v>
      </c>
      <c r="CI125">
        <v>0</v>
      </c>
      <c r="CJ125">
        <v>0</v>
      </c>
      <c r="CK125">
        <v>0</v>
      </c>
      <c r="CL125">
        <v>0</v>
      </c>
      <c r="CM125">
        <v>0</v>
      </c>
      <c r="CN125">
        <v>0</v>
      </c>
      <c r="CO125">
        <v>1</v>
      </c>
      <c r="CP125">
        <v>0</v>
      </c>
      <c r="CQ125">
        <v>0</v>
      </c>
      <c r="CR125">
        <v>0</v>
      </c>
      <c r="CS125">
        <v>0</v>
      </c>
      <c r="CT125">
        <v>0</v>
      </c>
      <c r="CU125">
        <v>0</v>
      </c>
      <c r="CV125">
        <v>0</v>
      </c>
      <c r="CW125">
        <v>0</v>
      </c>
      <c r="CX125">
        <v>1</v>
      </c>
      <c r="CY125">
        <v>0</v>
      </c>
      <c r="CZ125">
        <v>1</v>
      </c>
      <c r="DA125">
        <v>1</v>
      </c>
      <c r="DB125">
        <v>1</v>
      </c>
      <c r="DC125">
        <v>0</v>
      </c>
      <c r="DD125">
        <v>1</v>
      </c>
      <c r="DE125">
        <v>1</v>
      </c>
      <c r="DF125">
        <v>0</v>
      </c>
      <c r="DG125">
        <v>1</v>
      </c>
      <c r="DH125">
        <v>1</v>
      </c>
      <c r="DI125">
        <v>0</v>
      </c>
      <c r="DJ125">
        <v>0</v>
      </c>
      <c r="DK125">
        <v>1</v>
      </c>
      <c r="DL125">
        <v>0</v>
      </c>
      <c r="DM125">
        <v>0</v>
      </c>
      <c r="DN125">
        <v>0</v>
      </c>
      <c r="DO125">
        <v>1</v>
      </c>
      <c r="DP125" t="s">
        <v>124</v>
      </c>
      <c r="DQ125">
        <v>0</v>
      </c>
      <c r="DR125" t="s">
        <v>124</v>
      </c>
      <c r="DS125" t="s">
        <v>124</v>
      </c>
      <c r="DT125" t="s">
        <v>124</v>
      </c>
    </row>
    <row r="126" spans="1:124" x14ac:dyDescent="0.35">
      <c r="A126" t="s">
        <v>138</v>
      </c>
      <c r="B126" s="1">
        <v>42964</v>
      </c>
      <c r="C126" s="1">
        <v>43039</v>
      </c>
      <c r="D126">
        <v>1</v>
      </c>
      <c r="E126">
        <v>0</v>
      </c>
      <c r="F126">
        <v>0</v>
      </c>
      <c r="G126">
        <v>0</v>
      </c>
      <c r="H126" t="s">
        <v>124</v>
      </c>
      <c r="I126" t="s">
        <v>124</v>
      </c>
      <c r="J126" t="s">
        <v>124</v>
      </c>
      <c r="K126" t="s">
        <v>124</v>
      </c>
      <c r="L126" t="s">
        <v>124</v>
      </c>
      <c r="M126" t="s">
        <v>124</v>
      </c>
      <c r="N126" t="s">
        <v>124</v>
      </c>
      <c r="O126" t="s">
        <v>124</v>
      </c>
      <c r="P126" t="s">
        <v>124</v>
      </c>
      <c r="Q126" t="s">
        <v>124</v>
      </c>
      <c r="R126" t="s">
        <v>124</v>
      </c>
      <c r="S126" t="s">
        <v>124</v>
      </c>
      <c r="T126">
        <v>1</v>
      </c>
      <c r="U126">
        <v>1</v>
      </c>
      <c r="V126">
        <v>1</v>
      </c>
      <c r="W126">
        <v>0</v>
      </c>
      <c r="X126">
        <v>1</v>
      </c>
      <c r="Y126">
        <v>0</v>
      </c>
      <c r="Z126">
        <v>0</v>
      </c>
      <c r="AA126">
        <v>0</v>
      </c>
      <c r="AB126">
        <v>0</v>
      </c>
      <c r="AC126">
        <v>1</v>
      </c>
      <c r="AD126">
        <v>0</v>
      </c>
      <c r="AE126">
        <v>0</v>
      </c>
      <c r="AF126">
        <v>0</v>
      </c>
      <c r="AG126">
        <v>0</v>
      </c>
      <c r="AH126">
        <v>0</v>
      </c>
      <c r="AI126">
        <v>0</v>
      </c>
      <c r="AJ126">
        <v>0</v>
      </c>
      <c r="AK126">
        <v>0</v>
      </c>
      <c r="AL126">
        <v>0</v>
      </c>
      <c r="AM126">
        <v>0</v>
      </c>
      <c r="AN126">
        <v>0</v>
      </c>
      <c r="AO126">
        <v>0</v>
      </c>
      <c r="AP126">
        <v>0</v>
      </c>
      <c r="AQ126">
        <v>1</v>
      </c>
      <c r="AR126">
        <v>1</v>
      </c>
      <c r="AS126">
        <v>0</v>
      </c>
      <c r="AT126">
        <v>0</v>
      </c>
      <c r="AU126">
        <v>0</v>
      </c>
      <c r="AV126">
        <v>0</v>
      </c>
      <c r="AW126">
        <v>0</v>
      </c>
      <c r="AX126">
        <v>1</v>
      </c>
      <c r="AY126">
        <v>0</v>
      </c>
      <c r="AZ126">
        <v>0</v>
      </c>
      <c r="BA126">
        <v>0</v>
      </c>
      <c r="BB126">
        <v>0</v>
      </c>
      <c r="BC126">
        <v>1</v>
      </c>
      <c r="BD126">
        <v>0</v>
      </c>
      <c r="BE126">
        <v>0</v>
      </c>
      <c r="BF126">
        <v>0</v>
      </c>
      <c r="BG126">
        <v>0</v>
      </c>
      <c r="BH126">
        <v>0</v>
      </c>
      <c r="BI126">
        <v>0</v>
      </c>
      <c r="BJ126">
        <v>0</v>
      </c>
      <c r="BK126">
        <v>0</v>
      </c>
      <c r="BL126">
        <v>0</v>
      </c>
      <c r="BM126">
        <v>0</v>
      </c>
      <c r="BN126">
        <v>0</v>
      </c>
      <c r="BO126">
        <v>0</v>
      </c>
      <c r="BP126">
        <v>0</v>
      </c>
      <c r="BQ126">
        <v>0</v>
      </c>
      <c r="BR126">
        <v>0</v>
      </c>
      <c r="BS126">
        <v>1</v>
      </c>
      <c r="BT126">
        <v>0</v>
      </c>
      <c r="BU126">
        <v>0</v>
      </c>
      <c r="BV126">
        <v>1</v>
      </c>
      <c r="BW126">
        <v>0</v>
      </c>
      <c r="BX126">
        <v>1</v>
      </c>
      <c r="BY126">
        <v>0</v>
      </c>
      <c r="BZ126">
        <v>1</v>
      </c>
      <c r="CA126">
        <v>1</v>
      </c>
      <c r="CB126">
        <v>0</v>
      </c>
      <c r="CC126">
        <v>1</v>
      </c>
      <c r="CD126">
        <v>1</v>
      </c>
      <c r="CE126">
        <v>0</v>
      </c>
      <c r="CF126">
        <v>0</v>
      </c>
      <c r="CG126">
        <v>0</v>
      </c>
      <c r="CH126">
        <v>0</v>
      </c>
      <c r="CI126">
        <v>0</v>
      </c>
      <c r="CJ126">
        <v>0</v>
      </c>
      <c r="CK126">
        <v>0</v>
      </c>
      <c r="CL126">
        <v>0</v>
      </c>
      <c r="CM126">
        <v>0</v>
      </c>
      <c r="CN126">
        <v>0</v>
      </c>
      <c r="CO126">
        <v>1</v>
      </c>
      <c r="CP126">
        <v>0</v>
      </c>
      <c r="CQ126">
        <v>0</v>
      </c>
      <c r="CR126">
        <v>0</v>
      </c>
      <c r="CS126">
        <v>0</v>
      </c>
      <c r="CT126">
        <v>0</v>
      </c>
      <c r="CU126">
        <v>0</v>
      </c>
      <c r="CV126">
        <v>0</v>
      </c>
      <c r="CW126">
        <v>0</v>
      </c>
      <c r="CX126">
        <v>1</v>
      </c>
      <c r="CY126">
        <v>0</v>
      </c>
      <c r="CZ126">
        <v>1</v>
      </c>
      <c r="DA126">
        <v>1</v>
      </c>
      <c r="DB126">
        <v>1</v>
      </c>
      <c r="DC126">
        <v>0</v>
      </c>
      <c r="DD126">
        <v>1</v>
      </c>
      <c r="DE126">
        <v>1</v>
      </c>
      <c r="DF126">
        <v>0</v>
      </c>
      <c r="DG126">
        <v>1</v>
      </c>
      <c r="DH126">
        <v>1</v>
      </c>
      <c r="DI126">
        <v>0</v>
      </c>
      <c r="DJ126">
        <v>0</v>
      </c>
      <c r="DK126">
        <v>1</v>
      </c>
      <c r="DL126">
        <v>0</v>
      </c>
      <c r="DM126">
        <v>0</v>
      </c>
      <c r="DN126">
        <v>0</v>
      </c>
      <c r="DO126">
        <v>1</v>
      </c>
      <c r="DP126" t="s">
        <v>124</v>
      </c>
      <c r="DQ126">
        <v>0</v>
      </c>
      <c r="DR126" t="s">
        <v>124</v>
      </c>
      <c r="DS126" t="s">
        <v>124</v>
      </c>
      <c r="DT126" t="s">
        <v>124</v>
      </c>
    </row>
    <row r="127" spans="1:124" x14ac:dyDescent="0.35">
      <c r="A127" t="s">
        <v>138</v>
      </c>
      <c r="B127" s="1">
        <v>43040</v>
      </c>
      <c r="C127" s="1">
        <v>43100</v>
      </c>
      <c r="D127">
        <v>1</v>
      </c>
      <c r="E127">
        <v>0</v>
      </c>
      <c r="F127">
        <v>0</v>
      </c>
      <c r="G127">
        <v>0</v>
      </c>
      <c r="H127" t="s">
        <v>124</v>
      </c>
      <c r="I127" t="s">
        <v>124</v>
      </c>
      <c r="J127" t="s">
        <v>124</v>
      </c>
      <c r="K127" t="s">
        <v>124</v>
      </c>
      <c r="L127" t="s">
        <v>124</v>
      </c>
      <c r="M127" t="s">
        <v>124</v>
      </c>
      <c r="N127" t="s">
        <v>124</v>
      </c>
      <c r="O127" t="s">
        <v>124</v>
      </c>
      <c r="P127" t="s">
        <v>124</v>
      </c>
      <c r="Q127" t="s">
        <v>124</v>
      </c>
      <c r="R127" t="s">
        <v>124</v>
      </c>
      <c r="S127" t="s">
        <v>124</v>
      </c>
      <c r="T127">
        <v>1</v>
      </c>
      <c r="U127">
        <v>1</v>
      </c>
      <c r="V127">
        <v>1</v>
      </c>
      <c r="W127">
        <v>0</v>
      </c>
      <c r="X127">
        <v>1</v>
      </c>
      <c r="Y127">
        <v>0</v>
      </c>
      <c r="Z127">
        <v>0</v>
      </c>
      <c r="AA127">
        <v>0</v>
      </c>
      <c r="AB127">
        <v>0</v>
      </c>
      <c r="AC127">
        <v>1</v>
      </c>
      <c r="AD127">
        <v>0</v>
      </c>
      <c r="AE127">
        <v>0</v>
      </c>
      <c r="AF127">
        <v>0</v>
      </c>
      <c r="AG127">
        <v>0</v>
      </c>
      <c r="AH127">
        <v>0</v>
      </c>
      <c r="AI127">
        <v>0</v>
      </c>
      <c r="AJ127">
        <v>0</v>
      </c>
      <c r="AK127">
        <v>0</v>
      </c>
      <c r="AL127">
        <v>0</v>
      </c>
      <c r="AM127">
        <v>0</v>
      </c>
      <c r="AN127">
        <v>0</v>
      </c>
      <c r="AO127">
        <v>0</v>
      </c>
      <c r="AP127">
        <v>0</v>
      </c>
      <c r="AQ127">
        <v>1</v>
      </c>
      <c r="AR127">
        <v>1</v>
      </c>
      <c r="AS127">
        <v>0</v>
      </c>
      <c r="AT127">
        <v>0</v>
      </c>
      <c r="AU127">
        <v>0</v>
      </c>
      <c r="AV127">
        <v>0</v>
      </c>
      <c r="AW127">
        <v>0</v>
      </c>
      <c r="AX127">
        <v>1</v>
      </c>
      <c r="AY127">
        <v>0</v>
      </c>
      <c r="AZ127">
        <v>0</v>
      </c>
      <c r="BA127">
        <v>0</v>
      </c>
      <c r="BB127">
        <v>0</v>
      </c>
      <c r="BC127">
        <v>1</v>
      </c>
      <c r="BD127">
        <v>0</v>
      </c>
      <c r="BE127">
        <v>0</v>
      </c>
      <c r="BF127">
        <v>0</v>
      </c>
      <c r="BG127">
        <v>0</v>
      </c>
      <c r="BH127">
        <v>0</v>
      </c>
      <c r="BI127">
        <v>0</v>
      </c>
      <c r="BJ127">
        <v>0</v>
      </c>
      <c r="BK127">
        <v>0</v>
      </c>
      <c r="BL127">
        <v>0</v>
      </c>
      <c r="BM127">
        <v>0</v>
      </c>
      <c r="BN127">
        <v>0</v>
      </c>
      <c r="BO127">
        <v>0</v>
      </c>
      <c r="BP127">
        <v>0</v>
      </c>
      <c r="BQ127">
        <v>0</v>
      </c>
      <c r="BR127">
        <v>0</v>
      </c>
      <c r="BS127">
        <v>1</v>
      </c>
      <c r="BT127">
        <v>0</v>
      </c>
      <c r="BU127">
        <v>0</v>
      </c>
      <c r="BV127">
        <v>1</v>
      </c>
      <c r="BW127">
        <v>0</v>
      </c>
      <c r="BX127">
        <v>1</v>
      </c>
      <c r="BY127">
        <v>0</v>
      </c>
      <c r="BZ127">
        <v>1</v>
      </c>
      <c r="CA127">
        <v>1</v>
      </c>
      <c r="CB127">
        <v>0</v>
      </c>
      <c r="CC127">
        <v>1</v>
      </c>
      <c r="CD127">
        <v>1</v>
      </c>
      <c r="CE127">
        <v>0</v>
      </c>
      <c r="CF127">
        <v>0</v>
      </c>
      <c r="CG127">
        <v>0</v>
      </c>
      <c r="CH127">
        <v>0</v>
      </c>
      <c r="CI127">
        <v>0</v>
      </c>
      <c r="CJ127">
        <v>0</v>
      </c>
      <c r="CK127">
        <v>0</v>
      </c>
      <c r="CL127">
        <v>0</v>
      </c>
      <c r="CM127">
        <v>0</v>
      </c>
      <c r="CN127">
        <v>0</v>
      </c>
      <c r="CO127">
        <v>1</v>
      </c>
      <c r="CP127">
        <v>0</v>
      </c>
      <c r="CQ127">
        <v>0</v>
      </c>
      <c r="CR127">
        <v>0</v>
      </c>
      <c r="CS127">
        <v>0</v>
      </c>
      <c r="CT127">
        <v>0</v>
      </c>
      <c r="CU127">
        <v>0</v>
      </c>
      <c r="CV127">
        <v>0</v>
      </c>
      <c r="CW127">
        <v>0</v>
      </c>
      <c r="CX127">
        <v>1</v>
      </c>
      <c r="CY127">
        <v>0</v>
      </c>
      <c r="CZ127">
        <v>1</v>
      </c>
      <c r="DA127">
        <v>1</v>
      </c>
      <c r="DB127">
        <v>1</v>
      </c>
      <c r="DC127">
        <v>0</v>
      </c>
      <c r="DD127">
        <v>1</v>
      </c>
      <c r="DE127">
        <v>1</v>
      </c>
      <c r="DF127">
        <v>0</v>
      </c>
      <c r="DG127">
        <v>1</v>
      </c>
      <c r="DH127">
        <v>1</v>
      </c>
      <c r="DI127">
        <v>0</v>
      </c>
      <c r="DJ127">
        <v>0</v>
      </c>
      <c r="DK127">
        <v>1</v>
      </c>
      <c r="DL127">
        <v>0</v>
      </c>
      <c r="DM127">
        <v>0</v>
      </c>
      <c r="DN127">
        <v>0</v>
      </c>
      <c r="DO127">
        <v>1</v>
      </c>
      <c r="DP127" t="s">
        <v>124</v>
      </c>
      <c r="DQ127">
        <v>0</v>
      </c>
      <c r="DR127" t="s">
        <v>124</v>
      </c>
      <c r="DS127" t="s">
        <v>124</v>
      </c>
      <c r="DT127" t="s">
        <v>124</v>
      </c>
    </row>
    <row r="128" spans="1:124" x14ac:dyDescent="0.35">
      <c r="A128" t="s">
        <v>138</v>
      </c>
      <c r="B128" s="1">
        <v>43101</v>
      </c>
      <c r="C128" s="1">
        <v>43131</v>
      </c>
      <c r="D128">
        <v>1</v>
      </c>
      <c r="E128">
        <v>0</v>
      </c>
      <c r="F128">
        <v>0</v>
      </c>
      <c r="G128">
        <v>0</v>
      </c>
      <c r="H128" t="s">
        <v>124</v>
      </c>
      <c r="I128" t="s">
        <v>124</v>
      </c>
      <c r="J128" t="s">
        <v>124</v>
      </c>
      <c r="K128" t="s">
        <v>124</v>
      </c>
      <c r="L128" t="s">
        <v>124</v>
      </c>
      <c r="M128" t="s">
        <v>124</v>
      </c>
      <c r="N128" t="s">
        <v>124</v>
      </c>
      <c r="O128" t="s">
        <v>124</v>
      </c>
      <c r="P128" t="s">
        <v>124</v>
      </c>
      <c r="Q128" t="s">
        <v>124</v>
      </c>
      <c r="R128" t="s">
        <v>124</v>
      </c>
      <c r="S128" t="s">
        <v>124</v>
      </c>
      <c r="T128">
        <v>1</v>
      </c>
      <c r="U128">
        <v>1</v>
      </c>
      <c r="V128">
        <v>1</v>
      </c>
      <c r="W128">
        <v>0</v>
      </c>
      <c r="X128">
        <v>1</v>
      </c>
      <c r="Y128">
        <v>0</v>
      </c>
      <c r="Z128">
        <v>0</v>
      </c>
      <c r="AA128">
        <v>0</v>
      </c>
      <c r="AB128">
        <v>0</v>
      </c>
      <c r="AC128">
        <v>1</v>
      </c>
      <c r="AD128">
        <v>0</v>
      </c>
      <c r="AE128">
        <v>1</v>
      </c>
      <c r="AF128">
        <v>0</v>
      </c>
      <c r="AG128">
        <v>0</v>
      </c>
      <c r="AH128">
        <v>0</v>
      </c>
      <c r="AI128">
        <v>0</v>
      </c>
      <c r="AJ128">
        <v>0</v>
      </c>
      <c r="AK128">
        <v>0</v>
      </c>
      <c r="AL128">
        <v>0</v>
      </c>
      <c r="AM128">
        <v>0</v>
      </c>
      <c r="AN128">
        <v>0</v>
      </c>
      <c r="AO128">
        <v>0</v>
      </c>
      <c r="AP128">
        <v>0</v>
      </c>
      <c r="AQ128">
        <v>1</v>
      </c>
      <c r="AR128">
        <v>1</v>
      </c>
      <c r="AS128">
        <v>0</v>
      </c>
      <c r="AT128">
        <v>0</v>
      </c>
      <c r="AU128">
        <v>0</v>
      </c>
      <c r="AV128">
        <v>0</v>
      </c>
      <c r="AW128">
        <v>0</v>
      </c>
      <c r="AX128">
        <v>1</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1</v>
      </c>
      <c r="BT128">
        <v>0</v>
      </c>
      <c r="BU128">
        <v>0</v>
      </c>
      <c r="BV128">
        <v>1</v>
      </c>
      <c r="BW128">
        <v>0</v>
      </c>
      <c r="BX128">
        <v>1</v>
      </c>
      <c r="BY128">
        <v>0</v>
      </c>
      <c r="BZ128">
        <v>1</v>
      </c>
      <c r="CA128">
        <v>1</v>
      </c>
      <c r="CB128">
        <v>0</v>
      </c>
      <c r="CC128">
        <v>1</v>
      </c>
      <c r="CD128">
        <v>1</v>
      </c>
      <c r="CE128">
        <v>0</v>
      </c>
      <c r="CF128">
        <v>0</v>
      </c>
      <c r="CG128">
        <v>0</v>
      </c>
      <c r="CH128">
        <v>0</v>
      </c>
      <c r="CI128">
        <v>0</v>
      </c>
      <c r="CJ128">
        <v>0</v>
      </c>
      <c r="CK128">
        <v>0</v>
      </c>
      <c r="CL128">
        <v>0</v>
      </c>
      <c r="CM128">
        <v>0</v>
      </c>
      <c r="CN128">
        <v>0</v>
      </c>
      <c r="CO128">
        <v>1</v>
      </c>
      <c r="CP128">
        <v>0</v>
      </c>
      <c r="CQ128">
        <v>0</v>
      </c>
      <c r="CR128">
        <v>0</v>
      </c>
      <c r="CS128">
        <v>0</v>
      </c>
      <c r="CT128">
        <v>0</v>
      </c>
      <c r="CU128">
        <v>0</v>
      </c>
      <c r="CV128">
        <v>0</v>
      </c>
      <c r="CW128">
        <v>0</v>
      </c>
      <c r="CX128">
        <v>1</v>
      </c>
      <c r="CY128">
        <v>0</v>
      </c>
      <c r="CZ128">
        <v>1</v>
      </c>
      <c r="DA128">
        <v>1</v>
      </c>
      <c r="DB128">
        <v>1</v>
      </c>
      <c r="DC128">
        <v>0</v>
      </c>
      <c r="DD128">
        <v>1</v>
      </c>
      <c r="DE128">
        <v>1</v>
      </c>
      <c r="DF128">
        <v>0</v>
      </c>
      <c r="DG128">
        <v>1</v>
      </c>
      <c r="DH128">
        <v>1</v>
      </c>
      <c r="DI128">
        <v>0</v>
      </c>
      <c r="DJ128">
        <v>0</v>
      </c>
      <c r="DK128">
        <v>1</v>
      </c>
      <c r="DL128">
        <v>0</v>
      </c>
      <c r="DM128">
        <v>0</v>
      </c>
      <c r="DN128">
        <v>0</v>
      </c>
      <c r="DO128">
        <v>1</v>
      </c>
      <c r="DP128" t="s">
        <v>124</v>
      </c>
      <c r="DQ128">
        <v>0</v>
      </c>
      <c r="DR128" t="s">
        <v>124</v>
      </c>
      <c r="DS128" t="s">
        <v>124</v>
      </c>
      <c r="DT128" t="s">
        <v>124</v>
      </c>
    </row>
    <row r="129" spans="1:124" x14ac:dyDescent="0.35">
      <c r="A129" t="s">
        <v>138</v>
      </c>
      <c r="B129" s="1">
        <v>43132</v>
      </c>
      <c r="C129" s="1">
        <v>43159</v>
      </c>
      <c r="D129">
        <v>1</v>
      </c>
      <c r="E129">
        <v>0</v>
      </c>
      <c r="F129">
        <v>0</v>
      </c>
      <c r="G129">
        <v>0</v>
      </c>
      <c r="H129" t="s">
        <v>124</v>
      </c>
      <c r="I129" t="s">
        <v>124</v>
      </c>
      <c r="J129" t="s">
        <v>124</v>
      </c>
      <c r="K129" t="s">
        <v>124</v>
      </c>
      <c r="L129" t="s">
        <v>124</v>
      </c>
      <c r="M129" t="s">
        <v>124</v>
      </c>
      <c r="N129" t="s">
        <v>124</v>
      </c>
      <c r="O129" t="s">
        <v>124</v>
      </c>
      <c r="P129" t="s">
        <v>124</v>
      </c>
      <c r="Q129" t="s">
        <v>124</v>
      </c>
      <c r="R129" t="s">
        <v>124</v>
      </c>
      <c r="S129" t="s">
        <v>124</v>
      </c>
      <c r="T129">
        <v>1</v>
      </c>
      <c r="U129">
        <v>1</v>
      </c>
      <c r="V129">
        <v>1</v>
      </c>
      <c r="W129">
        <v>0</v>
      </c>
      <c r="X129">
        <v>1</v>
      </c>
      <c r="Y129">
        <v>0</v>
      </c>
      <c r="Z129">
        <v>0</v>
      </c>
      <c r="AA129">
        <v>0</v>
      </c>
      <c r="AB129">
        <v>0</v>
      </c>
      <c r="AC129">
        <v>1</v>
      </c>
      <c r="AD129">
        <v>0</v>
      </c>
      <c r="AE129">
        <v>1</v>
      </c>
      <c r="AF129">
        <v>0</v>
      </c>
      <c r="AG129">
        <v>0</v>
      </c>
      <c r="AH129">
        <v>0</v>
      </c>
      <c r="AI129">
        <v>0</v>
      </c>
      <c r="AJ129">
        <v>0</v>
      </c>
      <c r="AK129">
        <v>0</v>
      </c>
      <c r="AL129">
        <v>0</v>
      </c>
      <c r="AM129">
        <v>0</v>
      </c>
      <c r="AN129">
        <v>0</v>
      </c>
      <c r="AO129">
        <v>0</v>
      </c>
      <c r="AP129">
        <v>0</v>
      </c>
      <c r="AQ129">
        <v>1</v>
      </c>
      <c r="AR129">
        <v>1</v>
      </c>
      <c r="AS129">
        <v>0</v>
      </c>
      <c r="AT129">
        <v>0</v>
      </c>
      <c r="AU129">
        <v>0</v>
      </c>
      <c r="AV129">
        <v>0</v>
      </c>
      <c r="AW129">
        <v>0</v>
      </c>
      <c r="AX129">
        <v>1</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1</v>
      </c>
      <c r="BT129">
        <v>0</v>
      </c>
      <c r="BU129">
        <v>0</v>
      </c>
      <c r="BV129">
        <v>1</v>
      </c>
      <c r="BW129">
        <v>0</v>
      </c>
      <c r="BX129">
        <v>1</v>
      </c>
      <c r="BY129">
        <v>0</v>
      </c>
      <c r="BZ129">
        <v>1</v>
      </c>
      <c r="CA129">
        <v>1</v>
      </c>
      <c r="CB129">
        <v>0</v>
      </c>
      <c r="CC129">
        <v>1</v>
      </c>
      <c r="CD129">
        <v>1</v>
      </c>
      <c r="CE129">
        <v>0</v>
      </c>
      <c r="CF129">
        <v>0</v>
      </c>
      <c r="CG129">
        <v>0</v>
      </c>
      <c r="CH129">
        <v>0</v>
      </c>
      <c r="CI129">
        <v>0</v>
      </c>
      <c r="CJ129">
        <v>0</v>
      </c>
      <c r="CK129">
        <v>0</v>
      </c>
      <c r="CL129">
        <v>0</v>
      </c>
      <c r="CM129">
        <v>0</v>
      </c>
      <c r="CN129">
        <v>0</v>
      </c>
      <c r="CO129">
        <v>1</v>
      </c>
      <c r="CP129">
        <v>0</v>
      </c>
      <c r="CQ129">
        <v>0</v>
      </c>
      <c r="CR129">
        <v>0</v>
      </c>
      <c r="CS129">
        <v>0</v>
      </c>
      <c r="CT129">
        <v>0</v>
      </c>
      <c r="CU129">
        <v>0</v>
      </c>
      <c r="CV129">
        <v>0</v>
      </c>
      <c r="CW129">
        <v>0</v>
      </c>
      <c r="CX129">
        <v>1</v>
      </c>
      <c r="CY129">
        <v>0</v>
      </c>
      <c r="CZ129">
        <v>1</v>
      </c>
      <c r="DA129">
        <v>1</v>
      </c>
      <c r="DB129">
        <v>1</v>
      </c>
      <c r="DC129">
        <v>0</v>
      </c>
      <c r="DD129">
        <v>1</v>
      </c>
      <c r="DE129">
        <v>1</v>
      </c>
      <c r="DF129">
        <v>0</v>
      </c>
      <c r="DG129">
        <v>1</v>
      </c>
      <c r="DH129">
        <v>1</v>
      </c>
      <c r="DI129">
        <v>0</v>
      </c>
      <c r="DJ129">
        <v>0</v>
      </c>
      <c r="DK129">
        <v>1</v>
      </c>
      <c r="DL129">
        <v>0</v>
      </c>
      <c r="DM129">
        <v>0</v>
      </c>
      <c r="DN129">
        <v>0</v>
      </c>
      <c r="DO129">
        <v>1</v>
      </c>
      <c r="DP129">
        <v>1</v>
      </c>
      <c r="DQ129">
        <v>0</v>
      </c>
      <c r="DR129" t="s">
        <v>124</v>
      </c>
      <c r="DS129" t="s">
        <v>124</v>
      </c>
      <c r="DT129" t="s">
        <v>124</v>
      </c>
    </row>
    <row r="130" spans="1:124" x14ac:dyDescent="0.35">
      <c r="A130" t="s">
        <v>138</v>
      </c>
      <c r="B130" s="1">
        <v>43160</v>
      </c>
      <c r="C130" s="1">
        <v>43190</v>
      </c>
      <c r="D130">
        <v>1</v>
      </c>
      <c r="E130">
        <v>0</v>
      </c>
      <c r="F130">
        <v>0</v>
      </c>
      <c r="G130">
        <v>0</v>
      </c>
      <c r="H130" t="s">
        <v>124</v>
      </c>
      <c r="I130" t="s">
        <v>124</v>
      </c>
      <c r="J130" t="s">
        <v>124</v>
      </c>
      <c r="K130" t="s">
        <v>124</v>
      </c>
      <c r="L130" t="s">
        <v>124</v>
      </c>
      <c r="M130" t="s">
        <v>124</v>
      </c>
      <c r="N130" t="s">
        <v>124</v>
      </c>
      <c r="O130" t="s">
        <v>124</v>
      </c>
      <c r="P130" t="s">
        <v>124</v>
      </c>
      <c r="Q130" t="s">
        <v>124</v>
      </c>
      <c r="R130" t="s">
        <v>124</v>
      </c>
      <c r="S130" t="s">
        <v>124</v>
      </c>
      <c r="T130">
        <v>1</v>
      </c>
      <c r="U130">
        <v>1</v>
      </c>
      <c r="V130">
        <v>1</v>
      </c>
      <c r="W130">
        <v>0</v>
      </c>
      <c r="X130">
        <v>1</v>
      </c>
      <c r="Y130">
        <v>0</v>
      </c>
      <c r="Z130">
        <v>0</v>
      </c>
      <c r="AA130">
        <v>0</v>
      </c>
      <c r="AB130">
        <v>0</v>
      </c>
      <c r="AC130">
        <v>1</v>
      </c>
      <c r="AD130">
        <v>0</v>
      </c>
      <c r="AE130">
        <v>1</v>
      </c>
      <c r="AF130">
        <v>0</v>
      </c>
      <c r="AG130">
        <v>0</v>
      </c>
      <c r="AH130">
        <v>0</v>
      </c>
      <c r="AI130">
        <v>0</v>
      </c>
      <c r="AJ130">
        <v>0</v>
      </c>
      <c r="AK130">
        <v>0</v>
      </c>
      <c r="AL130">
        <v>0</v>
      </c>
      <c r="AM130">
        <v>0</v>
      </c>
      <c r="AN130">
        <v>0</v>
      </c>
      <c r="AO130">
        <v>0</v>
      </c>
      <c r="AP130">
        <v>0</v>
      </c>
      <c r="AQ130">
        <v>1</v>
      </c>
      <c r="AR130">
        <v>1</v>
      </c>
      <c r="AS130">
        <v>0</v>
      </c>
      <c r="AT130">
        <v>0</v>
      </c>
      <c r="AU130">
        <v>0</v>
      </c>
      <c r="AV130">
        <v>0</v>
      </c>
      <c r="AW130">
        <v>0</v>
      </c>
      <c r="AX130">
        <v>1</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1</v>
      </c>
      <c r="BT130">
        <v>0</v>
      </c>
      <c r="BU130">
        <v>0</v>
      </c>
      <c r="BV130">
        <v>1</v>
      </c>
      <c r="BW130">
        <v>0</v>
      </c>
      <c r="BX130">
        <v>1</v>
      </c>
      <c r="BY130">
        <v>0</v>
      </c>
      <c r="BZ130">
        <v>1</v>
      </c>
      <c r="CA130">
        <v>1</v>
      </c>
      <c r="CB130">
        <v>0</v>
      </c>
      <c r="CC130">
        <v>1</v>
      </c>
      <c r="CD130">
        <v>1</v>
      </c>
      <c r="CE130">
        <v>0</v>
      </c>
      <c r="CF130">
        <v>0</v>
      </c>
      <c r="CG130">
        <v>0</v>
      </c>
      <c r="CH130">
        <v>0</v>
      </c>
      <c r="CI130">
        <v>0</v>
      </c>
      <c r="CJ130">
        <v>0</v>
      </c>
      <c r="CK130">
        <v>0</v>
      </c>
      <c r="CL130">
        <v>0</v>
      </c>
      <c r="CM130">
        <v>0</v>
      </c>
      <c r="CN130">
        <v>0</v>
      </c>
      <c r="CO130">
        <v>1</v>
      </c>
      <c r="CP130">
        <v>0</v>
      </c>
      <c r="CQ130">
        <v>0</v>
      </c>
      <c r="CR130">
        <v>0</v>
      </c>
      <c r="CS130">
        <v>0</v>
      </c>
      <c r="CT130">
        <v>0</v>
      </c>
      <c r="CU130">
        <v>0</v>
      </c>
      <c r="CV130">
        <v>0</v>
      </c>
      <c r="CW130">
        <v>0</v>
      </c>
      <c r="CX130">
        <v>1</v>
      </c>
      <c r="CY130">
        <v>0</v>
      </c>
      <c r="CZ130">
        <v>1</v>
      </c>
      <c r="DA130">
        <v>1</v>
      </c>
      <c r="DB130">
        <v>1</v>
      </c>
      <c r="DC130">
        <v>0</v>
      </c>
      <c r="DD130">
        <v>1</v>
      </c>
      <c r="DE130">
        <v>1</v>
      </c>
      <c r="DF130">
        <v>0</v>
      </c>
      <c r="DG130">
        <v>1</v>
      </c>
      <c r="DH130">
        <v>1</v>
      </c>
      <c r="DI130">
        <v>1</v>
      </c>
      <c r="DJ130">
        <v>1</v>
      </c>
      <c r="DK130">
        <v>1</v>
      </c>
      <c r="DL130">
        <v>1</v>
      </c>
      <c r="DM130">
        <v>1</v>
      </c>
      <c r="DN130">
        <v>0</v>
      </c>
      <c r="DO130">
        <v>1</v>
      </c>
      <c r="DP130">
        <v>1</v>
      </c>
      <c r="DQ130">
        <v>0</v>
      </c>
      <c r="DR130" t="s">
        <v>124</v>
      </c>
      <c r="DS130" t="s">
        <v>124</v>
      </c>
      <c r="DT130" t="s">
        <v>124</v>
      </c>
    </row>
    <row r="131" spans="1:124" x14ac:dyDescent="0.35">
      <c r="A131" t="s">
        <v>138</v>
      </c>
      <c r="B131" s="1">
        <v>43191</v>
      </c>
      <c r="C131" s="1">
        <v>43281</v>
      </c>
      <c r="D131">
        <v>1</v>
      </c>
      <c r="E131">
        <v>0</v>
      </c>
      <c r="F131">
        <v>0</v>
      </c>
      <c r="G131">
        <v>0</v>
      </c>
      <c r="H131" t="s">
        <v>124</v>
      </c>
      <c r="I131" t="s">
        <v>124</v>
      </c>
      <c r="J131" t="s">
        <v>124</v>
      </c>
      <c r="K131" t="s">
        <v>124</v>
      </c>
      <c r="L131" t="s">
        <v>124</v>
      </c>
      <c r="M131" t="s">
        <v>124</v>
      </c>
      <c r="N131" t="s">
        <v>124</v>
      </c>
      <c r="O131" t="s">
        <v>124</v>
      </c>
      <c r="P131" t="s">
        <v>124</v>
      </c>
      <c r="Q131" t="s">
        <v>124</v>
      </c>
      <c r="R131" t="s">
        <v>124</v>
      </c>
      <c r="S131" t="s">
        <v>124</v>
      </c>
      <c r="T131">
        <v>1</v>
      </c>
      <c r="U131">
        <v>1</v>
      </c>
      <c r="V131">
        <v>1</v>
      </c>
      <c r="W131">
        <v>0</v>
      </c>
      <c r="X131">
        <v>1</v>
      </c>
      <c r="Y131">
        <v>0</v>
      </c>
      <c r="Z131">
        <v>0</v>
      </c>
      <c r="AA131">
        <v>0</v>
      </c>
      <c r="AB131">
        <v>0</v>
      </c>
      <c r="AC131">
        <v>1</v>
      </c>
      <c r="AD131">
        <v>0</v>
      </c>
      <c r="AE131">
        <v>1</v>
      </c>
      <c r="AF131">
        <v>0</v>
      </c>
      <c r="AG131">
        <v>0</v>
      </c>
      <c r="AH131">
        <v>0</v>
      </c>
      <c r="AI131">
        <v>0</v>
      </c>
      <c r="AJ131">
        <v>0</v>
      </c>
      <c r="AK131">
        <v>0</v>
      </c>
      <c r="AL131">
        <v>0</v>
      </c>
      <c r="AM131">
        <v>0</v>
      </c>
      <c r="AN131">
        <v>0</v>
      </c>
      <c r="AO131">
        <v>0</v>
      </c>
      <c r="AP131">
        <v>0</v>
      </c>
      <c r="AQ131">
        <v>1</v>
      </c>
      <c r="AR131">
        <v>1</v>
      </c>
      <c r="AS131">
        <v>0</v>
      </c>
      <c r="AT131">
        <v>0</v>
      </c>
      <c r="AU131">
        <v>0</v>
      </c>
      <c r="AV131">
        <v>0</v>
      </c>
      <c r="AW131">
        <v>0</v>
      </c>
      <c r="AX131">
        <v>1</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1</v>
      </c>
      <c r="BT131">
        <v>0</v>
      </c>
      <c r="BU131">
        <v>0</v>
      </c>
      <c r="BV131">
        <v>1</v>
      </c>
      <c r="BW131">
        <v>0</v>
      </c>
      <c r="BX131">
        <v>1</v>
      </c>
      <c r="BY131">
        <v>0</v>
      </c>
      <c r="BZ131">
        <v>1</v>
      </c>
      <c r="CA131">
        <v>1</v>
      </c>
      <c r="CB131">
        <v>0</v>
      </c>
      <c r="CC131">
        <v>1</v>
      </c>
      <c r="CD131">
        <v>1</v>
      </c>
      <c r="CE131">
        <v>0</v>
      </c>
      <c r="CF131">
        <v>0</v>
      </c>
      <c r="CG131">
        <v>0</v>
      </c>
      <c r="CH131">
        <v>0</v>
      </c>
      <c r="CI131">
        <v>0</v>
      </c>
      <c r="CJ131">
        <v>0</v>
      </c>
      <c r="CK131">
        <v>0</v>
      </c>
      <c r="CL131">
        <v>0</v>
      </c>
      <c r="CM131">
        <v>0</v>
      </c>
      <c r="CN131">
        <v>0</v>
      </c>
      <c r="CO131">
        <v>1</v>
      </c>
      <c r="CP131">
        <v>0</v>
      </c>
      <c r="CQ131">
        <v>0</v>
      </c>
      <c r="CR131">
        <v>0</v>
      </c>
      <c r="CS131">
        <v>0</v>
      </c>
      <c r="CT131">
        <v>0</v>
      </c>
      <c r="CU131">
        <v>0</v>
      </c>
      <c r="CV131">
        <v>0</v>
      </c>
      <c r="CW131">
        <v>0</v>
      </c>
      <c r="CX131">
        <v>1</v>
      </c>
      <c r="CY131">
        <v>0</v>
      </c>
      <c r="CZ131">
        <v>1</v>
      </c>
      <c r="DA131">
        <v>1</v>
      </c>
      <c r="DB131">
        <v>1</v>
      </c>
      <c r="DC131">
        <v>0</v>
      </c>
      <c r="DD131">
        <v>1</v>
      </c>
      <c r="DE131">
        <v>1</v>
      </c>
      <c r="DF131">
        <v>0</v>
      </c>
      <c r="DG131">
        <v>1</v>
      </c>
      <c r="DH131">
        <v>1</v>
      </c>
      <c r="DI131">
        <v>1</v>
      </c>
      <c r="DJ131">
        <v>1</v>
      </c>
      <c r="DK131">
        <v>1</v>
      </c>
      <c r="DL131">
        <v>1</v>
      </c>
      <c r="DM131">
        <v>1</v>
      </c>
      <c r="DN131">
        <v>0</v>
      </c>
      <c r="DO131">
        <v>1</v>
      </c>
      <c r="DP131">
        <v>1</v>
      </c>
      <c r="DQ131">
        <v>0</v>
      </c>
      <c r="DR131" t="s">
        <v>124</v>
      </c>
      <c r="DS131" t="s">
        <v>124</v>
      </c>
      <c r="DT131" t="s">
        <v>124</v>
      </c>
    </row>
    <row r="132" spans="1:124" x14ac:dyDescent="0.35">
      <c r="A132" t="s">
        <v>138</v>
      </c>
      <c r="B132" s="1">
        <v>43282</v>
      </c>
      <c r="C132" s="1">
        <v>43343</v>
      </c>
      <c r="D132">
        <v>1</v>
      </c>
      <c r="E132">
        <v>0</v>
      </c>
      <c r="F132">
        <v>0</v>
      </c>
      <c r="G132">
        <v>0</v>
      </c>
      <c r="H132" t="s">
        <v>124</v>
      </c>
      <c r="I132" t="s">
        <v>124</v>
      </c>
      <c r="J132" t="s">
        <v>124</v>
      </c>
      <c r="K132" t="s">
        <v>124</v>
      </c>
      <c r="L132" t="s">
        <v>124</v>
      </c>
      <c r="M132" t="s">
        <v>124</v>
      </c>
      <c r="N132" t="s">
        <v>124</v>
      </c>
      <c r="O132" t="s">
        <v>124</v>
      </c>
      <c r="P132" t="s">
        <v>124</v>
      </c>
      <c r="Q132" t="s">
        <v>124</v>
      </c>
      <c r="R132" t="s">
        <v>124</v>
      </c>
      <c r="S132" t="s">
        <v>124</v>
      </c>
      <c r="T132">
        <v>1</v>
      </c>
      <c r="U132">
        <v>1</v>
      </c>
      <c r="V132">
        <v>1</v>
      </c>
      <c r="W132">
        <v>0</v>
      </c>
      <c r="X132">
        <v>1</v>
      </c>
      <c r="Y132">
        <v>0</v>
      </c>
      <c r="Z132">
        <v>0</v>
      </c>
      <c r="AA132">
        <v>0</v>
      </c>
      <c r="AB132">
        <v>0</v>
      </c>
      <c r="AC132">
        <v>1</v>
      </c>
      <c r="AD132">
        <v>0</v>
      </c>
      <c r="AE132">
        <v>1</v>
      </c>
      <c r="AF132">
        <v>0</v>
      </c>
      <c r="AG132">
        <v>0</v>
      </c>
      <c r="AH132">
        <v>0</v>
      </c>
      <c r="AI132">
        <v>0</v>
      </c>
      <c r="AJ132">
        <v>0</v>
      </c>
      <c r="AK132">
        <v>0</v>
      </c>
      <c r="AL132">
        <v>0</v>
      </c>
      <c r="AM132">
        <v>0</v>
      </c>
      <c r="AN132">
        <v>0</v>
      </c>
      <c r="AO132">
        <v>0</v>
      </c>
      <c r="AP132">
        <v>0</v>
      </c>
      <c r="AQ132">
        <v>1</v>
      </c>
      <c r="AR132">
        <v>1</v>
      </c>
      <c r="AS132">
        <v>0</v>
      </c>
      <c r="AT132">
        <v>0</v>
      </c>
      <c r="AU132">
        <v>0</v>
      </c>
      <c r="AV132">
        <v>0</v>
      </c>
      <c r="AW132">
        <v>0</v>
      </c>
      <c r="AX132">
        <v>1</v>
      </c>
      <c r="AY132">
        <v>0</v>
      </c>
      <c r="AZ132">
        <v>0</v>
      </c>
      <c r="BA132">
        <v>0</v>
      </c>
      <c r="BB132">
        <v>0</v>
      </c>
      <c r="BC132">
        <v>0</v>
      </c>
      <c r="BD132">
        <v>0</v>
      </c>
      <c r="BE132">
        <v>0</v>
      </c>
      <c r="BF132">
        <v>0</v>
      </c>
      <c r="BG132">
        <v>0</v>
      </c>
      <c r="BH132">
        <v>0</v>
      </c>
      <c r="BI132">
        <v>0</v>
      </c>
      <c r="BJ132">
        <v>0</v>
      </c>
      <c r="BK132">
        <v>0</v>
      </c>
      <c r="BL132">
        <v>0</v>
      </c>
      <c r="BM132">
        <v>0</v>
      </c>
      <c r="BN132">
        <v>1</v>
      </c>
      <c r="BO132">
        <v>0</v>
      </c>
      <c r="BP132">
        <v>0</v>
      </c>
      <c r="BQ132">
        <v>0</v>
      </c>
      <c r="BR132">
        <v>0</v>
      </c>
      <c r="BS132">
        <v>1</v>
      </c>
      <c r="BT132">
        <v>0</v>
      </c>
      <c r="BU132">
        <v>0</v>
      </c>
      <c r="BV132">
        <v>1</v>
      </c>
      <c r="BW132">
        <v>0</v>
      </c>
      <c r="BX132">
        <v>1</v>
      </c>
      <c r="BY132">
        <v>0</v>
      </c>
      <c r="BZ132">
        <v>1</v>
      </c>
      <c r="CA132">
        <v>1</v>
      </c>
      <c r="CB132">
        <v>0</v>
      </c>
      <c r="CC132">
        <v>1</v>
      </c>
      <c r="CD132">
        <v>1</v>
      </c>
      <c r="CE132">
        <v>0</v>
      </c>
      <c r="CF132">
        <v>0</v>
      </c>
      <c r="CG132">
        <v>0</v>
      </c>
      <c r="CH132">
        <v>0</v>
      </c>
      <c r="CI132">
        <v>0</v>
      </c>
      <c r="CJ132">
        <v>0</v>
      </c>
      <c r="CK132">
        <v>0</v>
      </c>
      <c r="CL132">
        <v>0</v>
      </c>
      <c r="CM132">
        <v>0</v>
      </c>
      <c r="CN132">
        <v>0</v>
      </c>
      <c r="CO132">
        <v>1</v>
      </c>
      <c r="CP132">
        <v>0</v>
      </c>
      <c r="CQ132">
        <v>0</v>
      </c>
      <c r="CR132">
        <v>0</v>
      </c>
      <c r="CS132">
        <v>0</v>
      </c>
      <c r="CT132">
        <v>0</v>
      </c>
      <c r="CU132">
        <v>0</v>
      </c>
      <c r="CV132">
        <v>0</v>
      </c>
      <c r="CW132">
        <v>0</v>
      </c>
      <c r="CX132">
        <v>1</v>
      </c>
      <c r="CY132">
        <v>0</v>
      </c>
      <c r="CZ132">
        <v>1</v>
      </c>
      <c r="DA132">
        <v>1</v>
      </c>
      <c r="DB132">
        <v>1</v>
      </c>
      <c r="DC132">
        <v>0</v>
      </c>
      <c r="DD132">
        <v>1</v>
      </c>
      <c r="DE132">
        <v>1</v>
      </c>
      <c r="DF132">
        <v>0</v>
      </c>
      <c r="DG132">
        <v>1</v>
      </c>
      <c r="DH132">
        <v>1</v>
      </c>
      <c r="DI132">
        <v>1</v>
      </c>
      <c r="DJ132">
        <v>1</v>
      </c>
      <c r="DK132">
        <v>1</v>
      </c>
      <c r="DL132">
        <v>1</v>
      </c>
      <c r="DM132">
        <v>1</v>
      </c>
      <c r="DN132">
        <v>0</v>
      </c>
      <c r="DO132">
        <v>1</v>
      </c>
      <c r="DP132">
        <v>1</v>
      </c>
      <c r="DQ132">
        <v>0</v>
      </c>
      <c r="DR132" t="s">
        <v>124</v>
      </c>
      <c r="DS132" t="s">
        <v>124</v>
      </c>
      <c r="DT132" t="s">
        <v>124</v>
      </c>
    </row>
    <row r="133" spans="1:124" x14ac:dyDescent="0.35">
      <c r="A133" t="s">
        <v>138</v>
      </c>
      <c r="B133" s="1">
        <v>43344</v>
      </c>
      <c r="C133" s="1">
        <v>43555</v>
      </c>
      <c r="D133">
        <v>1</v>
      </c>
      <c r="E133">
        <v>0</v>
      </c>
      <c r="F133">
        <v>0</v>
      </c>
      <c r="G133">
        <v>0</v>
      </c>
      <c r="H133" t="s">
        <v>124</v>
      </c>
      <c r="I133" t="s">
        <v>124</v>
      </c>
      <c r="J133" t="s">
        <v>124</v>
      </c>
      <c r="K133" t="s">
        <v>124</v>
      </c>
      <c r="L133" t="s">
        <v>124</v>
      </c>
      <c r="M133" t="s">
        <v>124</v>
      </c>
      <c r="N133" t="s">
        <v>124</v>
      </c>
      <c r="O133" t="s">
        <v>124</v>
      </c>
      <c r="P133" t="s">
        <v>124</v>
      </c>
      <c r="Q133" t="s">
        <v>124</v>
      </c>
      <c r="R133" t="s">
        <v>124</v>
      </c>
      <c r="S133" t="s">
        <v>124</v>
      </c>
      <c r="T133">
        <v>1</v>
      </c>
      <c r="U133">
        <v>1</v>
      </c>
      <c r="V133">
        <v>1</v>
      </c>
      <c r="W133">
        <v>0</v>
      </c>
      <c r="X133">
        <v>1</v>
      </c>
      <c r="Y133">
        <v>0</v>
      </c>
      <c r="Z133">
        <v>0</v>
      </c>
      <c r="AA133">
        <v>0</v>
      </c>
      <c r="AB133">
        <v>0</v>
      </c>
      <c r="AC133">
        <v>1</v>
      </c>
      <c r="AD133">
        <v>0</v>
      </c>
      <c r="AE133">
        <v>1</v>
      </c>
      <c r="AF133">
        <v>0</v>
      </c>
      <c r="AG133">
        <v>0</v>
      </c>
      <c r="AH133">
        <v>0</v>
      </c>
      <c r="AI133">
        <v>0</v>
      </c>
      <c r="AJ133">
        <v>0</v>
      </c>
      <c r="AK133">
        <v>0</v>
      </c>
      <c r="AL133">
        <v>0</v>
      </c>
      <c r="AM133">
        <v>0</v>
      </c>
      <c r="AN133">
        <v>0</v>
      </c>
      <c r="AO133">
        <v>0</v>
      </c>
      <c r="AP133">
        <v>0</v>
      </c>
      <c r="AQ133">
        <v>1</v>
      </c>
      <c r="AR133">
        <v>1</v>
      </c>
      <c r="AS133">
        <v>0</v>
      </c>
      <c r="AT133">
        <v>0</v>
      </c>
      <c r="AU133">
        <v>0</v>
      </c>
      <c r="AV133">
        <v>0</v>
      </c>
      <c r="AW133">
        <v>0</v>
      </c>
      <c r="AX133">
        <v>1</v>
      </c>
      <c r="AY133">
        <v>0</v>
      </c>
      <c r="AZ133">
        <v>0</v>
      </c>
      <c r="BA133">
        <v>0</v>
      </c>
      <c r="BB133">
        <v>0</v>
      </c>
      <c r="BC133">
        <v>0</v>
      </c>
      <c r="BD133">
        <v>0</v>
      </c>
      <c r="BE133">
        <v>0</v>
      </c>
      <c r="BF133">
        <v>0</v>
      </c>
      <c r="BG133">
        <v>0</v>
      </c>
      <c r="BH133">
        <v>0</v>
      </c>
      <c r="BI133">
        <v>0</v>
      </c>
      <c r="BJ133">
        <v>0</v>
      </c>
      <c r="BK133">
        <v>0</v>
      </c>
      <c r="BL133">
        <v>0</v>
      </c>
      <c r="BM133">
        <v>0</v>
      </c>
      <c r="BN133">
        <v>1</v>
      </c>
      <c r="BO133">
        <v>0</v>
      </c>
      <c r="BP133">
        <v>0</v>
      </c>
      <c r="BQ133">
        <v>0</v>
      </c>
      <c r="BR133">
        <v>0</v>
      </c>
      <c r="BS133">
        <v>1</v>
      </c>
      <c r="BT133">
        <v>0</v>
      </c>
      <c r="BU133">
        <v>0</v>
      </c>
      <c r="BV133">
        <v>1</v>
      </c>
      <c r="BW133">
        <v>0</v>
      </c>
      <c r="BX133">
        <v>1</v>
      </c>
      <c r="BY133">
        <v>0</v>
      </c>
      <c r="BZ133">
        <v>1</v>
      </c>
      <c r="CA133">
        <v>1</v>
      </c>
      <c r="CB133">
        <v>0</v>
      </c>
      <c r="CC133">
        <v>1</v>
      </c>
      <c r="CD133">
        <v>1</v>
      </c>
      <c r="CE133">
        <v>0</v>
      </c>
      <c r="CF133">
        <v>0</v>
      </c>
      <c r="CG133">
        <v>0</v>
      </c>
      <c r="CH133">
        <v>0</v>
      </c>
      <c r="CI133">
        <v>0</v>
      </c>
      <c r="CJ133">
        <v>0</v>
      </c>
      <c r="CK133">
        <v>0</v>
      </c>
      <c r="CL133">
        <v>0</v>
      </c>
      <c r="CM133">
        <v>0</v>
      </c>
      <c r="CN133">
        <v>0</v>
      </c>
      <c r="CO133">
        <v>1</v>
      </c>
      <c r="CP133">
        <v>0</v>
      </c>
      <c r="CQ133">
        <v>0</v>
      </c>
      <c r="CR133">
        <v>0</v>
      </c>
      <c r="CS133">
        <v>0</v>
      </c>
      <c r="CT133">
        <v>0</v>
      </c>
      <c r="CU133">
        <v>0</v>
      </c>
      <c r="CV133">
        <v>0</v>
      </c>
      <c r="CW133">
        <v>0</v>
      </c>
      <c r="CX133">
        <v>1</v>
      </c>
      <c r="CY133">
        <v>0</v>
      </c>
      <c r="CZ133">
        <v>1</v>
      </c>
      <c r="DA133">
        <v>1</v>
      </c>
      <c r="DB133">
        <v>1</v>
      </c>
      <c r="DC133">
        <v>0</v>
      </c>
      <c r="DD133">
        <v>1</v>
      </c>
      <c r="DE133">
        <v>1</v>
      </c>
      <c r="DF133">
        <v>0</v>
      </c>
      <c r="DG133">
        <v>1</v>
      </c>
      <c r="DH133">
        <v>1</v>
      </c>
      <c r="DI133">
        <v>1</v>
      </c>
      <c r="DJ133">
        <v>1</v>
      </c>
      <c r="DK133">
        <v>1</v>
      </c>
      <c r="DL133">
        <v>1</v>
      </c>
      <c r="DM133">
        <v>1</v>
      </c>
      <c r="DN133">
        <v>0</v>
      </c>
      <c r="DO133">
        <v>1</v>
      </c>
      <c r="DP133">
        <v>1</v>
      </c>
      <c r="DQ133">
        <v>0</v>
      </c>
      <c r="DR133" t="s">
        <v>124</v>
      </c>
      <c r="DS133" t="s">
        <v>124</v>
      </c>
      <c r="DT133" t="s">
        <v>124</v>
      </c>
    </row>
    <row r="134" spans="1:124" x14ac:dyDescent="0.35">
      <c r="A134" t="s">
        <v>138</v>
      </c>
      <c r="B134" s="1">
        <v>43556</v>
      </c>
      <c r="C134" s="1">
        <v>43921</v>
      </c>
      <c r="D134">
        <v>1</v>
      </c>
      <c r="E134">
        <v>0</v>
      </c>
      <c r="F134">
        <v>0</v>
      </c>
      <c r="G134">
        <v>0</v>
      </c>
      <c r="H134" t="s">
        <v>124</v>
      </c>
      <c r="I134" t="s">
        <v>124</v>
      </c>
      <c r="J134" t="s">
        <v>124</v>
      </c>
      <c r="K134" t="s">
        <v>124</v>
      </c>
      <c r="L134" t="s">
        <v>124</v>
      </c>
      <c r="M134" t="s">
        <v>124</v>
      </c>
      <c r="N134" t="s">
        <v>124</v>
      </c>
      <c r="O134" t="s">
        <v>124</v>
      </c>
      <c r="P134" t="s">
        <v>124</v>
      </c>
      <c r="Q134" t="s">
        <v>124</v>
      </c>
      <c r="R134" t="s">
        <v>124</v>
      </c>
      <c r="S134" t="s">
        <v>124</v>
      </c>
      <c r="T134">
        <v>1</v>
      </c>
      <c r="U134">
        <v>1</v>
      </c>
      <c r="V134">
        <v>1</v>
      </c>
      <c r="W134">
        <v>0</v>
      </c>
      <c r="X134">
        <v>1</v>
      </c>
      <c r="Y134">
        <v>0</v>
      </c>
      <c r="Z134">
        <v>0</v>
      </c>
      <c r="AA134">
        <v>0</v>
      </c>
      <c r="AB134">
        <v>0</v>
      </c>
      <c r="AC134">
        <v>1</v>
      </c>
      <c r="AD134">
        <v>0</v>
      </c>
      <c r="AE134">
        <v>1</v>
      </c>
      <c r="AF134">
        <v>0</v>
      </c>
      <c r="AG134">
        <v>0</v>
      </c>
      <c r="AH134">
        <v>0</v>
      </c>
      <c r="AI134">
        <v>0</v>
      </c>
      <c r="AJ134">
        <v>0</v>
      </c>
      <c r="AK134">
        <v>0</v>
      </c>
      <c r="AL134">
        <v>0</v>
      </c>
      <c r="AM134">
        <v>0</v>
      </c>
      <c r="AN134">
        <v>0</v>
      </c>
      <c r="AO134">
        <v>0</v>
      </c>
      <c r="AP134">
        <v>0</v>
      </c>
      <c r="AQ134">
        <v>1</v>
      </c>
      <c r="AR134">
        <v>1</v>
      </c>
      <c r="AS134">
        <v>0</v>
      </c>
      <c r="AT134">
        <v>0</v>
      </c>
      <c r="AU134">
        <v>0</v>
      </c>
      <c r="AV134">
        <v>0</v>
      </c>
      <c r="AW134">
        <v>0</v>
      </c>
      <c r="AX134">
        <v>1</v>
      </c>
      <c r="AY134">
        <v>0</v>
      </c>
      <c r="AZ134">
        <v>0</v>
      </c>
      <c r="BA134">
        <v>0</v>
      </c>
      <c r="BB134">
        <v>1</v>
      </c>
      <c r="BC134">
        <v>0</v>
      </c>
      <c r="BD134">
        <v>0</v>
      </c>
      <c r="BE134">
        <v>0</v>
      </c>
      <c r="BF134">
        <v>0</v>
      </c>
      <c r="BG134">
        <v>0</v>
      </c>
      <c r="BH134">
        <v>0</v>
      </c>
      <c r="BI134">
        <v>0</v>
      </c>
      <c r="BJ134">
        <v>0</v>
      </c>
      <c r="BK134">
        <v>0</v>
      </c>
      <c r="BL134">
        <v>0</v>
      </c>
      <c r="BM134">
        <v>0</v>
      </c>
      <c r="BN134">
        <v>1</v>
      </c>
      <c r="BO134">
        <v>0</v>
      </c>
      <c r="BP134">
        <v>0</v>
      </c>
      <c r="BQ134">
        <v>0</v>
      </c>
      <c r="BR134">
        <v>0</v>
      </c>
      <c r="BS134">
        <v>1</v>
      </c>
      <c r="BT134">
        <v>0</v>
      </c>
      <c r="BU134">
        <v>0</v>
      </c>
      <c r="BV134">
        <v>1</v>
      </c>
      <c r="BW134">
        <v>0</v>
      </c>
      <c r="BX134">
        <v>1</v>
      </c>
      <c r="BY134">
        <v>0</v>
      </c>
      <c r="BZ134">
        <v>1</v>
      </c>
      <c r="CA134">
        <v>1</v>
      </c>
      <c r="CB134">
        <v>0</v>
      </c>
      <c r="CC134">
        <v>1</v>
      </c>
      <c r="CD134">
        <v>1</v>
      </c>
      <c r="CE134">
        <v>0</v>
      </c>
      <c r="CF134">
        <v>0</v>
      </c>
      <c r="CG134">
        <v>0</v>
      </c>
      <c r="CH134">
        <v>0</v>
      </c>
      <c r="CI134">
        <v>0</v>
      </c>
      <c r="CJ134">
        <v>0</v>
      </c>
      <c r="CK134">
        <v>0</v>
      </c>
      <c r="CL134">
        <v>0</v>
      </c>
      <c r="CM134">
        <v>0</v>
      </c>
      <c r="CN134">
        <v>0</v>
      </c>
      <c r="CO134">
        <v>1</v>
      </c>
      <c r="CP134">
        <v>0</v>
      </c>
      <c r="CQ134">
        <v>0</v>
      </c>
      <c r="CR134">
        <v>0</v>
      </c>
      <c r="CS134">
        <v>0</v>
      </c>
      <c r="CT134">
        <v>0</v>
      </c>
      <c r="CU134">
        <v>0</v>
      </c>
      <c r="CV134">
        <v>0</v>
      </c>
      <c r="CW134">
        <v>0</v>
      </c>
      <c r="CX134">
        <v>1</v>
      </c>
      <c r="CY134">
        <v>0</v>
      </c>
      <c r="CZ134">
        <v>1</v>
      </c>
      <c r="DA134">
        <v>1</v>
      </c>
      <c r="DB134">
        <v>1</v>
      </c>
      <c r="DC134">
        <v>0</v>
      </c>
      <c r="DD134">
        <v>1</v>
      </c>
      <c r="DE134">
        <v>1</v>
      </c>
      <c r="DF134">
        <v>0</v>
      </c>
      <c r="DG134">
        <v>1</v>
      </c>
      <c r="DH134">
        <v>1</v>
      </c>
      <c r="DI134">
        <v>1</v>
      </c>
      <c r="DJ134">
        <v>1</v>
      </c>
      <c r="DK134">
        <v>1</v>
      </c>
      <c r="DL134">
        <v>1</v>
      </c>
      <c r="DM134">
        <v>1</v>
      </c>
      <c r="DN134">
        <v>0</v>
      </c>
      <c r="DO134">
        <v>1</v>
      </c>
      <c r="DP134">
        <v>1</v>
      </c>
      <c r="DQ134">
        <v>0</v>
      </c>
      <c r="DR134" t="s">
        <v>124</v>
      </c>
      <c r="DS134" t="s">
        <v>124</v>
      </c>
      <c r="DT134" t="s">
        <v>124</v>
      </c>
    </row>
    <row r="135" spans="1:124" x14ac:dyDescent="0.35">
      <c r="A135" t="s">
        <v>138</v>
      </c>
      <c r="B135" s="1">
        <v>43922</v>
      </c>
      <c r="C135" s="1">
        <v>44044</v>
      </c>
      <c r="D135">
        <v>1</v>
      </c>
      <c r="E135">
        <v>0</v>
      </c>
      <c r="F135">
        <v>0</v>
      </c>
      <c r="G135">
        <v>0</v>
      </c>
      <c r="H135" t="s">
        <v>124</v>
      </c>
      <c r="I135" t="s">
        <v>124</v>
      </c>
      <c r="J135" t="s">
        <v>124</v>
      </c>
      <c r="K135" t="s">
        <v>124</v>
      </c>
      <c r="L135" t="s">
        <v>124</v>
      </c>
      <c r="M135" t="s">
        <v>124</v>
      </c>
      <c r="N135" t="s">
        <v>124</v>
      </c>
      <c r="O135" t="s">
        <v>124</v>
      </c>
      <c r="P135" t="s">
        <v>124</v>
      </c>
      <c r="Q135" t="s">
        <v>124</v>
      </c>
      <c r="R135" t="s">
        <v>124</v>
      </c>
      <c r="S135" t="s">
        <v>124</v>
      </c>
      <c r="T135">
        <v>1</v>
      </c>
      <c r="U135">
        <v>1</v>
      </c>
      <c r="V135">
        <v>1</v>
      </c>
      <c r="W135">
        <v>0</v>
      </c>
      <c r="X135">
        <v>1</v>
      </c>
      <c r="Y135">
        <v>0</v>
      </c>
      <c r="Z135">
        <v>0</v>
      </c>
      <c r="AA135">
        <v>0</v>
      </c>
      <c r="AB135">
        <v>0</v>
      </c>
      <c r="AC135">
        <v>1</v>
      </c>
      <c r="AD135">
        <v>0</v>
      </c>
      <c r="AE135">
        <v>1</v>
      </c>
      <c r="AF135">
        <v>0</v>
      </c>
      <c r="AG135">
        <v>0</v>
      </c>
      <c r="AH135">
        <v>0</v>
      </c>
      <c r="AI135">
        <v>0</v>
      </c>
      <c r="AJ135">
        <v>0</v>
      </c>
      <c r="AK135">
        <v>0</v>
      </c>
      <c r="AL135">
        <v>0</v>
      </c>
      <c r="AM135">
        <v>0</v>
      </c>
      <c r="AN135">
        <v>0</v>
      </c>
      <c r="AO135">
        <v>0</v>
      </c>
      <c r="AP135">
        <v>0</v>
      </c>
      <c r="AQ135">
        <v>1</v>
      </c>
      <c r="AR135">
        <v>1</v>
      </c>
      <c r="AS135">
        <v>0</v>
      </c>
      <c r="AT135">
        <v>0</v>
      </c>
      <c r="AU135">
        <v>1</v>
      </c>
      <c r="AV135">
        <v>0</v>
      </c>
      <c r="AW135">
        <v>0</v>
      </c>
      <c r="AX135">
        <v>1</v>
      </c>
      <c r="AY135">
        <v>0</v>
      </c>
      <c r="AZ135">
        <v>0</v>
      </c>
      <c r="BA135">
        <v>0</v>
      </c>
      <c r="BB135">
        <v>1</v>
      </c>
      <c r="BC135">
        <v>0</v>
      </c>
      <c r="BD135">
        <v>0</v>
      </c>
      <c r="BE135">
        <v>0</v>
      </c>
      <c r="BF135">
        <v>0</v>
      </c>
      <c r="BG135">
        <v>0</v>
      </c>
      <c r="BH135">
        <v>0</v>
      </c>
      <c r="BI135">
        <v>0</v>
      </c>
      <c r="BJ135">
        <v>0</v>
      </c>
      <c r="BK135">
        <v>0</v>
      </c>
      <c r="BL135">
        <v>0</v>
      </c>
      <c r="BM135">
        <v>0</v>
      </c>
      <c r="BN135">
        <v>1</v>
      </c>
      <c r="BO135">
        <v>0</v>
      </c>
      <c r="BP135">
        <v>0</v>
      </c>
      <c r="BQ135">
        <v>0</v>
      </c>
      <c r="BR135">
        <v>0</v>
      </c>
      <c r="BS135">
        <v>0</v>
      </c>
      <c r="BT135">
        <v>0</v>
      </c>
      <c r="BU135">
        <v>0</v>
      </c>
      <c r="BV135">
        <v>1</v>
      </c>
      <c r="BW135">
        <v>0</v>
      </c>
      <c r="BX135">
        <v>1</v>
      </c>
      <c r="BY135">
        <v>0</v>
      </c>
      <c r="BZ135">
        <v>1</v>
      </c>
      <c r="CA135">
        <v>0</v>
      </c>
      <c r="CB135">
        <v>0</v>
      </c>
      <c r="CC135">
        <v>1</v>
      </c>
      <c r="CD135">
        <v>1</v>
      </c>
      <c r="CE135">
        <v>0</v>
      </c>
      <c r="CF135">
        <v>0</v>
      </c>
      <c r="CG135">
        <v>0</v>
      </c>
      <c r="CH135">
        <v>0</v>
      </c>
      <c r="CI135">
        <v>0</v>
      </c>
      <c r="CJ135">
        <v>0</v>
      </c>
      <c r="CK135">
        <v>0</v>
      </c>
      <c r="CL135">
        <v>0</v>
      </c>
      <c r="CM135">
        <v>0</v>
      </c>
      <c r="CN135">
        <v>0</v>
      </c>
      <c r="CO135">
        <v>1</v>
      </c>
      <c r="CP135">
        <v>0</v>
      </c>
      <c r="CQ135">
        <v>0</v>
      </c>
      <c r="CR135">
        <v>0</v>
      </c>
      <c r="CS135">
        <v>0</v>
      </c>
      <c r="CT135">
        <v>0</v>
      </c>
      <c r="CU135">
        <v>0</v>
      </c>
      <c r="CV135">
        <v>0</v>
      </c>
      <c r="CW135">
        <v>0</v>
      </c>
      <c r="CX135">
        <v>1</v>
      </c>
      <c r="CY135">
        <v>0</v>
      </c>
      <c r="CZ135">
        <v>0</v>
      </c>
      <c r="DA135">
        <v>0</v>
      </c>
      <c r="DB135">
        <v>0</v>
      </c>
      <c r="DC135">
        <v>0</v>
      </c>
      <c r="DD135">
        <v>0</v>
      </c>
      <c r="DE135">
        <v>1</v>
      </c>
      <c r="DF135">
        <v>0</v>
      </c>
      <c r="DG135">
        <v>1</v>
      </c>
      <c r="DH135">
        <v>1</v>
      </c>
      <c r="DI135">
        <v>1</v>
      </c>
      <c r="DJ135">
        <v>1</v>
      </c>
      <c r="DK135">
        <v>1</v>
      </c>
      <c r="DL135">
        <v>1</v>
      </c>
      <c r="DM135">
        <v>1</v>
      </c>
      <c r="DN135">
        <v>0</v>
      </c>
      <c r="DO135">
        <v>1</v>
      </c>
      <c r="DP135">
        <v>1</v>
      </c>
      <c r="DQ135">
        <v>0</v>
      </c>
      <c r="DR135" t="s">
        <v>124</v>
      </c>
      <c r="DS135" t="s">
        <v>124</v>
      </c>
      <c r="DT135" t="s">
        <v>124</v>
      </c>
    </row>
    <row r="136" spans="1:124" x14ac:dyDescent="0.35">
      <c r="A136" t="s">
        <v>139</v>
      </c>
      <c r="B136" s="1">
        <v>42948</v>
      </c>
      <c r="C136" s="1">
        <v>43008</v>
      </c>
      <c r="D136">
        <v>1</v>
      </c>
      <c r="E136">
        <v>0</v>
      </c>
      <c r="F136">
        <v>0</v>
      </c>
      <c r="G136">
        <v>0</v>
      </c>
      <c r="H136" t="s">
        <v>124</v>
      </c>
      <c r="I136" t="s">
        <v>124</v>
      </c>
      <c r="J136" t="s">
        <v>124</v>
      </c>
      <c r="K136" t="s">
        <v>124</v>
      </c>
      <c r="L136" t="s">
        <v>124</v>
      </c>
      <c r="M136" t="s">
        <v>124</v>
      </c>
      <c r="N136" t="s">
        <v>124</v>
      </c>
      <c r="O136" t="s">
        <v>124</v>
      </c>
      <c r="P136" t="s">
        <v>124</v>
      </c>
      <c r="Q136" t="s">
        <v>124</v>
      </c>
      <c r="R136" t="s">
        <v>124</v>
      </c>
      <c r="S136" t="s">
        <v>124</v>
      </c>
      <c r="T136">
        <v>1</v>
      </c>
      <c r="U136">
        <v>1</v>
      </c>
      <c r="V136">
        <v>0</v>
      </c>
      <c r="W136">
        <v>1</v>
      </c>
      <c r="X136">
        <v>1</v>
      </c>
      <c r="Y136">
        <v>0</v>
      </c>
      <c r="Z136">
        <v>0</v>
      </c>
      <c r="AA136">
        <v>0</v>
      </c>
      <c r="AB136">
        <v>0</v>
      </c>
      <c r="AC136">
        <v>0</v>
      </c>
      <c r="AD136">
        <v>0</v>
      </c>
      <c r="AE136">
        <v>0</v>
      </c>
      <c r="AF136">
        <v>0</v>
      </c>
      <c r="AG136">
        <v>0</v>
      </c>
      <c r="AH136">
        <v>0</v>
      </c>
      <c r="AI136">
        <v>0</v>
      </c>
      <c r="AJ136">
        <v>0</v>
      </c>
      <c r="AK136">
        <v>0</v>
      </c>
      <c r="AL136">
        <v>0</v>
      </c>
      <c r="AM136">
        <v>1</v>
      </c>
      <c r="AN136">
        <v>0</v>
      </c>
      <c r="AO136">
        <v>0</v>
      </c>
      <c r="AP136">
        <v>0</v>
      </c>
      <c r="AQ136">
        <v>1</v>
      </c>
      <c r="AR136">
        <v>1</v>
      </c>
      <c r="AS136">
        <v>0</v>
      </c>
      <c r="AT136">
        <v>0</v>
      </c>
      <c r="AU136">
        <v>0</v>
      </c>
      <c r="AV136">
        <v>0</v>
      </c>
      <c r="AW136">
        <v>0</v>
      </c>
      <c r="AX136">
        <v>1</v>
      </c>
      <c r="AY136">
        <v>0</v>
      </c>
      <c r="AZ136">
        <v>1</v>
      </c>
      <c r="BA136">
        <v>1</v>
      </c>
      <c r="BB136">
        <v>1</v>
      </c>
      <c r="BC136">
        <v>1</v>
      </c>
      <c r="BD136">
        <v>0</v>
      </c>
      <c r="BE136">
        <v>0</v>
      </c>
      <c r="BF136">
        <v>0</v>
      </c>
      <c r="BG136">
        <v>0</v>
      </c>
      <c r="BH136">
        <v>0</v>
      </c>
      <c r="BI136">
        <v>0</v>
      </c>
      <c r="BJ136">
        <v>0</v>
      </c>
      <c r="BK136">
        <v>0</v>
      </c>
      <c r="BL136">
        <v>0</v>
      </c>
      <c r="BM136">
        <v>1</v>
      </c>
      <c r="BN136">
        <v>0</v>
      </c>
      <c r="BO136">
        <v>0</v>
      </c>
      <c r="BP136">
        <v>0</v>
      </c>
      <c r="BQ136">
        <v>0</v>
      </c>
      <c r="BR136">
        <v>1</v>
      </c>
      <c r="BS136">
        <v>1</v>
      </c>
      <c r="BT136">
        <v>0</v>
      </c>
      <c r="BU136">
        <v>0</v>
      </c>
      <c r="BV136">
        <v>1</v>
      </c>
      <c r="BW136">
        <v>0</v>
      </c>
      <c r="BX136">
        <v>0</v>
      </c>
      <c r="BY136">
        <v>0</v>
      </c>
      <c r="BZ136">
        <v>0</v>
      </c>
      <c r="CA136">
        <v>0</v>
      </c>
      <c r="CB136">
        <v>0</v>
      </c>
      <c r="CC136">
        <v>0</v>
      </c>
      <c r="CD136">
        <v>0</v>
      </c>
      <c r="CE136">
        <v>1</v>
      </c>
      <c r="CF136">
        <v>0</v>
      </c>
      <c r="CG136">
        <v>0</v>
      </c>
      <c r="CH136">
        <v>0</v>
      </c>
      <c r="CI136">
        <v>0</v>
      </c>
      <c r="CJ136">
        <v>0</v>
      </c>
      <c r="CK136">
        <v>0</v>
      </c>
      <c r="CL136">
        <v>0</v>
      </c>
      <c r="CM136">
        <v>0</v>
      </c>
      <c r="CN136">
        <v>0</v>
      </c>
      <c r="CO136">
        <v>1</v>
      </c>
      <c r="CP136">
        <v>0</v>
      </c>
      <c r="CQ136">
        <v>0</v>
      </c>
      <c r="CR136">
        <v>0</v>
      </c>
      <c r="CS136">
        <v>0</v>
      </c>
      <c r="CT136">
        <v>0</v>
      </c>
      <c r="CU136">
        <v>0</v>
      </c>
      <c r="CV136">
        <v>0</v>
      </c>
      <c r="CW136">
        <v>0</v>
      </c>
      <c r="CX136">
        <v>1</v>
      </c>
      <c r="CY136">
        <v>0</v>
      </c>
      <c r="CZ136">
        <v>0</v>
      </c>
      <c r="DA136">
        <v>1</v>
      </c>
      <c r="DB136">
        <v>1</v>
      </c>
      <c r="DC136">
        <v>0</v>
      </c>
      <c r="DD136">
        <v>1</v>
      </c>
      <c r="DE136">
        <v>1</v>
      </c>
      <c r="DF136">
        <v>0</v>
      </c>
      <c r="DG136">
        <v>0</v>
      </c>
      <c r="DH136" t="s">
        <v>124</v>
      </c>
      <c r="DI136" t="s">
        <v>124</v>
      </c>
      <c r="DJ136" t="s">
        <v>124</v>
      </c>
      <c r="DK136" t="s">
        <v>124</v>
      </c>
      <c r="DL136" t="s">
        <v>124</v>
      </c>
      <c r="DM136" t="s">
        <v>124</v>
      </c>
      <c r="DN136" t="s">
        <v>124</v>
      </c>
      <c r="DO136">
        <v>1</v>
      </c>
      <c r="DP136" t="s">
        <v>124</v>
      </c>
      <c r="DQ136">
        <v>0</v>
      </c>
      <c r="DR136" t="s">
        <v>124</v>
      </c>
      <c r="DS136" t="s">
        <v>124</v>
      </c>
      <c r="DT136" t="s">
        <v>124</v>
      </c>
    </row>
    <row r="137" spans="1:124" x14ac:dyDescent="0.35">
      <c r="A137" t="s">
        <v>139</v>
      </c>
      <c r="B137" s="1">
        <v>43009</v>
      </c>
      <c r="C137" s="1">
        <v>43026</v>
      </c>
      <c r="D137">
        <v>1</v>
      </c>
      <c r="E137">
        <v>0</v>
      </c>
      <c r="F137">
        <v>0</v>
      </c>
      <c r="G137">
        <v>0</v>
      </c>
      <c r="H137" t="s">
        <v>124</v>
      </c>
      <c r="I137" t="s">
        <v>124</v>
      </c>
      <c r="J137" t="s">
        <v>124</v>
      </c>
      <c r="K137" t="s">
        <v>124</v>
      </c>
      <c r="L137" t="s">
        <v>124</v>
      </c>
      <c r="M137" t="s">
        <v>124</v>
      </c>
      <c r="N137" t="s">
        <v>124</v>
      </c>
      <c r="O137" t="s">
        <v>124</v>
      </c>
      <c r="P137" t="s">
        <v>124</v>
      </c>
      <c r="Q137" t="s">
        <v>124</v>
      </c>
      <c r="R137" t="s">
        <v>124</v>
      </c>
      <c r="S137" t="s">
        <v>124</v>
      </c>
      <c r="T137">
        <v>1</v>
      </c>
      <c r="U137">
        <v>1</v>
      </c>
      <c r="V137">
        <v>0</v>
      </c>
      <c r="W137">
        <v>1</v>
      </c>
      <c r="X137">
        <v>1</v>
      </c>
      <c r="Y137">
        <v>0</v>
      </c>
      <c r="Z137">
        <v>0</v>
      </c>
      <c r="AA137">
        <v>0</v>
      </c>
      <c r="AB137">
        <v>0</v>
      </c>
      <c r="AC137">
        <v>0</v>
      </c>
      <c r="AD137">
        <v>0</v>
      </c>
      <c r="AE137">
        <v>0</v>
      </c>
      <c r="AF137">
        <v>0</v>
      </c>
      <c r="AG137">
        <v>0</v>
      </c>
      <c r="AH137">
        <v>0</v>
      </c>
      <c r="AI137">
        <v>0</v>
      </c>
      <c r="AJ137">
        <v>0</v>
      </c>
      <c r="AK137">
        <v>0</v>
      </c>
      <c r="AL137">
        <v>0</v>
      </c>
      <c r="AM137">
        <v>1</v>
      </c>
      <c r="AN137">
        <v>0</v>
      </c>
      <c r="AO137">
        <v>0</v>
      </c>
      <c r="AP137">
        <v>0</v>
      </c>
      <c r="AQ137">
        <v>1</v>
      </c>
      <c r="AR137">
        <v>1</v>
      </c>
      <c r="AS137">
        <v>0</v>
      </c>
      <c r="AT137">
        <v>0</v>
      </c>
      <c r="AU137">
        <v>0</v>
      </c>
      <c r="AV137">
        <v>0</v>
      </c>
      <c r="AW137">
        <v>0</v>
      </c>
      <c r="AX137">
        <v>1</v>
      </c>
      <c r="AY137">
        <v>0</v>
      </c>
      <c r="AZ137">
        <v>1</v>
      </c>
      <c r="BA137">
        <v>1</v>
      </c>
      <c r="BB137">
        <v>1</v>
      </c>
      <c r="BC137">
        <v>1</v>
      </c>
      <c r="BD137">
        <v>0</v>
      </c>
      <c r="BE137">
        <v>0</v>
      </c>
      <c r="BF137">
        <v>0</v>
      </c>
      <c r="BG137">
        <v>0</v>
      </c>
      <c r="BH137">
        <v>0</v>
      </c>
      <c r="BI137">
        <v>0</v>
      </c>
      <c r="BJ137">
        <v>0</v>
      </c>
      <c r="BK137">
        <v>0</v>
      </c>
      <c r="BL137">
        <v>0</v>
      </c>
      <c r="BM137">
        <v>1</v>
      </c>
      <c r="BN137">
        <v>0</v>
      </c>
      <c r="BO137">
        <v>0</v>
      </c>
      <c r="BP137">
        <v>0</v>
      </c>
      <c r="BQ137">
        <v>0</v>
      </c>
      <c r="BR137">
        <v>0</v>
      </c>
      <c r="BS137">
        <v>1</v>
      </c>
      <c r="BT137">
        <v>0</v>
      </c>
      <c r="BU137">
        <v>0</v>
      </c>
      <c r="BV137">
        <v>1</v>
      </c>
      <c r="BW137">
        <v>0</v>
      </c>
      <c r="BX137">
        <v>0</v>
      </c>
      <c r="BY137">
        <v>0</v>
      </c>
      <c r="BZ137">
        <v>0</v>
      </c>
      <c r="CA137">
        <v>0</v>
      </c>
      <c r="CB137">
        <v>0</v>
      </c>
      <c r="CC137">
        <v>0</v>
      </c>
      <c r="CD137">
        <v>0</v>
      </c>
      <c r="CE137">
        <v>1</v>
      </c>
      <c r="CF137">
        <v>0</v>
      </c>
      <c r="CG137">
        <v>0</v>
      </c>
      <c r="CH137">
        <v>0</v>
      </c>
      <c r="CI137">
        <v>0</v>
      </c>
      <c r="CJ137">
        <v>0</v>
      </c>
      <c r="CK137">
        <v>0</v>
      </c>
      <c r="CL137">
        <v>0</v>
      </c>
      <c r="CM137">
        <v>0</v>
      </c>
      <c r="CN137">
        <v>0</v>
      </c>
      <c r="CO137">
        <v>1</v>
      </c>
      <c r="CP137">
        <v>0</v>
      </c>
      <c r="CQ137">
        <v>0</v>
      </c>
      <c r="CR137">
        <v>0</v>
      </c>
      <c r="CS137">
        <v>0</v>
      </c>
      <c r="CT137">
        <v>0</v>
      </c>
      <c r="CU137">
        <v>0</v>
      </c>
      <c r="CV137">
        <v>0</v>
      </c>
      <c r="CW137">
        <v>0</v>
      </c>
      <c r="CX137">
        <v>1</v>
      </c>
      <c r="CY137">
        <v>0</v>
      </c>
      <c r="CZ137">
        <v>0</v>
      </c>
      <c r="DA137">
        <v>1</v>
      </c>
      <c r="DB137">
        <v>1</v>
      </c>
      <c r="DC137">
        <v>0</v>
      </c>
      <c r="DD137">
        <v>1</v>
      </c>
      <c r="DE137">
        <v>1</v>
      </c>
      <c r="DF137">
        <v>0</v>
      </c>
      <c r="DG137">
        <v>0</v>
      </c>
      <c r="DH137" t="s">
        <v>124</v>
      </c>
      <c r="DI137" t="s">
        <v>124</v>
      </c>
      <c r="DJ137" t="s">
        <v>124</v>
      </c>
      <c r="DK137" t="s">
        <v>124</v>
      </c>
      <c r="DL137" t="s">
        <v>124</v>
      </c>
      <c r="DM137" t="s">
        <v>124</v>
      </c>
      <c r="DN137" t="s">
        <v>124</v>
      </c>
      <c r="DO137">
        <v>1</v>
      </c>
      <c r="DP137" t="s">
        <v>124</v>
      </c>
      <c r="DQ137">
        <v>0</v>
      </c>
      <c r="DR137" t="s">
        <v>124</v>
      </c>
      <c r="DS137" t="s">
        <v>124</v>
      </c>
      <c r="DT137" t="s">
        <v>124</v>
      </c>
    </row>
    <row r="138" spans="1:124" x14ac:dyDescent="0.35">
      <c r="A138" t="s">
        <v>139</v>
      </c>
      <c r="B138" s="1">
        <v>43027</v>
      </c>
      <c r="C138" s="1">
        <v>43190</v>
      </c>
      <c r="D138">
        <v>1</v>
      </c>
      <c r="E138">
        <v>0</v>
      </c>
      <c r="F138">
        <v>0</v>
      </c>
      <c r="G138">
        <v>0</v>
      </c>
      <c r="H138" t="s">
        <v>124</v>
      </c>
      <c r="I138" t="s">
        <v>124</v>
      </c>
      <c r="J138" t="s">
        <v>124</v>
      </c>
      <c r="K138" t="s">
        <v>124</v>
      </c>
      <c r="L138" t="s">
        <v>124</v>
      </c>
      <c r="M138" t="s">
        <v>124</v>
      </c>
      <c r="N138" t="s">
        <v>124</v>
      </c>
      <c r="O138" t="s">
        <v>124</v>
      </c>
      <c r="P138" t="s">
        <v>124</v>
      </c>
      <c r="Q138" t="s">
        <v>124</v>
      </c>
      <c r="R138" t="s">
        <v>124</v>
      </c>
      <c r="S138" t="s">
        <v>124</v>
      </c>
      <c r="T138">
        <v>1</v>
      </c>
      <c r="U138">
        <v>1</v>
      </c>
      <c r="V138">
        <v>1</v>
      </c>
      <c r="W138">
        <v>1</v>
      </c>
      <c r="X138">
        <v>1</v>
      </c>
      <c r="Y138">
        <v>0</v>
      </c>
      <c r="Z138">
        <v>0</v>
      </c>
      <c r="AA138">
        <v>0</v>
      </c>
      <c r="AB138">
        <v>0</v>
      </c>
      <c r="AC138">
        <v>0</v>
      </c>
      <c r="AD138">
        <v>0</v>
      </c>
      <c r="AE138">
        <v>0</v>
      </c>
      <c r="AF138">
        <v>0</v>
      </c>
      <c r="AG138">
        <v>0</v>
      </c>
      <c r="AH138">
        <v>0</v>
      </c>
      <c r="AI138">
        <v>0</v>
      </c>
      <c r="AJ138">
        <v>0</v>
      </c>
      <c r="AK138">
        <v>0</v>
      </c>
      <c r="AL138">
        <v>0</v>
      </c>
      <c r="AM138">
        <v>1</v>
      </c>
      <c r="AN138">
        <v>0</v>
      </c>
      <c r="AO138">
        <v>0</v>
      </c>
      <c r="AP138">
        <v>0</v>
      </c>
      <c r="AQ138">
        <v>1</v>
      </c>
      <c r="AR138">
        <v>1</v>
      </c>
      <c r="AS138">
        <v>0</v>
      </c>
      <c r="AT138">
        <v>0</v>
      </c>
      <c r="AU138">
        <v>0</v>
      </c>
      <c r="AV138">
        <v>0</v>
      </c>
      <c r="AW138">
        <v>0</v>
      </c>
      <c r="AX138">
        <v>1</v>
      </c>
      <c r="AY138">
        <v>0</v>
      </c>
      <c r="AZ138">
        <v>1</v>
      </c>
      <c r="BA138">
        <v>1</v>
      </c>
      <c r="BB138">
        <v>1</v>
      </c>
      <c r="BC138">
        <v>1</v>
      </c>
      <c r="BD138">
        <v>0</v>
      </c>
      <c r="BE138">
        <v>0</v>
      </c>
      <c r="BF138">
        <v>0</v>
      </c>
      <c r="BG138">
        <v>0</v>
      </c>
      <c r="BH138">
        <v>0</v>
      </c>
      <c r="BI138">
        <v>0</v>
      </c>
      <c r="BJ138">
        <v>0</v>
      </c>
      <c r="BK138">
        <v>0</v>
      </c>
      <c r="BL138">
        <v>0</v>
      </c>
      <c r="BM138">
        <v>1</v>
      </c>
      <c r="BN138">
        <v>0</v>
      </c>
      <c r="BO138">
        <v>0</v>
      </c>
      <c r="BP138">
        <v>0</v>
      </c>
      <c r="BQ138">
        <v>0</v>
      </c>
      <c r="BR138">
        <v>0</v>
      </c>
      <c r="BS138">
        <v>1</v>
      </c>
      <c r="BT138">
        <v>0</v>
      </c>
      <c r="BU138">
        <v>0</v>
      </c>
      <c r="BV138">
        <v>1</v>
      </c>
      <c r="BW138">
        <v>0</v>
      </c>
      <c r="BX138">
        <v>0</v>
      </c>
      <c r="BY138">
        <v>0</v>
      </c>
      <c r="BZ138">
        <v>0</v>
      </c>
      <c r="CA138">
        <v>0</v>
      </c>
      <c r="CB138">
        <v>0</v>
      </c>
      <c r="CC138">
        <v>0</v>
      </c>
      <c r="CD138">
        <v>0</v>
      </c>
      <c r="CE138">
        <v>1</v>
      </c>
      <c r="CF138">
        <v>0</v>
      </c>
      <c r="CG138">
        <v>0</v>
      </c>
      <c r="CH138">
        <v>0</v>
      </c>
      <c r="CI138">
        <v>0</v>
      </c>
      <c r="CJ138">
        <v>0</v>
      </c>
      <c r="CK138">
        <v>0</v>
      </c>
      <c r="CL138">
        <v>0</v>
      </c>
      <c r="CM138">
        <v>0</v>
      </c>
      <c r="CN138">
        <v>0</v>
      </c>
      <c r="CO138">
        <v>1</v>
      </c>
      <c r="CP138">
        <v>0</v>
      </c>
      <c r="CQ138">
        <v>0</v>
      </c>
      <c r="CR138">
        <v>0</v>
      </c>
      <c r="CS138">
        <v>0</v>
      </c>
      <c r="CT138">
        <v>0</v>
      </c>
      <c r="CU138">
        <v>0</v>
      </c>
      <c r="CV138">
        <v>0</v>
      </c>
      <c r="CW138">
        <v>1</v>
      </c>
      <c r="CX138">
        <v>0</v>
      </c>
      <c r="CY138">
        <v>0</v>
      </c>
      <c r="CZ138">
        <v>0</v>
      </c>
      <c r="DA138">
        <v>1</v>
      </c>
      <c r="DB138">
        <v>1</v>
      </c>
      <c r="DC138">
        <v>0</v>
      </c>
      <c r="DD138">
        <v>1</v>
      </c>
      <c r="DE138">
        <v>1</v>
      </c>
      <c r="DF138">
        <v>0</v>
      </c>
      <c r="DG138">
        <v>0</v>
      </c>
      <c r="DH138" t="s">
        <v>124</v>
      </c>
      <c r="DI138" t="s">
        <v>124</v>
      </c>
      <c r="DJ138" t="s">
        <v>124</v>
      </c>
      <c r="DK138" t="s">
        <v>124</v>
      </c>
      <c r="DL138" t="s">
        <v>124</v>
      </c>
      <c r="DM138" t="s">
        <v>124</v>
      </c>
      <c r="DN138" t="s">
        <v>124</v>
      </c>
      <c r="DO138">
        <v>1</v>
      </c>
      <c r="DP138" t="s">
        <v>124</v>
      </c>
      <c r="DQ138">
        <v>0</v>
      </c>
      <c r="DR138" t="s">
        <v>124</v>
      </c>
      <c r="DS138" t="s">
        <v>124</v>
      </c>
      <c r="DT138" t="s">
        <v>124</v>
      </c>
    </row>
    <row r="139" spans="1:124" x14ac:dyDescent="0.35">
      <c r="A139" t="s">
        <v>139</v>
      </c>
      <c r="B139" s="1">
        <v>43191</v>
      </c>
      <c r="C139" s="1">
        <v>43373</v>
      </c>
      <c r="D139">
        <v>1</v>
      </c>
      <c r="E139">
        <v>0</v>
      </c>
      <c r="F139">
        <v>0</v>
      </c>
      <c r="G139">
        <v>0</v>
      </c>
      <c r="H139" t="s">
        <v>124</v>
      </c>
      <c r="I139" t="s">
        <v>124</v>
      </c>
      <c r="J139" t="s">
        <v>124</v>
      </c>
      <c r="K139" t="s">
        <v>124</v>
      </c>
      <c r="L139" t="s">
        <v>124</v>
      </c>
      <c r="M139" t="s">
        <v>124</v>
      </c>
      <c r="N139" t="s">
        <v>124</v>
      </c>
      <c r="O139" t="s">
        <v>124</v>
      </c>
      <c r="P139" t="s">
        <v>124</v>
      </c>
      <c r="Q139" t="s">
        <v>124</v>
      </c>
      <c r="R139" t="s">
        <v>124</v>
      </c>
      <c r="S139" t="s">
        <v>124</v>
      </c>
      <c r="T139">
        <v>1</v>
      </c>
      <c r="U139">
        <v>1</v>
      </c>
      <c r="V139">
        <v>1</v>
      </c>
      <c r="W139">
        <v>1</v>
      </c>
      <c r="X139">
        <v>1</v>
      </c>
      <c r="Y139">
        <v>0</v>
      </c>
      <c r="Z139">
        <v>0</v>
      </c>
      <c r="AA139">
        <v>0</v>
      </c>
      <c r="AB139">
        <v>0</v>
      </c>
      <c r="AC139">
        <v>0</v>
      </c>
      <c r="AD139">
        <v>0</v>
      </c>
      <c r="AE139">
        <v>0</v>
      </c>
      <c r="AF139">
        <v>0</v>
      </c>
      <c r="AG139">
        <v>0</v>
      </c>
      <c r="AH139">
        <v>0</v>
      </c>
      <c r="AI139">
        <v>0</v>
      </c>
      <c r="AJ139">
        <v>0</v>
      </c>
      <c r="AK139">
        <v>0</v>
      </c>
      <c r="AL139">
        <v>0</v>
      </c>
      <c r="AM139">
        <v>1</v>
      </c>
      <c r="AN139">
        <v>0</v>
      </c>
      <c r="AO139">
        <v>0</v>
      </c>
      <c r="AP139">
        <v>0</v>
      </c>
      <c r="AQ139">
        <v>1</v>
      </c>
      <c r="AR139">
        <v>1</v>
      </c>
      <c r="AS139">
        <v>0</v>
      </c>
      <c r="AT139">
        <v>0</v>
      </c>
      <c r="AU139">
        <v>0</v>
      </c>
      <c r="AV139">
        <v>0</v>
      </c>
      <c r="AW139">
        <v>0</v>
      </c>
      <c r="AX139">
        <v>1</v>
      </c>
      <c r="AY139">
        <v>0</v>
      </c>
      <c r="AZ139">
        <v>1</v>
      </c>
      <c r="BA139">
        <v>1</v>
      </c>
      <c r="BB139">
        <v>1</v>
      </c>
      <c r="BC139">
        <v>1</v>
      </c>
      <c r="BD139">
        <v>0</v>
      </c>
      <c r="BE139">
        <v>0</v>
      </c>
      <c r="BF139">
        <v>0</v>
      </c>
      <c r="BG139">
        <v>0</v>
      </c>
      <c r="BH139">
        <v>0</v>
      </c>
      <c r="BI139">
        <v>0</v>
      </c>
      <c r="BJ139">
        <v>0</v>
      </c>
      <c r="BK139">
        <v>0</v>
      </c>
      <c r="BL139">
        <v>0</v>
      </c>
      <c r="BM139">
        <v>1</v>
      </c>
      <c r="BN139">
        <v>0</v>
      </c>
      <c r="BO139">
        <v>0</v>
      </c>
      <c r="BP139">
        <v>0</v>
      </c>
      <c r="BQ139">
        <v>0</v>
      </c>
      <c r="BR139">
        <v>0</v>
      </c>
      <c r="BS139">
        <v>1</v>
      </c>
      <c r="BT139">
        <v>0</v>
      </c>
      <c r="BU139">
        <v>0</v>
      </c>
      <c r="BV139">
        <v>1</v>
      </c>
      <c r="BW139">
        <v>0</v>
      </c>
      <c r="BX139">
        <v>0</v>
      </c>
      <c r="BY139">
        <v>0</v>
      </c>
      <c r="BZ139">
        <v>0</v>
      </c>
      <c r="CA139">
        <v>0</v>
      </c>
      <c r="CB139">
        <v>0</v>
      </c>
      <c r="CC139">
        <v>0</v>
      </c>
      <c r="CD139">
        <v>0</v>
      </c>
      <c r="CE139">
        <v>1</v>
      </c>
      <c r="CF139">
        <v>0</v>
      </c>
      <c r="CG139">
        <v>0</v>
      </c>
      <c r="CH139">
        <v>0</v>
      </c>
      <c r="CI139">
        <v>0</v>
      </c>
      <c r="CJ139">
        <v>0</v>
      </c>
      <c r="CK139">
        <v>0</v>
      </c>
      <c r="CL139">
        <v>0</v>
      </c>
      <c r="CM139">
        <v>0</v>
      </c>
      <c r="CN139">
        <v>0</v>
      </c>
      <c r="CO139">
        <v>1</v>
      </c>
      <c r="CP139">
        <v>0</v>
      </c>
      <c r="CQ139">
        <v>0</v>
      </c>
      <c r="CR139">
        <v>0</v>
      </c>
      <c r="CS139">
        <v>0</v>
      </c>
      <c r="CT139">
        <v>0</v>
      </c>
      <c r="CU139">
        <v>0</v>
      </c>
      <c r="CV139">
        <v>0</v>
      </c>
      <c r="CW139">
        <v>1</v>
      </c>
      <c r="CX139">
        <v>0</v>
      </c>
      <c r="CY139">
        <v>0</v>
      </c>
      <c r="CZ139">
        <v>0</v>
      </c>
      <c r="DA139">
        <v>1</v>
      </c>
      <c r="DB139">
        <v>1</v>
      </c>
      <c r="DC139">
        <v>0</v>
      </c>
      <c r="DD139">
        <v>0</v>
      </c>
      <c r="DE139">
        <v>1</v>
      </c>
      <c r="DF139">
        <v>0</v>
      </c>
      <c r="DG139">
        <v>0</v>
      </c>
      <c r="DH139" t="s">
        <v>124</v>
      </c>
      <c r="DI139" t="s">
        <v>124</v>
      </c>
      <c r="DJ139" t="s">
        <v>124</v>
      </c>
      <c r="DK139" t="s">
        <v>124</v>
      </c>
      <c r="DL139" t="s">
        <v>124</v>
      </c>
      <c r="DM139" t="s">
        <v>124</v>
      </c>
      <c r="DN139" t="s">
        <v>124</v>
      </c>
      <c r="DO139">
        <v>1</v>
      </c>
      <c r="DP139" t="s">
        <v>124</v>
      </c>
      <c r="DQ139">
        <v>0</v>
      </c>
      <c r="DR139" t="s">
        <v>124</v>
      </c>
      <c r="DS139" t="s">
        <v>124</v>
      </c>
      <c r="DT139" t="s">
        <v>124</v>
      </c>
    </row>
    <row r="140" spans="1:124" x14ac:dyDescent="0.35">
      <c r="A140" t="s">
        <v>139</v>
      </c>
      <c r="B140" s="1">
        <v>43374</v>
      </c>
      <c r="C140" s="1">
        <v>43465</v>
      </c>
      <c r="D140">
        <v>1</v>
      </c>
      <c r="E140">
        <v>0</v>
      </c>
      <c r="F140">
        <v>0</v>
      </c>
      <c r="G140">
        <v>0</v>
      </c>
      <c r="H140" t="s">
        <v>124</v>
      </c>
      <c r="I140" t="s">
        <v>124</v>
      </c>
      <c r="J140" t="s">
        <v>124</v>
      </c>
      <c r="K140" t="s">
        <v>124</v>
      </c>
      <c r="L140" t="s">
        <v>124</v>
      </c>
      <c r="M140" t="s">
        <v>124</v>
      </c>
      <c r="N140" t="s">
        <v>124</v>
      </c>
      <c r="O140" t="s">
        <v>124</v>
      </c>
      <c r="P140" t="s">
        <v>124</v>
      </c>
      <c r="Q140" t="s">
        <v>124</v>
      </c>
      <c r="R140" t="s">
        <v>124</v>
      </c>
      <c r="S140" t="s">
        <v>124</v>
      </c>
      <c r="T140">
        <v>1</v>
      </c>
      <c r="U140">
        <v>1</v>
      </c>
      <c r="V140">
        <v>1</v>
      </c>
      <c r="W140">
        <v>1</v>
      </c>
      <c r="X140">
        <v>1</v>
      </c>
      <c r="Y140">
        <v>0</v>
      </c>
      <c r="Z140">
        <v>0</v>
      </c>
      <c r="AA140">
        <v>0</v>
      </c>
      <c r="AB140">
        <v>0</v>
      </c>
      <c r="AC140">
        <v>0</v>
      </c>
      <c r="AD140">
        <v>0</v>
      </c>
      <c r="AE140">
        <v>0</v>
      </c>
      <c r="AF140">
        <v>0</v>
      </c>
      <c r="AG140">
        <v>0</v>
      </c>
      <c r="AH140">
        <v>0</v>
      </c>
      <c r="AI140">
        <v>0</v>
      </c>
      <c r="AJ140">
        <v>0</v>
      </c>
      <c r="AK140">
        <v>0</v>
      </c>
      <c r="AL140">
        <v>0</v>
      </c>
      <c r="AM140">
        <v>1</v>
      </c>
      <c r="AN140">
        <v>0</v>
      </c>
      <c r="AO140">
        <v>0</v>
      </c>
      <c r="AP140">
        <v>0</v>
      </c>
      <c r="AQ140">
        <v>1</v>
      </c>
      <c r="AR140">
        <v>1</v>
      </c>
      <c r="AS140">
        <v>0</v>
      </c>
      <c r="AT140">
        <v>0</v>
      </c>
      <c r="AU140">
        <v>0</v>
      </c>
      <c r="AV140">
        <v>0</v>
      </c>
      <c r="AW140">
        <v>0</v>
      </c>
      <c r="AX140">
        <v>1</v>
      </c>
      <c r="AY140">
        <v>0</v>
      </c>
      <c r="AZ140">
        <v>1</v>
      </c>
      <c r="BA140">
        <v>1</v>
      </c>
      <c r="BB140">
        <v>1</v>
      </c>
      <c r="BC140">
        <v>1</v>
      </c>
      <c r="BD140">
        <v>0</v>
      </c>
      <c r="BE140">
        <v>0</v>
      </c>
      <c r="BF140">
        <v>0</v>
      </c>
      <c r="BG140">
        <v>0</v>
      </c>
      <c r="BH140">
        <v>1</v>
      </c>
      <c r="BI140">
        <v>0</v>
      </c>
      <c r="BJ140">
        <v>0</v>
      </c>
      <c r="BK140">
        <v>0</v>
      </c>
      <c r="BL140">
        <v>0</v>
      </c>
      <c r="BM140">
        <v>1</v>
      </c>
      <c r="BN140">
        <v>0</v>
      </c>
      <c r="BO140">
        <v>0</v>
      </c>
      <c r="BP140">
        <v>0</v>
      </c>
      <c r="BQ140">
        <v>0</v>
      </c>
      <c r="BR140">
        <v>0</v>
      </c>
      <c r="BS140">
        <v>1</v>
      </c>
      <c r="BT140">
        <v>0</v>
      </c>
      <c r="BU140">
        <v>0</v>
      </c>
      <c r="BV140">
        <v>1</v>
      </c>
      <c r="BW140">
        <v>0</v>
      </c>
      <c r="BX140">
        <v>0</v>
      </c>
      <c r="BY140">
        <v>0</v>
      </c>
      <c r="BZ140">
        <v>0</v>
      </c>
      <c r="CA140">
        <v>0</v>
      </c>
      <c r="CB140">
        <v>0</v>
      </c>
      <c r="CC140">
        <v>0</v>
      </c>
      <c r="CD140">
        <v>0</v>
      </c>
      <c r="CE140">
        <v>1</v>
      </c>
      <c r="CF140">
        <v>0</v>
      </c>
      <c r="CG140">
        <v>0</v>
      </c>
      <c r="CH140">
        <v>0</v>
      </c>
      <c r="CI140">
        <v>0</v>
      </c>
      <c r="CJ140">
        <v>0</v>
      </c>
      <c r="CK140">
        <v>0</v>
      </c>
      <c r="CL140">
        <v>0</v>
      </c>
      <c r="CM140">
        <v>0</v>
      </c>
      <c r="CN140">
        <v>0</v>
      </c>
      <c r="CO140">
        <v>1</v>
      </c>
      <c r="CP140">
        <v>0</v>
      </c>
      <c r="CQ140">
        <v>0</v>
      </c>
      <c r="CR140">
        <v>0</v>
      </c>
      <c r="CS140">
        <v>0</v>
      </c>
      <c r="CT140">
        <v>0</v>
      </c>
      <c r="CU140">
        <v>0</v>
      </c>
      <c r="CV140">
        <v>0</v>
      </c>
      <c r="CW140">
        <v>1</v>
      </c>
      <c r="CX140">
        <v>0</v>
      </c>
      <c r="CY140">
        <v>0</v>
      </c>
      <c r="CZ140">
        <v>0</v>
      </c>
      <c r="DA140">
        <v>1</v>
      </c>
      <c r="DB140">
        <v>1</v>
      </c>
      <c r="DC140">
        <v>0</v>
      </c>
      <c r="DD140">
        <v>0</v>
      </c>
      <c r="DE140">
        <v>1</v>
      </c>
      <c r="DF140">
        <v>0</v>
      </c>
      <c r="DG140">
        <v>0</v>
      </c>
      <c r="DH140" t="s">
        <v>124</v>
      </c>
      <c r="DI140" t="s">
        <v>124</v>
      </c>
      <c r="DJ140" t="s">
        <v>124</v>
      </c>
      <c r="DK140" t="s">
        <v>124</v>
      </c>
      <c r="DL140" t="s">
        <v>124</v>
      </c>
      <c r="DM140" t="s">
        <v>124</v>
      </c>
      <c r="DN140" t="s">
        <v>124</v>
      </c>
      <c r="DO140">
        <v>1</v>
      </c>
      <c r="DP140" t="s">
        <v>124</v>
      </c>
      <c r="DQ140">
        <v>0</v>
      </c>
      <c r="DR140" t="s">
        <v>124</v>
      </c>
      <c r="DS140" t="s">
        <v>124</v>
      </c>
      <c r="DT140" t="s">
        <v>124</v>
      </c>
    </row>
    <row r="141" spans="1:124" x14ac:dyDescent="0.35">
      <c r="A141" t="s">
        <v>139</v>
      </c>
      <c r="B141" s="1">
        <v>43466</v>
      </c>
      <c r="C141" s="1">
        <v>43536</v>
      </c>
      <c r="D141">
        <v>1</v>
      </c>
      <c r="E141">
        <v>0</v>
      </c>
      <c r="F141">
        <v>0</v>
      </c>
      <c r="G141">
        <v>0</v>
      </c>
      <c r="H141" t="s">
        <v>124</v>
      </c>
      <c r="I141" t="s">
        <v>124</v>
      </c>
      <c r="J141" t="s">
        <v>124</v>
      </c>
      <c r="K141" t="s">
        <v>124</v>
      </c>
      <c r="L141" t="s">
        <v>124</v>
      </c>
      <c r="M141" t="s">
        <v>124</v>
      </c>
      <c r="N141" t="s">
        <v>124</v>
      </c>
      <c r="O141" t="s">
        <v>124</v>
      </c>
      <c r="P141" t="s">
        <v>124</v>
      </c>
      <c r="Q141" t="s">
        <v>124</v>
      </c>
      <c r="R141" t="s">
        <v>124</v>
      </c>
      <c r="S141" t="s">
        <v>124</v>
      </c>
      <c r="T141">
        <v>1</v>
      </c>
      <c r="U141">
        <v>1</v>
      </c>
      <c r="V141">
        <v>1</v>
      </c>
      <c r="W141">
        <v>1</v>
      </c>
      <c r="X141">
        <v>1</v>
      </c>
      <c r="Y141">
        <v>0</v>
      </c>
      <c r="Z141">
        <v>0</v>
      </c>
      <c r="AA141">
        <v>0</v>
      </c>
      <c r="AB141">
        <v>0</v>
      </c>
      <c r="AC141">
        <v>0</v>
      </c>
      <c r="AD141">
        <v>0</v>
      </c>
      <c r="AE141">
        <v>1</v>
      </c>
      <c r="AF141">
        <v>0</v>
      </c>
      <c r="AG141">
        <v>0</v>
      </c>
      <c r="AH141">
        <v>0</v>
      </c>
      <c r="AI141">
        <v>0</v>
      </c>
      <c r="AJ141">
        <v>0</v>
      </c>
      <c r="AK141">
        <v>0</v>
      </c>
      <c r="AL141">
        <v>0</v>
      </c>
      <c r="AM141">
        <v>1</v>
      </c>
      <c r="AN141">
        <v>0</v>
      </c>
      <c r="AO141">
        <v>0</v>
      </c>
      <c r="AP141">
        <v>0</v>
      </c>
      <c r="AQ141">
        <v>0</v>
      </c>
      <c r="AR141">
        <v>0</v>
      </c>
      <c r="AS141">
        <v>0</v>
      </c>
      <c r="AT141">
        <v>0</v>
      </c>
      <c r="AU141">
        <v>0</v>
      </c>
      <c r="AV141">
        <v>0</v>
      </c>
      <c r="AW141">
        <v>0</v>
      </c>
      <c r="AX141">
        <v>1</v>
      </c>
      <c r="AY141">
        <v>0</v>
      </c>
      <c r="AZ141">
        <v>1</v>
      </c>
      <c r="BA141">
        <v>1</v>
      </c>
      <c r="BB141">
        <v>0</v>
      </c>
      <c r="BC141">
        <v>0</v>
      </c>
      <c r="BD141">
        <v>0</v>
      </c>
      <c r="BE141">
        <v>0</v>
      </c>
      <c r="BF141">
        <v>0</v>
      </c>
      <c r="BG141">
        <v>0</v>
      </c>
      <c r="BH141">
        <v>1</v>
      </c>
      <c r="BI141">
        <v>0</v>
      </c>
      <c r="BJ141">
        <v>0</v>
      </c>
      <c r="BK141">
        <v>0</v>
      </c>
      <c r="BL141">
        <v>0</v>
      </c>
      <c r="BM141">
        <v>1</v>
      </c>
      <c r="BN141">
        <v>0</v>
      </c>
      <c r="BO141">
        <v>1</v>
      </c>
      <c r="BP141">
        <v>1</v>
      </c>
      <c r="BQ141">
        <v>0</v>
      </c>
      <c r="BR141">
        <v>0</v>
      </c>
      <c r="BS141">
        <v>1</v>
      </c>
      <c r="BT141">
        <v>0</v>
      </c>
      <c r="BU141">
        <v>0</v>
      </c>
      <c r="BV141">
        <v>1</v>
      </c>
      <c r="BW141">
        <v>0</v>
      </c>
      <c r="BX141">
        <v>0</v>
      </c>
      <c r="BY141">
        <v>0</v>
      </c>
      <c r="BZ141">
        <v>0</v>
      </c>
      <c r="CA141">
        <v>0</v>
      </c>
      <c r="CB141">
        <v>0</v>
      </c>
      <c r="CC141">
        <v>0</v>
      </c>
      <c r="CD141">
        <v>0</v>
      </c>
      <c r="CE141">
        <v>1</v>
      </c>
      <c r="CF141">
        <v>0</v>
      </c>
      <c r="CG141">
        <v>0</v>
      </c>
      <c r="CH141">
        <v>0</v>
      </c>
      <c r="CI141">
        <v>0</v>
      </c>
      <c r="CJ141">
        <v>0</v>
      </c>
      <c r="CK141">
        <v>0</v>
      </c>
      <c r="CL141">
        <v>0</v>
      </c>
      <c r="CM141">
        <v>0</v>
      </c>
      <c r="CN141">
        <v>0</v>
      </c>
      <c r="CO141">
        <v>1</v>
      </c>
      <c r="CP141">
        <v>0</v>
      </c>
      <c r="CQ141">
        <v>0</v>
      </c>
      <c r="CR141">
        <v>0</v>
      </c>
      <c r="CS141">
        <v>0</v>
      </c>
      <c r="CT141">
        <v>0</v>
      </c>
      <c r="CU141">
        <v>0</v>
      </c>
      <c r="CV141">
        <v>0</v>
      </c>
      <c r="CW141">
        <v>1</v>
      </c>
      <c r="CX141">
        <v>0</v>
      </c>
      <c r="CY141">
        <v>0</v>
      </c>
      <c r="CZ141">
        <v>0</v>
      </c>
      <c r="DA141">
        <v>1</v>
      </c>
      <c r="DB141">
        <v>1</v>
      </c>
      <c r="DC141">
        <v>0</v>
      </c>
      <c r="DD141">
        <v>0</v>
      </c>
      <c r="DE141">
        <v>1</v>
      </c>
      <c r="DF141">
        <v>0</v>
      </c>
      <c r="DG141">
        <v>0</v>
      </c>
      <c r="DH141" t="s">
        <v>124</v>
      </c>
      <c r="DI141" t="s">
        <v>124</v>
      </c>
      <c r="DJ141" t="s">
        <v>124</v>
      </c>
      <c r="DK141" t="s">
        <v>124</v>
      </c>
      <c r="DL141" t="s">
        <v>124</v>
      </c>
      <c r="DM141" t="s">
        <v>124</v>
      </c>
      <c r="DN141" t="s">
        <v>124</v>
      </c>
      <c r="DO141">
        <v>1</v>
      </c>
      <c r="DP141" t="s">
        <v>124</v>
      </c>
      <c r="DQ141">
        <v>0</v>
      </c>
      <c r="DR141" t="s">
        <v>124</v>
      </c>
      <c r="DS141" t="s">
        <v>124</v>
      </c>
      <c r="DT141" t="s">
        <v>124</v>
      </c>
    </row>
    <row r="142" spans="1:124" x14ac:dyDescent="0.35">
      <c r="A142" t="s">
        <v>139</v>
      </c>
      <c r="B142" s="1">
        <v>43537</v>
      </c>
      <c r="C142" s="1">
        <v>43569</v>
      </c>
      <c r="D142">
        <v>1</v>
      </c>
      <c r="E142">
        <v>0</v>
      </c>
      <c r="F142">
        <v>0</v>
      </c>
      <c r="G142">
        <v>0</v>
      </c>
      <c r="H142" t="s">
        <v>124</v>
      </c>
      <c r="I142" t="s">
        <v>124</v>
      </c>
      <c r="J142" t="s">
        <v>124</v>
      </c>
      <c r="K142" t="s">
        <v>124</v>
      </c>
      <c r="L142" t="s">
        <v>124</v>
      </c>
      <c r="M142" t="s">
        <v>124</v>
      </c>
      <c r="N142" t="s">
        <v>124</v>
      </c>
      <c r="O142" t="s">
        <v>124</v>
      </c>
      <c r="P142" t="s">
        <v>124</v>
      </c>
      <c r="Q142" t="s">
        <v>124</v>
      </c>
      <c r="R142" t="s">
        <v>124</v>
      </c>
      <c r="S142" t="s">
        <v>124</v>
      </c>
      <c r="T142">
        <v>1</v>
      </c>
      <c r="U142">
        <v>1</v>
      </c>
      <c r="V142">
        <v>1</v>
      </c>
      <c r="W142">
        <v>1</v>
      </c>
      <c r="X142">
        <v>1</v>
      </c>
      <c r="Y142">
        <v>0</v>
      </c>
      <c r="Z142">
        <v>0</v>
      </c>
      <c r="AA142">
        <v>0</v>
      </c>
      <c r="AB142">
        <v>0</v>
      </c>
      <c r="AC142">
        <v>0</v>
      </c>
      <c r="AD142">
        <v>1</v>
      </c>
      <c r="AE142">
        <v>1</v>
      </c>
      <c r="AF142">
        <v>0</v>
      </c>
      <c r="AG142">
        <v>0</v>
      </c>
      <c r="AH142">
        <v>0</v>
      </c>
      <c r="AI142">
        <v>0</v>
      </c>
      <c r="AJ142">
        <v>0</v>
      </c>
      <c r="AK142">
        <v>0</v>
      </c>
      <c r="AL142">
        <v>0</v>
      </c>
      <c r="AM142">
        <v>1</v>
      </c>
      <c r="AN142">
        <v>0</v>
      </c>
      <c r="AO142">
        <v>0</v>
      </c>
      <c r="AP142">
        <v>0</v>
      </c>
      <c r="AQ142">
        <v>0</v>
      </c>
      <c r="AR142">
        <v>0</v>
      </c>
      <c r="AS142">
        <v>0</v>
      </c>
      <c r="AT142">
        <v>0</v>
      </c>
      <c r="AU142">
        <v>0</v>
      </c>
      <c r="AV142">
        <v>0</v>
      </c>
      <c r="AW142">
        <v>0</v>
      </c>
      <c r="AX142">
        <v>1</v>
      </c>
      <c r="AY142">
        <v>0</v>
      </c>
      <c r="AZ142">
        <v>1</v>
      </c>
      <c r="BA142">
        <v>1</v>
      </c>
      <c r="BB142">
        <v>0</v>
      </c>
      <c r="BC142">
        <v>0</v>
      </c>
      <c r="BD142">
        <v>0</v>
      </c>
      <c r="BE142">
        <v>0</v>
      </c>
      <c r="BF142">
        <v>0</v>
      </c>
      <c r="BG142">
        <v>0</v>
      </c>
      <c r="BH142">
        <v>1</v>
      </c>
      <c r="BI142">
        <v>0</v>
      </c>
      <c r="BJ142">
        <v>0</v>
      </c>
      <c r="BK142">
        <v>0</v>
      </c>
      <c r="BL142">
        <v>0</v>
      </c>
      <c r="BM142">
        <v>1</v>
      </c>
      <c r="BN142">
        <v>0</v>
      </c>
      <c r="BO142">
        <v>1</v>
      </c>
      <c r="BP142">
        <v>1</v>
      </c>
      <c r="BQ142">
        <v>0</v>
      </c>
      <c r="BR142">
        <v>0</v>
      </c>
      <c r="BS142">
        <v>1</v>
      </c>
      <c r="BT142">
        <v>0</v>
      </c>
      <c r="BU142">
        <v>0</v>
      </c>
      <c r="BV142">
        <v>1</v>
      </c>
      <c r="BW142">
        <v>0</v>
      </c>
      <c r="BX142">
        <v>0</v>
      </c>
      <c r="BY142">
        <v>0</v>
      </c>
      <c r="BZ142">
        <v>0</v>
      </c>
      <c r="CA142">
        <v>0</v>
      </c>
      <c r="CB142">
        <v>0</v>
      </c>
      <c r="CC142">
        <v>0</v>
      </c>
      <c r="CD142">
        <v>0</v>
      </c>
      <c r="CE142">
        <v>1</v>
      </c>
      <c r="CF142">
        <v>0</v>
      </c>
      <c r="CG142">
        <v>0</v>
      </c>
      <c r="CH142">
        <v>0</v>
      </c>
      <c r="CI142">
        <v>0</v>
      </c>
      <c r="CJ142">
        <v>0</v>
      </c>
      <c r="CK142">
        <v>0</v>
      </c>
      <c r="CL142">
        <v>0</v>
      </c>
      <c r="CM142">
        <v>0</v>
      </c>
      <c r="CN142">
        <v>0</v>
      </c>
      <c r="CO142">
        <v>1</v>
      </c>
      <c r="CP142">
        <v>0</v>
      </c>
      <c r="CQ142">
        <v>0</v>
      </c>
      <c r="CR142">
        <v>0</v>
      </c>
      <c r="CS142">
        <v>0</v>
      </c>
      <c r="CT142">
        <v>0</v>
      </c>
      <c r="CU142">
        <v>0</v>
      </c>
      <c r="CV142">
        <v>0</v>
      </c>
      <c r="CW142">
        <v>1</v>
      </c>
      <c r="CX142">
        <v>0</v>
      </c>
      <c r="CY142">
        <v>0</v>
      </c>
      <c r="CZ142">
        <v>0</v>
      </c>
      <c r="DA142">
        <v>1</v>
      </c>
      <c r="DB142">
        <v>1</v>
      </c>
      <c r="DC142">
        <v>0</v>
      </c>
      <c r="DD142">
        <v>0</v>
      </c>
      <c r="DE142">
        <v>1</v>
      </c>
      <c r="DF142">
        <v>0</v>
      </c>
      <c r="DG142">
        <v>0</v>
      </c>
      <c r="DH142" t="s">
        <v>124</v>
      </c>
      <c r="DI142" t="s">
        <v>124</v>
      </c>
      <c r="DJ142" t="s">
        <v>124</v>
      </c>
      <c r="DK142" t="s">
        <v>124</v>
      </c>
      <c r="DL142" t="s">
        <v>124</v>
      </c>
      <c r="DM142" t="s">
        <v>124</v>
      </c>
      <c r="DN142" t="s">
        <v>124</v>
      </c>
      <c r="DO142">
        <v>1</v>
      </c>
      <c r="DP142" t="s">
        <v>124</v>
      </c>
      <c r="DQ142">
        <v>0</v>
      </c>
      <c r="DR142" t="s">
        <v>124</v>
      </c>
      <c r="DS142" t="s">
        <v>124</v>
      </c>
      <c r="DT142" t="s">
        <v>124</v>
      </c>
    </row>
    <row r="143" spans="1:124" x14ac:dyDescent="0.35">
      <c r="A143" t="s">
        <v>139</v>
      </c>
      <c r="B143" s="1">
        <v>43570</v>
      </c>
      <c r="C143" s="1">
        <v>43602</v>
      </c>
      <c r="D143">
        <v>1</v>
      </c>
      <c r="E143">
        <v>0</v>
      </c>
      <c r="F143">
        <v>0</v>
      </c>
      <c r="G143">
        <v>0</v>
      </c>
      <c r="H143" t="s">
        <v>124</v>
      </c>
      <c r="I143" t="s">
        <v>124</v>
      </c>
      <c r="J143" t="s">
        <v>124</v>
      </c>
      <c r="K143" t="s">
        <v>124</v>
      </c>
      <c r="L143" t="s">
        <v>124</v>
      </c>
      <c r="M143" t="s">
        <v>124</v>
      </c>
      <c r="N143" t="s">
        <v>124</v>
      </c>
      <c r="O143" t="s">
        <v>124</v>
      </c>
      <c r="P143" t="s">
        <v>124</v>
      </c>
      <c r="Q143" t="s">
        <v>124</v>
      </c>
      <c r="R143" t="s">
        <v>124</v>
      </c>
      <c r="S143" t="s">
        <v>124</v>
      </c>
      <c r="T143">
        <v>1</v>
      </c>
      <c r="U143">
        <v>1</v>
      </c>
      <c r="V143">
        <v>1</v>
      </c>
      <c r="W143">
        <v>1</v>
      </c>
      <c r="X143">
        <v>1</v>
      </c>
      <c r="Y143">
        <v>0</v>
      </c>
      <c r="Z143">
        <v>0</v>
      </c>
      <c r="AA143">
        <v>0</v>
      </c>
      <c r="AB143">
        <v>0</v>
      </c>
      <c r="AC143">
        <v>0</v>
      </c>
      <c r="AD143">
        <v>0</v>
      </c>
      <c r="AE143">
        <v>1</v>
      </c>
      <c r="AF143">
        <v>0</v>
      </c>
      <c r="AG143">
        <v>0</v>
      </c>
      <c r="AH143">
        <v>0</v>
      </c>
      <c r="AI143">
        <v>0</v>
      </c>
      <c r="AJ143">
        <v>0</v>
      </c>
      <c r="AK143">
        <v>0</v>
      </c>
      <c r="AL143">
        <v>0</v>
      </c>
      <c r="AM143">
        <v>1</v>
      </c>
      <c r="AN143">
        <v>0</v>
      </c>
      <c r="AO143">
        <v>0</v>
      </c>
      <c r="AP143">
        <v>0</v>
      </c>
      <c r="AQ143">
        <v>0</v>
      </c>
      <c r="AR143">
        <v>0</v>
      </c>
      <c r="AS143">
        <v>0</v>
      </c>
      <c r="AT143">
        <v>0</v>
      </c>
      <c r="AU143">
        <v>0</v>
      </c>
      <c r="AV143">
        <v>0</v>
      </c>
      <c r="AW143">
        <v>0</v>
      </c>
      <c r="AX143">
        <v>1</v>
      </c>
      <c r="AY143">
        <v>0</v>
      </c>
      <c r="AZ143">
        <v>1</v>
      </c>
      <c r="BA143">
        <v>1</v>
      </c>
      <c r="BB143">
        <v>0</v>
      </c>
      <c r="BC143">
        <v>0</v>
      </c>
      <c r="BD143">
        <v>0</v>
      </c>
      <c r="BE143">
        <v>0</v>
      </c>
      <c r="BF143">
        <v>0</v>
      </c>
      <c r="BG143">
        <v>0</v>
      </c>
      <c r="BH143">
        <v>1</v>
      </c>
      <c r="BI143">
        <v>0</v>
      </c>
      <c r="BJ143">
        <v>0</v>
      </c>
      <c r="BK143">
        <v>0</v>
      </c>
      <c r="BL143">
        <v>0</v>
      </c>
      <c r="BM143">
        <v>1</v>
      </c>
      <c r="BN143">
        <v>0</v>
      </c>
      <c r="BO143">
        <v>1</v>
      </c>
      <c r="BP143">
        <v>1</v>
      </c>
      <c r="BQ143">
        <v>0</v>
      </c>
      <c r="BR143">
        <v>0</v>
      </c>
      <c r="BS143">
        <v>1</v>
      </c>
      <c r="BT143">
        <v>0</v>
      </c>
      <c r="BU143">
        <v>0</v>
      </c>
      <c r="BV143">
        <v>1</v>
      </c>
      <c r="BW143">
        <v>0</v>
      </c>
      <c r="BX143">
        <v>0</v>
      </c>
      <c r="BY143">
        <v>0</v>
      </c>
      <c r="BZ143">
        <v>0</v>
      </c>
      <c r="CA143">
        <v>0</v>
      </c>
      <c r="CB143">
        <v>0</v>
      </c>
      <c r="CC143">
        <v>0</v>
      </c>
      <c r="CD143">
        <v>0</v>
      </c>
      <c r="CE143">
        <v>1</v>
      </c>
      <c r="CF143">
        <v>0</v>
      </c>
      <c r="CG143">
        <v>0</v>
      </c>
      <c r="CH143">
        <v>0</v>
      </c>
      <c r="CI143">
        <v>0</v>
      </c>
      <c r="CJ143">
        <v>0</v>
      </c>
      <c r="CK143">
        <v>0</v>
      </c>
      <c r="CL143">
        <v>0</v>
      </c>
      <c r="CM143">
        <v>0</v>
      </c>
      <c r="CN143">
        <v>0</v>
      </c>
      <c r="CO143">
        <v>1</v>
      </c>
      <c r="CP143">
        <v>0</v>
      </c>
      <c r="CQ143">
        <v>0</v>
      </c>
      <c r="CR143">
        <v>0</v>
      </c>
      <c r="CS143">
        <v>0</v>
      </c>
      <c r="CT143">
        <v>0</v>
      </c>
      <c r="CU143">
        <v>0</v>
      </c>
      <c r="CV143">
        <v>0</v>
      </c>
      <c r="CW143">
        <v>1</v>
      </c>
      <c r="CX143">
        <v>0</v>
      </c>
      <c r="CY143">
        <v>0</v>
      </c>
      <c r="CZ143">
        <v>0</v>
      </c>
      <c r="DA143">
        <v>1</v>
      </c>
      <c r="DB143">
        <v>1</v>
      </c>
      <c r="DC143">
        <v>0</v>
      </c>
      <c r="DD143">
        <v>0</v>
      </c>
      <c r="DE143">
        <v>1</v>
      </c>
      <c r="DF143">
        <v>0</v>
      </c>
      <c r="DG143">
        <v>0</v>
      </c>
      <c r="DH143" t="s">
        <v>124</v>
      </c>
      <c r="DI143" t="s">
        <v>124</v>
      </c>
      <c r="DJ143" t="s">
        <v>124</v>
      </c>
      <c r="DK143" t="s">
        <v>124</v>
      </c>
      <c r="DL143" t="s">
        <v>124</v>
      </c>
      <c r="DM143" t="s">
        <v>124</v>
      </c>
      <c r="DN143" t="s">
        <v>124</v>
      </c>
      <c r="DO143">
        <v>1</v>
      </c>
      <c r="DP143" t="s">
        <v>124</v>
      </c>
      <c r="DQ143">
        <v>0</v>
      </c>
      <c r="DR143" t="s">
        <v>124</v>
      </c>
      <c r="DS143" t="s">
        <v>124</v>
      </c>
      <c r="DT143" t="s">
        <v>124</v>
      </c>
    </row>
    <row r="144" spans="1:124" x14ac:dyDescent="0.35">
      <c r="A144" t="s">
        <v>139</v>
      </c>
      <c r="B144" s="1">
        <v>43603</v>
      </c>
      <c r="C144" s="1">
        <v>43646</v>
      </c>
      <c r="D144">
        <v>1</v>
      </c>
      <c r="E144">
        <v>0</v>
      </c>
      <c r="F144">
        <v>0</v>
      </c>
      <c r="G144">
        <v>0</v>
      </c>
      <c r="H144" t="s">
        <v>124</v>
      </c>
      <c r="I144" t="s">
        <v>124</v>
      </c>
      <c r="J144" t="s">
        <v>124</v>
      </c>
      <c r="K144" t="s">
        <v>124</v>
      </c>
      <c r="L144" t="s">
        <v>124</v>
      </c>
      <c r="M144" t="s">
        <v>124</v>
      </c>
      <c r="N144" t="s">
        <v>124</v>
      </c>
      <c r="O144" t="s">
        <v>124</v>
      </c>
      <c r="P144" t="s">
        <v>124</v>
      </c>
      <c r="Q144" t="s">
        <v>124</v>
      </c>
      <c r="R144" t="s">
        <v>124</v>
      </c>
      <c r="S144" t="s">
        <v>124</v>
      </c>
      <c r="T144">
        <v>1</v>
      </c>
      <c r="U144">
        <v>1</v>
      </c>
      <c r="V144">
        <v>1</v>
      </c>
      <c r="W144">
        <v>1</v>
      </c>
      <c r="X144">
        <v>1</v>
      </c>
      <c r="Y144">
        <v>0</v>
      </c>
      <c r="Z144">
        <v>0</v>
      </c>
      <c r="AA144">
        <v>0</v>
      </c>
      <c r="AB144">
        <v>0</v>
      </c>
      <c r="AC144">
        <v>0</v>
      </c>
      <c r="AD144">
        <v>0</v>
      </c>
      <c r="AE144">
        <v>1</v>
      </c>
      <c r="AF144">
        <v>0</v>
      </c>
      <c r="AG144">
        <v>0</v>
      </c>
      <c r="AH144">
        <v>0</v>
      </c>
      <c r="AI144">
        <v>0</v>
      </c>
      <c r="AJ144">
        <v>0</v>
      </c>
      <c r="AK144">
        <v>0</v>
      </c>
      <c r="AL144">
        <v>0</v>
      </c>
      <c r="AM144">
        <v>1</v>
      </c>
      <c r="AN144">
        <v>0</v>
      </c>
      <c r="AO144">
        <v>0</v>
      </c>
      <c r="AP144">
        <v>0</v>
      </c>
      <c r="AQ144">
        <v>0</v>
      </c>
      <c r="AR144">
        <v>0</v>
      </c>
      <c r="AS144">
        <v>0</v>
      </c>
      <c r="AT144">
        <v>0</v>
      </c>
      <c r="AU144">
        <v>0</v>
      </c>
      <c r="AV144">
        <v>0</v>
      </c>
      <c r="AW144">
        <v>0</v>
      </c>
      <c r="AX144">
        <v>1</v>
      </c>
      <c r="AY144">
        <v>0</v>
      </c>
      <c r="AZ144">
        <v>1</v>
      </c>
      <c r="BA144">
        <v>1</v>
      </c>
      <c r="BB144">
        <v>0</v>
      </c>
      <c r="BC144">
        <v>0</v>
      </c>
      <c r="BD144">
        <v>0</v>
      </c>
      <c r="BE144">
        <v>0</v>
      </c>
      <c r="BF144">
        <v>0</v>
      </c>
      <c r="BG144">
        <v>0</v>
      </c>
      <c r="BH144">
        <v>1</v>
      </c>
      <c r="BI144">
        <v>0</v>
      </c>
      <c r="BJ144">
        <v>0</v>
      </c>
      <c r="BK144">
        <v>0</v>
      </c>
      <c r="BL144">
        <v>0</v>
      </c>
      <c r="BM144">
        <v>1</v>
      </c>
      <c r="BN144">
        <v>0</v>
      </c>
      <c r="BO144">
        <v>1</v>
      </c>
      <c r="BP144">
        <v>1</v>
      </c>
      <c r="BQ144">
        <v>0</v>
      </c>
      <c r="BR144">
        <v>0</v>
      </c>
      <c r="BS144">
        <v>1</v>
      </c>
      <c r="BT144">
        <v>0</v>
      </c>
      <c r="BU144">
        <v>0</v>
      </c>
      <c r="BV144">
        <v>1</v>
      </c>
      <c r="BW144">
        <v>0</v>
      </c>
      <c r="BX144">
        <v>0</v>
      </c>
      <c r="BY144">
        <v>0</v>
      </c>
      <c r="BZ144">
        <v>0</v>
      </c>
      <c r="CA144">
        <v>0</v>
      </c>
      <c r="CB144">
        <v>0</v>
      </c>
      <c r="CC144">
        <v>0</v>
      </c>
      <c r="CD144">
        <v>0</v>
      </c>
      <c r="CE144">
        <v>1</v>
      </c>
      <c r="CF144">
        <v>0</v>
      </c>
      <c r="CG144">
        <v>0</v>
      </c>
      <c r="CH144">
        <v>0</v>
      </c>
      <c r="CI144">
        <v>0</v>
      </c>
      <c r="CJ144">
        <v>0</v>
      </c>
      <c r="CK144">
        <v>0</v>
      </c>
      <c r="CL144">
        <v>0</v>
      </c>
      <c r="CM144">
        <v>0</v>
      </c>
      <c r="CN144">
        <v>0</v>
      </c>
      <c r="CO144">
        <v>1</v>
      </c>
      <c r="CP144">
        <v>0</v>
      </c>
      <c r="CQ144">
        <v>0</v>
      </c>
      <c r="CR144">
        <v>0</v>
      </c>
      <c r="CS144">
        <v>0</v>
      </c>
      <c r="CT144">
        <v>0</v>
      </c>
      <c r="CU144">
        <v>0</v>
      </c>
      <c r="CV144">
        <v>0</v>
      </c>
      <c r="CW144">
        <v>1</v>
      </c>
      <c r="CX144">
        <v>0</v>
      </c>
      <c r="CY144">
        <v>0</v>
      </c>
      <c r="CZ144">
        <v>0</v>
      </c>
      <c r="DA144">
        <v>1</v>
      </c>
      <c r="DB144">
        <v>1</v>
      </c>
      <c r="DC144">
        <v>0</v>
      </c>
      <c r="DD144">
        <v>0</v>
      </c>
      <c r="DE144">
        <v>1</v>
      </c>
      <c r="DF144">
        <v>0</v>
      </c>
      <c r="DG144">
        <v>0</v>
      </c>
      <c r="DH144" t="s">
        <v>124</v>
      </c>
      <c r="DI144" t="s">
        <v>124</v>
      </c>
      <c r="DJ144" t="s">
        <v>124</v>
      </c>
      <c r="DK144" t="s">
        <v>124</v>
      </c>
      <c r="DL144" t="s">
        <v>124</v>
      </c>
      <c r="DM144" t="s">
        <v>124</v>
      </c>
      <c r="DN144" t="s">
        <v>124</v>
      </c>
      <c r="DO144">
        <v>1</v>
      </c>
      <c r="DP144" t="s">
        <v>124</v>
      </c>
      <c r="DQ144">
        <v>0</v>
      </c>
      <c r="DR144" t="s">
        <v>124</v>
      </c>
      <c r="DS144" t="s">
        <v>124</v>
      </c>
      <c r="DT144" t="s">
        <v>124</v>
      </c>
    </row>
    <row r="145" spans="1:124" x14ac:dyDescent="0.35">
      <c r="A145" t="s">
        <v>139</v>
      </c>
      <c r="B145" s="1">
        <v>43647</v>
      </c>
      <c r="C145" s="1">
        <v>43738</v>
      </c>
      <c r="D145">
        <v>1</v>
      </c>
      <c r="E145">
        <v>0</v>
      </c>
      <c r="F145">
        <v>0</v>
      </c>
      <c r="G145">
        <v>0</v>
      </c>
      <c r="H145" t="s">
        <v>124</v>
      </c>
      <c r="I145" t="s">
        <v>124</v>
      </c>
      <c r="J145" t="s">
        <v>124</v>
      </c>
      <c r="K145" t="s">
        <v>124</v>
      </c>
      <c r="L145" t="s">
        <v>124</v>
      </c>
      <c r="M145" t="s">
        <v>124</v>
      </c>
      <c r="N145" t="s">
        <v>124</v>
      </c>
      <c r="O145" t="s">
        <v>124</v>
      </c>
      <c r="P145" t="s">
        <v>124</v>
      </c>
      <c r="Q145" t="s">
        <v>124</v>
      </c>
      <c r="R145" t="s">
        <v>124</v>
      </c>
      <c r="S145" t="s">
        <v>124</v>
      </c>
      <c r="T145">
        <v>1</v>
      </c>
      <c r="U145">
        <v>1</v>
      </c>
      <c r="V145">
        <v>1</v>
      </c>
      <c r="W145">
        <v>1</v>
      </c>
      <c r="X145">
        <v>1</v>
      </c>
      <c r="Y145">
        <v>0</v>
      </c>
      <c r="Z145">
        <v>0</v>
      </c>
      <c r="AA145">
        <v>0</v>
      </c>
      <c r="AB145">
        <v>0</v>
      </c>
      <c r="AC145">
        <v>0</v>
      </c>
      <c r="AD145">
        <v>0</v>
      </c>
      <c r="AE145">
        <v>1</v>
      </c>
      <c r="AF145">
        <v>0</v>
      </c>
      <c r="AG145">
        <v>0</v>
      </c>
      <c r="AH145">
        <v>0</v>
      </c>
      <c r="AI145">
        <v>0</v>
      </c>
      <c r="AJ145">
        <v>0</v>
      </c>
      <c r="AK145">
        <v>0</v>
      </c>
      <c r="AL145">
        <v>0</v>
      </c>
      <c r="AM145">
        <v>1</v>
      </c>
      <c r="AN145">
        <v>0</v>
      </c>
      <c r="AO145">
        <v>0</v>
      </c>
      <c r="AP145">
        <v>0</v>
      </c>
      <c r="AQ145">
        <v>0</v>
      </c>
      <c r="AR145">
        <v>0</v>
      </c>
      <c r="AS145">
        <v>0</v>
      </c>
      <c r="AT145">
        <v>0</v>
      </c>
      <c r="AU145">
        <v>0</v>
      </c>
      <c r="AV145">
        <v>0</v>
      </c>
      <c r="AW145">
        <v>0</v>
      </c>
      <c r="AX145">
        <v>1</v>
      </c>
      <c r="AY145">
        <v>0</v>
      </c>
      <c r="AZ145">
        <v>1</v>
      </c>
      <c r="BA145">
        <v>1</v>
      </c>
      <c r="BB145">
        <v>0</v>
      </c>
      <c r="BC145">
        <v>0</v>
      </c>
      <c r="BD145">
        <v>0</v>
      </c>
      <c r="BE145">
        <v>0</v>
      </c>
      <c r="BF145">
        <v>0</v>
      </c>
      <c r="BG145">
        <v>0</v>
      </c>
      <c r="BH145">
        <v>1</v>
      </c>
      <c r="BI145">
        <v>0</v>
      </c>
      <c r="BJ145">
        <v>0</v>
      </c>
      <c r="BK145">
        <v>0</v>
      </c>
      <c r="BL145">
        <v>0</v>
      </c>
      <c r="BM145">
        <v>1</v>
      </c>
      <c r="BN145">
        <v>0</v>
      </c>
      <c r="BO145">
        <v>1</v>
      </c>
      <c r="BP145">
        <v>1</v>
      </c>
      <c r="BQ145">
        <v>0</v>
      </c>
      <c r="BR145">
        <v>0</v>
      </c>
      <c r="BS145">
        <v>1</v>
      </c>
      <c r="BT145">
        <v>0</v>
      </c>
      <c r="BU145">
        <v>0</v>
      </c>
      <c r="BV145">
        <v>1</v>
      </c>
      <c r="BW145">
        <v>0</v>
      </c>
      <c r="BX145">
        <v>0</v>
      </c>
      <c r="BY145">
        <v>0</v>
      </c>
      <c r="BZ145">
        <v>0</v>
      </c>
      <c r="CA145">
        <v>0</v>
      </c>
      <c r="CB145">
        <v>0</v>
      </c>
      <c r="CC145">
        <v>0</v>
      </c>
      <c r="CD145">
        <v>0</v>
      </c>
      <c r="CE145">
        <v>1</v>
      </c>
      <c r="CF145">
        <v>0</v>
      </c>
      <c r="CG145">
        <v>0</v>
      </c>
      <c r="CH145">
        <v>0</v>
      </c>
      <c r="CI145">
        <v>0</v>
      </c>
      <c r="CJ145">
        <v>0</v>
      </c>
      <c r="CK145">
        <v>0</v>
      </c>
      <c r="CL145">
        <v>0</v>
      </c>
      <c r="CM145">
        <v>0</v>
      </c>
      <c r="CN145">
        <v>0</v>
      </c>
      <c r="CO145">
        <v>1</v>
      </c>
      <c r="CP145">
        <v>0</v>
      </c>
      <c r="CQ145">
        <v>0</v>
      </c>
      <c r="CR145">
        <v>0</v>
      </c>
      <c r="CS145">
        <v>0</v>
      </c>
      <c r="CT145">
        <v>0</v>
      </c>
      <c r="CU145">
        <v>0</v>
      </c>
      <c r="CV145">
        <v>0</v>
      </c>
      <c r="CW145">
        <v>1</v>
      </c>
      <c r="CX145">
        <v>0</v>
      </c>
      <c r="CY145">
        <v>0</v>
      </c>
      <c r="CZ145">
        <v>0</v>
      </c>
      <c r="DA145">
        <v>1</v>
      </c>
      <c r="DB145">
        <v>1</v>
      </c>
      <c r="DC145">
        <v>0</v>
      </c>
      <c r="DD145">
        <v>0</v>
      </c>
      <c r="DE145">
        <v>1</v>
      </c>
      <c r="DF145">
        <v>0</v>
      </c>
      <c r="DG145">
        <v>0</v>
      </c>
      <c r="DH145" t="s">
        <v>124</v>
      </c>
      <c r="DI145" t="s">
        <v>124</v>
      </c>
      <c r="DJ145" t="s">
        <v>124</v>
      </c>
      <c r="DK145" t="s">
        <v>124</v>
      </c>
      <c r="DL145" t="s">
        <v>124</v>
      </c>
      <c r="DM145" t="s">
        <v>124</v>
      </c>
      <c r="DN145" t="s">
        <v>124</v>
      </c>
      <c r="DO145">
        <v>1</v>
      </c>
      <c r="DP145" t="s">
        <v>124</v>
      </c>
      <c r="DQ145">
        <v>0</v>
      </c>
      <c r="DR145" t="s">
        <v>124</v>
      </c>
      <c r="DS145" t="s">
        <v>124</v>
      </c>
      <c r="DT145" t="s">
        <v>124</v>
      </c>
    </row>
    <row r="146" spans="1:124" x14ac:dyDescent="0.35">
      <c r="A146" t="s">
        <v>139</v>
      </c>
      <c r="B146" s="1">
        <v>43739</v>
      </c>
      <c r="C146" s="1">
        <v>43830</v>
      </c>
      <c r="D146">
        <v>1</v>
      </c>
      <c r="E146">
        <v>0</v>
      </c>
      <c r="F146">
        <v>0</v>
      </c>
      <c r="G146">
        <v>0</v>
      </c>
      <c r="H146" t="s">
        <v>124</v>
      </c>
      <c r="I146" t="s">
        <v>124</v>
      </c>
      <c r="J146" t="s">
        <v>124</v>
      </c>
      <c r="K146" t="s">
        <v>124</v>
      </c>
      <c r="L146" t="s">
        <v>124</v>
      </c>
      <c r="M146" t="s">
        <v>124</v>
      </c>
      <c r="N146" t="s">
        <v>124</v>
      </c>
      <c r="O146" t="s">
        <v>124</v>
      </c>
      <c r="P146" t="s">
        <v>124</v>
      </c>
      <c r="Q146" t="s">
        <v>124</v>
      </c>
      <c r="R146" t="s">
        <v>124</v>
      </c>
      <c r="S146" t="s">
        <v>124</v>
      </c>
      <c r="T146">
        <v>1</v>
      </c>
      <c r="U146">
        <v>1</v>
      </c>
      <c r="V146">
        <v>1</v>
      </c>
      <c r="W146">
        <v>1</v>
      </c>
      <c r="X146">
        <v>1</v>
      </c>
      <c r="Y146">
        <v>0</v>
      </c>
      <c r="Z146">
        <v>0</v>
      </c>
      <c r="AA146">
        <v>0</v>
      </c>
      <c r="AB146">
        <v>0</v>
      </c>
      <c r="AC146">
        <v>0</v>
      </c>
      <c r="AD146">
        <v>0</v>
      </c>
      <c r="AE146">
        <v>1</v>
      </c>
      <c r="AF146">
        <v>0</v>
      </c>
      <c r="AG146">
        <v>0</v>
      </c>
      <c r="AH146">
        <v>0</v>
      </c>
      <c r="AI146">
        <v>0</v>
      </c>
      <c r="AJ146">
        <v>0</v>
      </c>
      <c r="AK146">
        <v>0</v>
      </c>
      <c r="AL146">
        <v>0</v>
      </c>
      <c r="AM146">
        <v>1</v>
      </c>
      <c r="AN146">
        <v>0</v>
      </c>
      <c r="AO146">
        <v>0</v>
      </c>
      <c r="AP146">
        <v>0</v>
      </c>
      <c r="AQ146">
        <v>0</v>
      </c>
      <c r="AR146">
        <v>0</v>
      </c>
      <c r="AS146">
        <v>0</v>
      </c>
      <c r="AT146">
        <v>0</v>
      </c>
      <c r="AU146">
        <v>0</v>
      </c>
      <c r="AV146">
        <v>0</v>
      </c>
      <c r="AW146">
        <v>0</v>
      </c>
      <c r="AX146">
        <v>1</v>
      </c>
      <c r="AY146">
        <v>0</v>
      </c>
      <c r="AZ146">
        <v>1</v>
      </c>
      <c r="BA146">
        <v>1</v>
      </c>
      <c r="BB146">
        <v>1</v>
      </c>
      <c r="BC146">
        <v>0</v>
      </c>
      <c r="BD146">
        <v>0</v>
      </c>
      <c r="BE146">
        <v>0</v>
      </c>
      <c r="BF146">
        <v>0</v>
      </c>
      <c r="BG146">
        <v>0</v>
      </c>
      <c r="BH146">
        <v>1</v>
      </c>
      <c r="BI146">
        <v>0</v>
      </c>
      <c r="BJ146">
        <v>0</v>
      </c>
      <c r="BK146">
        <v>0</v>
      </c>
      <c r="BL146">
        <v>0</v>
      </c>
      <c r="BM146">
        <v>1</v>
      </c>
      <c r="BN146">
        <v>0</v>
      </c>
      <c r="BO146">
        <v>1</v>
      </c>
      <c r="BP146">
        <v>1</v>
      </c>
      <c r="BQ146">
        <v>0</v>
      </c>
      <c r="BR146">
        <v>0</v>
      </c>
      <c r="BS146">
        <v>1</v>
      </c>
      <c r="BT146">
        <v>0</v>
      </c>
      <c r="BU146">
        <v>0</v>
      </c>
      <c r="BV146">
        <v>1</v>
      </c>
      <c r="BW146">
        <v>0</v>
      </c>
      <c r="BX146">
        <v>0</v>
      </c>
      <c r="BY146">
        <v>0</v>
      </c>
      <c r="BZ146">
        <v>0</v>
      </c>
      <c r="CA146">
        <v>0</v>
      </c>
      <c r="CB146">
        <v>0</v>
      </c>
      <c r="CC146">
        <v>0</v>
      </c>
      <c r="CD146">
        <v>0</v>
      </c>
      <c r="CE146">
        <v>1</v>
      </c>
      <c r="CF146">
        <v>0</v>
      </c>
      <c r="CG146">
        <v>0</v>
      </c>
      <c r="CH146">
        <v>0</v>
      </c>
      <c r="CI146">
        <v>0</v>
      </c>
      <c r="CJ146">
        <v>0</v>
      </c>
      <c r="CK146">
        <v>0</v>
      </c>
      <c r="CL146">
        <v>0</v>
      </c>
      <c r="CM146">
        <v>0</v>
      </c>
      <c r="CN146">
        <v>0</v>
      </c>
      <c r="CO146">
        <v>1</v>
      </c>
      <c r="CP146">
        <v>0</v>
      </c>
      <c r="CQ146">
        <v>0</v>
      </c>
      <c r="CR146">
        <v>0</v>
      </c>
      <c r="CS146">
        <v>0</v>
      </c>
      <c r="CT146">
        <v>0</v>
      </c>
      <c r="CU146">
        <v>0</v>
      </c>
      <c r="CV146">
        <v>0</v>
      </c>
      <c r="CW146">
        <v>1</v>
      </c>
      <c r="CX146">
        <v>0</v>
      </c>
      <c r="CY146">
        <v>0</v>
      </c>
      <c r="CZ146">
        <v>0</v>
      </c>
      <c r="DA146">
        <v>1</v>
      </c>
      <c r="DB146">
        <v>1</v>
      </c>
      <c r="DC146">
        <v>0</v>
      </c>
      <c r="DD146">
        <v>0</v>
      </c>
      <c r="DE146">
        <v>1</v>
      </c>
      <c r="DF146">
        <v>0</v>
      </c>
      <c r="DG146">
        <v>0</v>
      </c>
      <c r="DH146" t="s">
        <v>124</v>
      </c>
      <c r="DI146" t="s">
        <v>124</v>
      </c>
      <c r="DJ146" t="s">
        <v>124</v>
      </c>
      <c r="DK146" t="s">
        <v>124</v>
      </c>
      <c r="DL146" t="s">
        <v>124</v>
      </c>
      <c r="DM146" t="s">
        <v>124</v>
      </c>
      <c r="DN146" t="s">
        <v>124</v>
      </c>
      <c r="DO146">
        <v>1</v>
      </c>
      <c r="DP146" t="s">
        <v>124</v>
      </c>
      <c r="DQ146">
        <v>0</v>
      </c>
      <c r="DR146" t="s">
        <v>124</v>
      </c>
      <c r="DS146" t="s">
        <v>124</v>
      </c>
      <c r="DT146" t="s">
        <v>124</v>
      </c>
    </row>
    <row r="147" spans="1:124" x14ac:dyDescent="0.35">
      <c r="A147" t="s">
        <v>139</v>
      </c>
      <c r="B147" s="1">
        <v>43831</v>
      </c>
      <c r="C147" s="1">
        <v>43861</v>
      </c>
      <c r="D147">
        <v>1</v>
      </c>
      <c r="E147">
        <v>0</v>
      </c>
      <c r="F147">
        <v>0</v>
      </c>
      <c r="G147">
        <v>0</v>
      </c>
      <c r="H147" t="s">
        <v>124</v>
      </c>
      <c r="I147" t="s">
        <v>124</v>
      </c>
      <c r="J147" t="s">
        <v>124</v>
      </c>
      <c r="K147" t="s">
        <v>124</v>
      </c>
      <c r="L147" t="s">
        <v>124</v>
      </c>
      <c r="M147" t="s">
        <v>124</v>
      </c>
      <c r="N147" t="s">
        <v>124</v>
      </c>
      <c r="O147" t="s">
        <v>124</v>
      </c>
      <c r="P147" t="s">
        <v>124</v>
      </c>
      <c r="Q147" t="s">
        <v>124</v>
      </c>
      <c r="R147" t="s">
        <v>124</v>
      </c>
      <c r="S147" t="s">
        <v>124</v>
      </c>
      <c r="T147">
        <v>1</v>
      </c>
      <c r="U147">
        <v>1</v>
      </c>
      <c r="V147">
        <v>1</v>
      </c>
      <c r="W147">
        <v>1</v>
      </c>
      <c r="X147">
        <v>1</v>
      </c>
      <c r="Y147">
        <v>0</v>
      </c>
      <c r="Z147">
        <v>0</v>
      </c>
      <c r="AA147">
        <v>0</v>
      </c>
      <c r="AB147">
        <v>0</v>
      </c>
      <c r="AC147">
        <v>1</v>
      </c>
      <c r="AD147">
        <v>0</v>
      </c>
      <c r="AE147">
        <v>1</v>
      </c>
      <c r="AF147">
        <v>0</v>
      </c>
      <c r="AG147">
        <v>0</v>
      </c>
      <c r="AH147">
        <v>0</v>
      </c>
      <c r="AI147">
        <v>0</v>
      </c>
      <c r="AJ147">
        <v>0</v>
      </c>
      <c r="AK147">
        <v>0</v>
      </c>
      <c r="AL147">
        <v>0</v>
      </c>
      <c r="AM147">
        <v>1</v>
      </c>
      <c r="AN147">
        <v>0</v>
      </c>
      <c r="AO147">
        <v>0</v>
      </c>
      <c r="AP147">
        <v>0</v>
      </c>
      <c r="AQ147">
        <v>0</v>
      </c>
      <c r="AR147">
        <v>0</v>
      </c>
      <c r="AS147">
        <v>0</v>
      </c>
      <c r="AT147">
        <v>0</v>
      </c>
      <c r="AU147">
        <v>0</v>
      </c>
      <c r="AV147">
        <v>0</v>
      </c>
      <c r="AW147">
        <v>0</v>
      </c>
      <c r="AX147">
        <v>1</v>
      </c>
      <c r="AY147">
        <v>0</v>
      </c>
      <c r="AZ147">
        <v>0</v>
      </c>
      <c r="BA147">
        <v>0</v>
      </c>
      <c r="BB147">
        <v>1</v>
      </c>
      <c r="BC147">
        <v>0</v>
      </c>
      <c r="BD147">
        <v>0</v>
      </c>
      <c r="BE147">
        <v>0</v>
      </c>
      <c r="BF147">
        <v>0</v>
      </c>
      <c r="BG147">
        <v>0</v>
      </c>
      <c r="BH147">
        <v>1</v>
      </c>
      <c r="BI147">
        <v>0</v>
      </c>
      <c r="BJ147">
        <v>0</v>
      </c>
      <c r="BK147">
        <v>0</v>
      </c>
      <c r="BL147">
        <v>0</v>
      </c>
      <c r="BM147">
        <v>0</v>
      </c>
      <c r="BN147">
        <v>0</v>
      </c>
      <c r="BO147">
        <v>1</v>
      </c>
      <c r="BP147">
        <v>1</v>
      </c>
      <c r="BQ147">
        <v>0</v>
      </c>
      <c r="BR147">
        <v>0</v>
      </c>
      <c r="BS147">
        <v>1</v>
      </c>
      <c r="BT147">
        <v>0</v>
      </c>
      <c r="BU147">
        <v>0</v>
      </c>
      <c r="BV147">
        <v>1</v>
      </c>
      <c r="BW147">
        <v>0</v>
      </c>
      <c r="BX147">
        <v>0</v>
      </c>
      <c r="BY147">
        <v>0</v>
      </c>
      <c r="BZ147">
        <v>1</v>
      </c>
      <c r="CA147">
        <v>1</v>
      </c>
      <c r="CB147">
        <v>0</v>
      </c>
      <c r="CC147">
        <v>0</v>
      </c>
      <c r="CD147">
        <v>1</v>
      </c>
      <c r="CE147">
        <v>0</v>
      </c>
      <c r="CF147">
        <v>0</v>
      </c>
      <c r="CG147">
        <v>0</v>
      </c>
      <c r="CH147">
        <v>0</v>
      </c>
      <c r="CI147">
        <v>0</v>
      </c>
      <c r="CJ147">
        <v>0</v>
      </c>
      <c r="CK147">
        <v>0</v>
      </c>
      <c r="CL147">
        <v>0</v>
      </c>
      <c r="CM147">
        <v>0</v>
      </c>
      <c r="CN147">
        <v>0</v>
      </c>
      <c r="CO147">
        <v>1</v>
      </c>
      <c r="CP147">
        <v>0</v>
      </c>
      <c r="CQ147">
        <v>0</v>
      </c>
      <c r="CR147">
        <v>0</v>
      </c>
      <c r="CS147">
        <v>0</v>
      </c>
      <c r="CT147">
        <v>0</v>
      </c>
      <c r="CU147">
        <v>0</v>
      </c>
      <c r="CV147">
        <v>0</v>
      </c>
      <c r="CW147">
        <v>1</v>
      </c>
      <c r="CX147">
        <v>0</v>
      </c>
      <c r="CY147">
        <v>0</v>
      </c>
      <c r="CZ147">
        <v>0</v>
      </c>
      <c r="DA147">
        <v>1</v>
      </c>
      <c r="DB147">
        <v>0</v>
      </c>
      <c r="DC147">
        <v>0</v>
      </c>
      <c r="DD147">
        <v>0</v>
      </c>
      <c r="DE147">
        <v>1</v>
      </c>
      <c r="DF147">
        <v>0</v>
      </c>
      <c r="DG147">
        <v>0</v>
      </c>
      <c r="DH147" t="s">
        <v>124</v>
      </c>
      <c r="DI147" t="s">
        <v>124</v>
      </c>
      <c r="DJ147" t="s">
        <v>124</v>
      </c>
      <c r="DK147" t="s">
        <v>124</v>
      </c>
      <c r="DL147" t="s">
        <v>124</v>
      </c>
      <c r="DM147" t="s">
        <v>124</v>
      </c>
      <c r="DN147" t="s">
        <v>124</v>
      </c>
      <c r="DO147">
        <v>1</v>
      </c>
      <c r="DP147" t="s">
        <v>124</v>
      </c>
      <c r="DQ147">
        <v>0</v>
      </c>
      <c r="DR147" t="s">
        <v>124</v>
      </c>
      <c r="DS147" t="s">
        <v>124</v>
      </c>
      <c r="DT147" t="s">
        <v>124</v>
      </c>
    </row>
    <row r="148" spans="1:124" x14ac:dyDescent="0.35">
      <c r="A148" t="s">
        <v>139</v>
      </c>
      <c r="B148" s="1">
        <v>43862</v>
      </c>
      <c r="C148" s="1">
        <v>44044</v>
      </c>
      <c r="D148">
        <v>1</v>
      </c>
      <c r="E148">
        <v>0</v>
      </c>
      <c r="F148">
        <v>0</v>
      </c>
      <c r="G148">
        <v>0</v>
      </c>
      <c r="H148" t="s">
        <v>124</v>
      </c>
      <c r="I148" t="s">
        <v>124</v>
      </c>
      <c r="J148" t="s">
        <v>124</v>
      </c>
      <c r="K148" t="s">
        <v>124</v>
      </c>
      <c r="L148" t="s">
        <v>124</v>
      </c>
      <c r="M148" t="s">
        <v>124</v>
      </c>
      <c r="N148" t="s">
        <v>124</v>
      </c>
      <c r="O148" t="s">
        <v>124</v>
      </c>
      <c r="P148" t="s">
        <v>124</v>
      </c>
      <c r="Q148" t="s">
        <v>124</v>
      </c>
      <c r="R148" t="s">
        <v>124</v>
      </c>
      <c r="S148" t="s">
        <v>124</v>
      </c>
      <c r="T148">
        <v>1</v>
      </c>
      <c r="U148">
        <v>1</v>
      </c>
      <c r="V148">
        <v>1</v>
      </c>
      <c r="W148">
        <v>1</v>
      </c>
      <c r="X148">
        <v>1</v>
      </c>
      <c r="Y148">
        <v>0</v>
      </c>
      <c r="Z148">
        <v>0</v>
      </c>
      <c r="AA148">
        <v>0</v>
      </c>
      <c r="AB148">
        <v>0</v>
      </c>
      <c r="AC148">
        <v>1</v>
      </c>
      <c r="AD148">
        <v>0</v>
      </c>
      <c r="AE148">
        <v>1</v>
      </c>
      <c r="AF148">
        <v>0</v>
      </c>
      <c r="AG148">
        <v>0</v>
      </c>
      <c r="AH148">
        <v>0</v>
      </c>
      <c r="AI148">
        <v>0</v>
      </c>
      <c r="AJ148">
        <v>0</v>
      </c>
      <c r="AK148">
        <v>0</v>
      </c>
      <c r="AL148">
        <v>0</v>
      </c>
      <c r="AM148">
        <v>1</v>
      </c>
      <c r="AN148">
        <v>0</v>
      </c>
      <c r="AO148">
        <v>0</v>
      </c>
      <c r="AP148">
        <v>0</v>
      </c>
      <c r="AQ148">
        <v>0</v>
      </c>
      <c r="AR148">
        <v>0</v>
      </c>
      <c r="AS148">
        <v>0</v>
      </c>
      <c r="AT148">
        <v>0</v>
      </c>
      <c r="AU148">
        <v>0</v>
      </c>
      <c r="AV148">
        <v>0</v>
      </c>
      <c r="AW148">
        <v>0</v>
      </c>
      <c r="AX148">
        <v>1</v>
      </c>
      <c r="AY148">
        <v>0</v>
      </c>
      <c r="AZ148">
        <v>0</v>
      </c>
      <c r="BA148">
        <v>1</v>
      </c>
      <c r="BB148">
        <v>1</v>
      </c>
      <c r="BC148">
        <v>0</v>
      </c>
      <c r="BD148">
        <v>0</v>
      </c>
      <c r="BE148">
        <v>0</v>
      </c>
      <c r="BF148">
        <v>0</v>
      </c>
      <c r="BG148">
        <v>0</v>
      </c>
      <c r="BH148">
        <v>1</v>
      </c>
      <c r="BI148">
        <v>0</v>
      </c>
      <c r="BJ148">
        <v>0</v>
      </c>
      <c r="BK148">
        <v>0</v>
      </c>
      <c r="BL148">
        <v>0</v>
      </c>
      <c r="BM148">
        <v>0</v>
      </c>
      <c r="BN148">
        <v>0</v>
      </c>
      <c r="BO148">
        <v>1</v>
      </c>
      <c r="BP148">
        <v>1</v>
      </c>
      <c r="BQ148">
        <v>0</v>
      </c>
      <c r="BR148">
        <v>0</v>
      </c>
      <c r="BS148">
        <v>1</v>
      </c>
      <c r="BT148">
        <v>0</v>
      </c>
      <c r="BU148">
        <v>0</v>
      </c>
      <c r="BV148">
        <v>1</v>
      </c>
      <c r="BW148">
        <v>0</v>
      </c>
      <c r="BX148">
        <v>0</v>
      </c>
      <c r="BY148">
        <v>0</v>
      </c>
      <c r="BZ148">
        <v>1</v>
      </c>
      <c r="CA148">
        <v>1</v>
      </c>
      <c r="CB148">
        <v>0</v>
      </c>
      <c r="CC148">
        <v>1</v>
      </c>
      <c r="CD148">
        <v>1</v>
      </c>
      <c r="CE148">
        <v>0</v>
      </c>
      <c r="CF148">
        <v>0</v>
      </c>
      <c r="CG148">
        <v>0</v>
      </c>
      <c r="CH148">
        <v>0</v>
      </c>
      <c r="CI148">
        <v>0</v>
      </c>
      <c r="CJ148">
        <v>0</v>
      </c>
      <c r="CK148">
        <v>0</v>
      </c>
      <c r="CL148">
        <v>0</v>
      </c>
      <c r="CM148">
        <v>0</v>
      </c>
      <c r="CN148">
        <v>0</v>
      </c>
      <c r="CO148">
        <v>1</v>
      </c>
      <c r="CP148">
        <v>0</v>
      </c>
      <c r="CQ148">
        <v>0</v>
      </c>
      <c r="CR148">
        <v>0</v>
      </c>
      <c r="CS148">
        <v>0</v>
      </c>
      <c r="CT148">
        <v>0</v>
      </c>
      <c r="CU148">
        <v>0</v>
      </c>
      <c r="CV148">
        <v>0</v>
      </c>
      <c r="CW148">
        <v>1</v>
      </c>
      <c r="CX148">
        <v>0</v>
      </c>
      <c r="CY148">
        <v>0</v>
      </c>
      <c r="CZ148">
        <v>0</v>
      </c>
      <c r="DA148">
        <v>1</v>
      </c>
      <c r="DB148">
        <v>1</v>
      </c>
      <c r="DC148">
        <v>0</v>
      </c>
      <c r="DD148">
        <v>1</v>
      </c>
      <c r="DE148">
        <v>1</v>
      </c>
      <c r="DF148">
        <v>0</v>
      </c>
      <c r="DG148">
        <v>0</v>
      </c>
      <c r="DH148" t="s">
        <v>124</v>
      </c>
      <c r="DI148" t="s">
        <v>124</v>
      </c>
      <c r="DJ148" t="s">
        <v>124</v>
      </c>
      <c r="DK148" t="s">
        <v>124</v>
      </c>
      <c r="DL148" t="s">
        <v>124</v>
      </c>
      <c r="DM148" t="s">
        <v>124</v>
      </c>
      <c r="DN148" t="s">
        <v>124</v>
      </c>
      <c r="DO148">
        <v>1</v>
      </c>
      <c r="DP148" t="s">
        <v>124</v>
      </c>
      <c r="DQ148">
        <v>0</v>
      </c>
      <c r="DR148" t="s">
        <v>124</v>
      </c>
      <c r="DS148" t="s">
        <v>124</v>
      </c>
      <c r="DT148" t="s">
        <v>124</v>
      </c>
    </row>
    <row r="149" spans="1:124" x14ac:dyDescent="0.35">
      <c r="A149" t="s">
        <v>140</v>
      </c>
      <c r="B149" s="1">
        <v>42948</v>
      </c>
      <c r="C149" s="1">
        <v>43291</v>
      </c>
      <c r="D149">
        <v>1</v>
      </c>
      <c r="E149">
        <v>0</v>
      </c>
      <c r="F149">
        <v>0</v>
      </c>
      <c r="G149">
        <v>0</v>
      </c>
      <c r="H149" t="s">
        <v>124</v>
      </c>
      <c r="I149" t="s">
        <v>124</v>
      </c>
      <c r="J149" t="s">
        <v>124</v>
      </c>
      <c r="K149" t="s">
        <v>124</v>
      </c>
      <c r="L149" t="s">
        <v>124</v>
      </c>
      <c r="M149" t="s">
        <v>124</v>
      </c>
      <c r="N149" t="s">
        <v>124</v>
      </c>
      <c r="O149" t="s">
        <v>124</v>
      </c>
      <c r="P149" t="s">
        <v>124</v>
      </c>
      <c r="Q149" t="s">
        <v>124</v>
      </c>
      <c r="R149" t="s">
        <v>124</v>
      </c>
      <c r="S149" t="s">
        <v>124</v>
      </c>
      <c r="T149">
        <v>1</v>
      </c>
      <c r="U149">
        <v>1</v>
      </c>
      <c r="V149">
        <v>0</v>
      </c>
      <c r="W149">
        <v>0</v>
      </c>
      <c r="X149">
        <v>1</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1</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1</v>
      </c>
      <c r="BU149">
        <v>0</v>
      </c>
      <c r="BV149">
        <v>0</v>
      </c>
      <c r="BW149" t="s">
        <v>124</v>
      </c>
      <c r="BX149" t="s">
        <v>124</v>
      </c>
      <c r="BY149" t="s">
        <v>124</v>
      </c>
      <c r="BZ149" t="s">
        <v>124</v>
      </c>
      <c r="CA149" t="s">
        <v>124</v>
      </c>
      <c r="CB149" t="s">
        <v>124</v>
      </c>
      <c r="CC149" t="s">
        <v>124</v>
      </c>
      <c r="CD149" t="s">
        <v>124</v>
      </c>
      <c r="CE149" t="s">
        <v>124</v>
      </c>
      <c r="CF149" t="s">
        <v>124</v>
      </c>
      <c r="CG149" t="s">
        <v>124</v>
      </c>
      <c r="CH149" t="s">
        <v>124</v>
      </c>
      <c r="CI149" t="s">
        <v>124</v>
      </c>
      <c r="CJ149" t="s">
        <v>124</v>
      </c>
      <c r="CK149" t="s">
        <v>124</v>
      </c>
      <c r="CL149" t="s">
        <v>124</v>
      </c>
      <c r="CM149" t="s">
        <v>124</v>
      </c>
      <c r="CN149" t="s">
        <v>124</v>
      </c>
      <c r="CO149" t="s">
        <v>124</v>
      </c>
      <c r="CP149" t="s">
        <v>124</v>
      </c>
      <c r="CQ149" t="s">
        <v>124</v>
      </c>
      <c r="CR149" t="s">
        <v>124</v>
      </c>
      <c r="CS149" t="s">
        <v>124</v>
      </c>
      <c r="CT149" t="s">
        <v>124</v>
      </c>
      <c r="CU149" t="s">
        <v>124</v>
      </c>
      <c r="CV149" t="s">
        <v>124</v>
      </c>
      <c r="CW149" t="s">
        <v>124</v>
      </c>
      <c r="CX149" t="s">
        <v>124</v>
      </c>
      <c r="CY149" t="s">
        <v>124</v>
      </c>
      <c r="CZ149" t="s">
        <v>124</v>
      </c>
      <c r="DA149" t="s">
        <v>124</v>
      </c>
      <c r="DB149" t="s">
        <v>124</v>
      </c>
      <c r="DC149" t="s">
        <v>124</v>
      </c>
      <c r="DD149" t="s">
        <v>124</v>
      </c>
      <c r="DE149" t="s">
        <v>124</v>
      </c>
      <c r="DF149" t="s">
        <v>124</v>
      </c>
      <c r="DG149">
        <v>0</v>
      </c>
      <c r="DH149" t="s">
        <v>124</v>
      </c>
      <c r="DI149" t="s">
        <v>124</v>
      </c>
      <c r="DJ149" t="s">
        <v>124</v>
      </c>
      <c r="DK149" t="s">
        <v>124</v>
      </c>
      <c r="DL149" t="s">
        <v>124</v>
      </c>
      <c r="DM149" t="s">
        <v>124</v>
      </c>
      <c r="DN149" t="s">
        <v>124</v>
      </c>
      <c r="DO149">
        <v>0</v>
      </c>
      <c r="DP149" t="s">
        <v>124</v>
      </c>
      <c r="DQ149">
        <v>0</v>
      </c>
      <c r="DR149" t="s">
        <v>124</v>
      </c>
      <c r="DS149" t="s">
        <v>124</v>
      </c>
      <c r="DT149" t="s">
        <v>124</v>
      </c>
    </row>
    <row r="150" spans="1:124" x14ac:dyDescent="0.35">
      <c r="A150" t="s">
        <v>140</v>
      </c>
      <c r="B150" s="1">
        <v>43292</v>
      </c>
      <c r="C150" s="1">
        <v>43465</v>
      </c>
      <c r="D150">
        <v>1</v>
      </c>
      <c r="E150">
        <v>0</v>
      </c>
      <c r="F150">
        <v>0</v>
      </c>
      <c r="G150">
        <v>0</v>
      </c>
      <c r="H150" t="s">
        <v>124</v>
      </c>
      <c r="I150" t="s">
        <v>124</v>
      </c>
      <c r="J150" t="s">
        <v>124</v>
      </c>
      <c r="K150" t="s">
        <v>124</v>
      </c>
      <c r="L150" t="s">
        <v>124</v>
      </c>
      <c r="M150" t="s">
        <v>124</v>
      </c>
      <c r="N150" t="s">
        <v>124</v>
      </c>
      <c r="O150" t="s">
        <v>124</v>
      </c>
      <c r="P150" t="s">
        <v>124</v>
      </c>
      <c r="Q150" t="s">
        <v>124</v>
      </c>
      <c r="R150" t="s">
        <v>124</v>
      </c>
      <c r="S150" t="s">
        <v>124</v>
      </c>
      <c r="T150">
        <v>1</v>
      </c>
      <c r="U150">
        <v>1</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1</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1</v>
      </c>
      <c r="BU150">
        <v>0</v>
      </c>
      <c r="BV150">
        <v>0</v>
      </c>
      <c r="BW150" t="s">
        <v>124</v>
      </c>
      <c r="BX150" t="s">
        <v>124</v>
      </c>
      <c r="BY150" t="s">
        <v>124</v>
      </c>
      <c r="BZ150" t="s">
        <v>124</v>
      </c>
      <c r="CA150" t="s">
        <v>124</v>
      </c>
      <c r="CB150" t="s">
        <v>124</v>
      </c>
      <c r="CC150" t="s">
        <v>124</v>
      </c>
      <c r="CD150" t="s">
        <v>124</v>
      </c>
      <c r="CE150" t="s">
        <v>124</v>
      </c>
      <c r="CF150" t="s">
        <v>124</v>
      </c>
      <c r="CG150" t="s">
        <v>124</v>
      </c>
      <c r="CH150" t="s">
        <v>124</v>
      </c>
      <c r="CI150" t="s">
        <v>124</v>
      </c>
      <c r="CJ150" t="s">
        <v>124</v>
      </c>
      <c r="CK150" t="s">
        <v>124</v>
      </c>
      <c r="CL150" t="s">
        <v>124</v>
      </c>
      <c r="CM150" t="s">
        <v>124</v>
      </c>
      <c r="CN150" t="s">
        <v>124</v>
      </c>
      <c r="CO150" t="s">
        <v>124</v>
      </c>
      <c r="CP150" t="s">
        <v>124</v>
      </c>
      <c r="CQ150" t="s">
        <v>124</v>
      </c>
      <c r="CR150" t="s">
        <v>124</v>
      </c>
      <c r="CS150" t="s">
        <v>124</v>
      </c>
      <c r="CT150" t="s">
        <v>124</v>
      </c>
      <c r="CU150" t="s">
        <v>124</v>
      </c>
      <c r="CV150" t="s">
        <v>124</v>
      </c>
      <c r="CW150" t="s">
        <v>124</v>
      </c>
      <c r="CX150" t="s">
        <v>124</v>
      </c>
      <c r="CY150" t="s">
        <v>124</v>
      </c>
      <c r="CZ150" t="s">
        <v>124</v>
      </c>
      <c r="DA150" t="s">
        <v>124</v>
      </c>
      <c r="DB150" t="s">
        <v>124</v>
      </c>
      <c r="DC150" t="s">
        <v>124</v>
      </c>
      <c r="DD150" t="s">
        <v>124</v>
      </c>
      <c r="DE150" t="s">
        <v>124</v>
      </c>
      <c r="DF150" t="s">
        <v>124</v>
      </c>
      <c r="DG150">
        <v>0</v>
      </c>
      <c r="DH150" t="s">
        <v>124</v>
      </c>
      <c r="DI150" t="s">
        <v>124</v>
      </c>
      <c r="DJ150" t="s">
        <v>124</v>
      </c>
      <c r="DK150" t="s">
        <v>124</v>
      </c>
      <c r="DL150" t="s">
        <v>124</v>
      </c>
      <c r="DM150" t="s">
        <v>124</v>
      </c>
      <c r="DN150" t="s">
        <v>124</v>
      </c>
      <c r="DO150">
        <v>0</v>
      </c>
      <c r="DP150" t="s">
        <v>124</v>
      </c>
      <c r="DQ150">
        <v>0</v>
      </c>
      <c r="DR150" t="s">
        <v>124</v>
      </c>
      <c r="DS150" t="s">
        <v>124</v>
      </c>
      <c r="DT150" t="s">
        <v>124</v>
      </c>
    </row>
    <row r="151" spans="1:124" x14ac:dyDescent="0.35">
      <c r="A151" t="s">
        <v>140</v>
      </c>
      <c r="B151" s="1">
        <v>43466</v>
      </c>
      <c r="C151" s="1">
        <v>44044</v>
      </c>
      <c r="D151">
        <v>1</v>
      </c>
      <c r="E151">
        <v>0</v>
      </c>
      <c r="F151">
        <v>0</v>
      </c>
      <c r="G151">
        <v>0</v>
      </c>
      <c r="H151" t="s">
        <v>124</v>
      </c>
      <c r="I151" t="s">
        <v>124</v>
      </c>
      <c r="J151" t="s">
        <v>124</v>
      </c>
      <c r="K151" t="s">
        <v>124</v>
      </c>
      <c r="L151" t="s">
        <v>124</v>
      </c>
      <c r="M151" t="s">
        <v>124</v>
      </c>
      <c r="N151" t="s">
        <v>124</v>
      </c>
      <c r="O151" t="s">
        <v>124</v>
      </c>
      <c r="P151" t="s">
        <v>124</v>
      </c>
      <c r="Q151" t="s">
        <v>124</v>
      </c>
      <c r="R151" t="s">
        <v>124</v>
      </c>
      <c r="S151" t="s">
        <v>124</v>
      </c>
      <c r="T151">
        <v>1</v>
      </c>
      <c r="U151">
        <v>1</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1</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1</v>
      </c>
      <c r="BU151">
        <v>0</v>
      </c>
      <c r="BV151">
        <v>0</v>
      </c>
      <c r="BW151" t="s">
        <v>124</v>
      </c>
      <c r="BX151" t="s">
        <v>124</v>
      </c>
      <c r="BY151" t="s">
        <v>124</v>
      </c>
      <c r="BZ151" t="s">
        <v>124</v>
      </c>
      <c r="CA151" t="s">
        <v>124</v>
      </c>
      <c r="CB151" t="s">
        <v>124</v>
      </c>
      <c r="CC151" t="s">
        <v>124</v>
      </c>
      <c r="CD151" t="s">
        <v>124</v>
      </c>
      <c r="CE151" t="s">
        <v>124</v>
      </c>
      <c r="CF151" t="s">
        <v>124</v>
      </c>
      <c r="CG151" t="s">
        <v>124</v>
      </c>
      <c r="CH151" t="s">
        <v>124</v>
      </c>
      <c r="CI151" t="s">
        <v>124</v>
      </c>
      <c r="CJ151" t="s">
        <v>124</v>
      </c>
      <c r="CK151" t="s">
        <v>124</v>
      </c>
      <c r="CL151" t="s">
        <v>124</v>
      </c>
      <c r="CM151" t="s">
        <v>124</v>
      </c>
      <c r="CN151" t="s">
        <v>124</v>
      </c>
      <c r="CO151" t="s">
        <v>124</v>
      </c>
      <c r="CP151" t="s">
        <v>124</v>
      </c>
      <c r="CQ151" t="s">
        <v>124</v>
      </c>
      <c r="CR151" t="s">
        <v>124</v>
      </c>
      <c r="CS151" t="s">
        <v>124</v>
      </c>
      <c r="CT151" t="s">
        <v>124</v>
      </c>
      <c r="CU151" t="s">
        <v>124</v>
      </c>
      <c r="CV151" t="s">
        <v>124</v>
      </c>
      <c r="CW151" t="s">
        <v>124</v>
      </c>
      <c r="CX151" t="s">
        <v>124</v>
      </c>
      <c r="CY151" t="s">
        <v>124</v>
      </c>
      <c r="CZ151" t="s">
        <v>124</v>
      </c>
      <c r="DA151" t="s">
        <v>124</v>
      </c>
      <c r="DB151" t="s">
        <v>124</v>
      </c>
      <c r="DC151" t="s">
        <v>124</v>
      </c>
      <c r="DD151" t="s">
        <v>124</v>
      </c>
      <c r="DE151" t="s">
        <v>124</v>
      </c>
      <c r="DF151" t="s">
        <v>124</v>
      </c>
      <c r="DG151">
        <v>0</v>
      </c>
      <c r="DH151" t="s">
        <v>124</v>
      </c>
      <c r="DI151" t="s">
        <v>124</v>
      </c>
      <c r="DJ151" t="s">
        <v>124</v>
      </c>
      <c r="DK151" t="s">
        <v>124</v>
      </c>
      <c r="DL151" t="s">
        <v>124</v>
      </c>
      <c r="DM151" t="s">
        <v>124</v>
      </c>
      <c r="DN151" t="s">
        <v>124</v>
      </c>
      <c r="DO151">
        <v>0</v>
      </c>
      <c r="DP151">
        <v>1</v>
      </c>
      <c r="DQ151">
        <v>0</v>
      </c>
      <c r="DR151" t="s">
        <v>124</v>
      </c>
      <c r="DS151" t="s">
        <v>124</v>
      </c>
      <c r="DT151" t="s">
        <v>124</v>
      </c>
    </row>
    <row r="152" spans="1:124" x14ac:dyDescent="0.35">
      <c r="A152" t="s">
        <v>141</v>
      </c>
      <c r="B152" s="1">
        <v>43112</v>
      </c>
      <c r="C152" s="1">
        <v>43642</v>
      </c>
      <c r="D152">
        <v>1</v>
      </c>
      <c r="E152">
        <v>0</v>
      </c>
      <c r="F152">
        <v>0</v>
      </c>
      <c r="G152">
        <v>0</v>
      </c>
      <c r="H152" t="s">
        <v>124</v>
      </c>
      <c r="I152" t="s">
        <v>124</v>
      </c>
      <c r="J152" t="s">
        <v>124</v>
      </c>
      <c r="K152" t="s">
        <v>124</v>
      </c>
      <c r="L152" t="s">
        <v>124</v>
      </c>
      <c r="M152" t="s">
        <v>124</v>
      </c>
      <c r="N152" t="s">
        <v>124</v>
      </c>
      <c r="O152" t="s">
        <v>124</v>
      </c>
      <c r="P152" t="s">
        <v>124</v>
      </c>
      <c r="Q152" t="s">
        <v>124</v>
      </c>
      <c r="R152" t="s">
        <v>124</v>
      </c>
      <c r="S152" t="s">
        <v>124</v>
      </c>
      <c r="T152">
        <v>1</v>
      </c>
      <c r="U152">
        <v>0</v>
      </c>
      <c r="V152">
        <v>1</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1</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1</v>
      </c>
      <c r="BU152">
        <v>0</v>
      </c>
      <c r="BV152">
        <v>0</v>
      </c>
      <c r="BW152" t="s">
        <v>124</v>
      </c>
      <c r="BX152" t="s">
        <v>124</v>
      </c>
      <c r="BY152" t="s">
        <v>124</v>
      </c>
      <c r="BZ152" t="s">
        <v>124</v>
      </c>
      <c r="CA152" t="s">
        <v>124</v>
      </c>
      <c r="CB152" t="s">
        <v>124</v>
      </c>
      <c r="CC152" t="s">
        <v>124</v>
      </c>
      <c r="CD152" t="s">
        <v>124</v>
      </c>
      <c r="CE152" t="s">
        <v>124</v>
      </c>
      <c r="CF152" t="s">
        <v>124</v>
      </c>
      <c r="CG152" t="s">
        <v>124</v>
      </c>
      <c r="CH152" t="s">
        <v>124</v>
      </c>
      <c r="CI152" t="s">
        <v>124</v>
      </c>
      <c r="CJ152" t="s">
        <v>124</v>
      </c>
      <c r="CK152" t="s">
        <v>124</v>
      </c>
      <c r="CL152" t="s">
        <v>124</v>
      </c>
      <c r="CM152" t="s">
        <v>124</v>
      </c>
      <c r="CN152" t="s">
        <v>124</v>
      </c>
      <c r="CO152" t="s">
        <v>124</v>
      </c>
      <c r="CP152" t="s">
        <v>124</v>
      </c>
      <c r="CQ152" t="s">
        <v>124</v>
      </c>
      <c r="CR152" t="s">
        <v>124</v>
      </c>
      <c r="CS152" t="s">
        <v>124</v>
      </c>
      <c r="CT152" t="s">
        <v>124</v>
      </c>
      <c r="CU152" t="s">
        <v>124</v>
      </c>
      <c r="CV152" t="s">
        <v>124</v>
      </c>
      <c r="CW152" t="s">
        <v>124</v>
      </c>
      <c r="CX152" t="s">
        <v>124</v>
      </c>
      <c r="CY152" t="s">
        <v>124</v>
      </c>
      <c r="CZ152" t="s">
        <v>124</v>
      </c>
      <c r="DA152" t="s">
        <v>124</v>
      </c>
      <c r="DB152" t="s">
        <v>124</v>
      </c>
      <c r="DC152" t="s">
        <v>124</v>
      </c>
      <c r="DD152" t="s">
        <v>124</v>
      </c>
      <c r="DE152" t="s">
        <v>124</v>
      </c>
      <c r="DF152" t="s">
        <v>124</v>
      </c>
      <c r="DG152">
        <v>0</v>
      </c>
      <c r="DH152" t="s">
        <v>124</v>
      </c>
      <c r="DI152" t="s">
        <v>124</v>
      </c>
      <c r="DJ152" t="s">
        <v>124</v>
      </c>
      <c r="DK152" t="s">
        <v>124</v>
      </c>
      <c r="DL152" t="s">
        <v>124</v>
      </c>
      <c r="DM152" t="s">
        <v>124</v>
      </c>
      <c r="DN152" t="s">
        <v>124</v>
      </c>
      <c r="DO152">
        <v>1</v>
      </c>
      <c r="DP152">
        <v>1</v>
      </c>
      <c r="DQ152">
        <v>0</v>
      </c>
      <c r="DR152" t="s">
        <v>124</v>
      </c>
      <c r="DS152" t="s">
        <v>124</v>
      </c>
      <c r="DT152" t="s">
        <v>124</v>
      </c>
    </row>
    <row r="153" spans="1:124" x14ac:dyDescent="0.35">
      <c r="A153" t="s">
        <v>141</v>
      </c>
      <c r="B153" s="1">
        <v>43643</v>
      </c>
      <c r="C153" s="1">
        <v>43643</v>
      </c>
      <c r="D153">
        <v>1</v>
      </c>
      <c r="E153">
        <v>0</v>
      </c>
      <c r="F153">
        <v>0</v>
      </c>
      <c r="G153">
        <v>0</v>
      </c>
      <c r="H153" t="s">
        <v>124</v>
      </c>
      <c r="I153" t="s">
        <v>124</v>
      </c>
      <c r="J153" t="s">
        <v>124</v>
      </c>
      <c r="K153" t="s">
        <v>124</v>
      </c>
      <c r="L153" t="s">
        <v>124</v>
      </c>
      <c r="M153" t="s">
        <v>124</v>
      </c>
      <c r="N153" t="s">
        <v>124</v>
      </c>
      <c r="O153" t="s">
        <v>124</v>
      </c>
      <c r="P153" t="s">
        <v>124</v>
      </c>
      <c r="Q153" t="s">
        <v>124</v>
      </c>
      <c r="R153" t="s">
        <v>124</v>
      </c>
      <c r="S153" t="s">
        <v>124</v>
      </c>
      <c r="T153">
        <v>1</v>
      </c>
      <c r="U153">
        <v>0</v>
      </c>
      <c r="V153">
        <v>1</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1</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1</v>
      </c>
      <c r="BU153">
        <v>0</v>
      </c>
      <c r="BV153">
        <v>0</v>
      </c>
      <c r="BW153" t="s">
        <v>124</v>
      </c>
      <c r="BX153" t="s">
        <v>124</v>
      </c>
      <c r="BY153" t="s">
        <v>124</v>
      </c>
      <c r="BZ153" t="s">
        <v>124</v>
      </c>
      <c r="CA153" t="s">
        <v>124</v>
      </c>
      <c r="CB153" t="s">
        <v>124</v>
      </c>
      <c r="CC153" t="s">
        <v>124</v>
      </c>
      <c r="CD153" t="s">
        <v>124</v>
      </c>
      <c r="CE153" t="s">
        <v>124</v>
      </c>
      <c r="CF153" t="s">
        <v>124</v>
      </c>
      <c r="CG153" t="s">
        <v>124</v>
      </c>
      <c r="CH153" t="s">
        <v>124</v>
      </c>
      <c r="CI153" t="s">
        <v>124</v>
      </c>
      <c r="CJ153" t="s">
        <v>124</v>
      </c>
      <c r="CK153" t="s">
        <v>124</v>
      </c>
      <c r="CL153" t="s">
        <v>124</v>
      </c>
      <c r="CM153" t="s">
        <v>124</v>
      </c>
      <c r="CN153" t="s">
        <v>124</v>
      </c>
      <c r="CO153" t="s">
        <v>124</v>
      </c>
      <c r="CP153" t="s">
        <v>124</v>
      </c>
      <c r="CQ153" t="s">
        <v>124</v>
      </c>
      <c r="CR153" t="s">
        <v>124</v>
      </c>
      <c r="CS153" t="s">
        <v>124</v>
      </c>
      <c r="CT153" t="s">
        <v>124</v>
      </c>
      <c r="CU153" t="s">
        <v>124</v>
      </c>
      <c r="CV153" t="s">
        <v>124</v>
      </c>
      <c r="CW153" t="s">
        <v>124</v>
      </c>
      <c r="CX153" t="s">
        <v>124</v>
      </c>
      <c r="CY153" t="s">
        <v>124</v>
      </c>
      <c r="CZ153" t="s">
        <v>124</v>
      </c>
      <c r="DA153" t="s">
        <v>124</v>
      </c>
      <c r="DB153" t="s">
        <v>124</v>
      </c>
      <c r="DC153" t="s">
        <v>124</v>
      </c>
      <c r="DD153" t="s">
        <v>124</v>
      </c>
      <c r="DE153" t="s">
        <v>124</v>
      </c>
      <c r="DF153" t="s">
        <v>124</v>
      </c>
      <c r="DG153">
        <v>0</v>
      </c>
      <c r="DH153" t="s">
        <v>124</v>
      </c>
      <c r="DI153" t="s">
        <v>124</v>
      </c>
      <c r="DJ153" t="s">
        <v>124</v>
      </c>
      <c r="DK153" t="s">
        <v>124</v>
      </c>
      <c r="DL153" t="s">
        <v>124</v>
      </c>
      <c r="DM153" t="s">
        <v>124</v>
      </c>
      <c r="DN153" t="s">
        <v>124</v>
      </c>
      <c r="DO153">
        <v>1</v>
      </c>
      <c r="DP153">
        <v>1</v>
      </c>
      <c r="DQ153">
        <v>0</v>
      </c>
      <c r="DR153" t="s">
        <v>124</v>
      </c>
      <c r="DS153" t="s">
        <v>124</v>
      </c>
      <c r="DT153" t="s">
        <v>124</v>
      </c>
    </row>
    <row r="154" spans="1:124" x14ac:dyDescent="0.35">
      <c r="A154" t="s">
        <v>141</v>
      </c>
      <c r="B154" s="1">
        <v>43644</v>
      </c>
      <c r="C154" s="1">
        <v>43738</v>
      </c>
      <c r="D154">
        <v>1</v>
      </c>
      <c r="E154">
        <v>0</v>
      </c>
      <c r="F154">
        <v>0</v>
      </c>
      <c r="G154">
        <v>0</v>
      </c>
      <c r="H154" t="s">
        <v>124</v>
      </c>
      <c r="I154" t="s">
        <v>124</v>
      </c>
      <c r="J154" t="s">
        <v>124</v>
      </c>
      <c r="K154" t="s">
        <v>124</v>
      </c>
      <c r="L154" t="s">
        <v>124</v>
      </c>
      <c r="M154" t="s">
        <v>124</v>
      </c>
      <c r="N154" t="s">
        <v>124</v>
      </c>
      <c r="O154" t="s">
        <v>124</v>
      </c>
      <c r="P154" t="s">
        <v>124</v>
      </c>
      <c r="Q154" t="s">
        <v>124</v>
      </c>
      <c r="R154" t="s">
        <v>124</v>
      </c>
      <c r="S154" t="s">
        <v>124</v>
      </c>
      <c r="T154">
        <v>1</v>
      </c>
      <c r="U154">
        <v>0</v>
      </c>
      <c r="V154">
        <v>1</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1</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1</v>
      </c>
      <c r="BU154">
        <v>0</v>
      </c>
      <c r="BV154">
        <v>0</v>
      </c>
      <c r="BW154" t="s">
        <v>124</v>
      </c>
      <c r="BX154" t="s">
        <v>124</v>
      </c>
      <c r="BY154" t="s">
        <v>124</v>
      </c>
      <c r="BZ154" t="s">
        <v>124</v>
      </c>
      <c r="CA154" t="s">
        <v>124</v>
      </c>
      <c r="CB154" t="s">
        <v>124</v>
      </c>
      <c r="CC154" t="s">
        <v>124</v>
      </c>
      <c r="CD154" t="s">
        <v>124</v>
      </c>
      <c r="CE154" t="s">
        <v>124</v>
      </c>
      <c r="CF154" t="s">
        <v>124</v>
      </c>
      <c r="CG154" t="s">
        <v>124</v>
      </c>
      <c r="CH154" t="s">
        <v>124</v>
      </c>
      <c r="CI154" t="s">
        <v>124</v>
      </c>
      <c r="CJ154" t="s">
        <v>124</v>
      </c>
      <c r="CK154" t="s">
        <v>124</v>
      </c>
      <c r="CL154" t="s">
        <v>124</v>
      </c>
      <c r="CM154" t="s">
        <v>124</v>
      </c>
      <c r="CN154" t="s">
        <v>124</v>
      </c>
      <c r="CO154" t="s">
        <v>124</v>
      </c>
      <c r="CP154" t="s">
        <v>124</v>
      </c>
      <c r="CQ154" t="s">
        <v>124</v>
      </c>
      <c r="CR154" t="s">
        <v>124</v>
      </c>
      <c r="CS154" t="s">
        <v>124</v>
      </c>
      <c r="CT154" t="s">
        <v>124</v>
      </c>
      <c r="CU154" t="s">
        <v>124</v>
      </c>
      <c r="CV154" t="s">
        <v>124</v>
      </c>
      <c r="CW154" t="s">
        <v>124</v>
      </c>
      <c r="CX154" t="s">
        <v>124</v>
      </c>
      <c r="CY154" t="s">
        <v>124</v>
      </c>
      <c r="CZ154" t="s">
        <v>124</v>
      </c>
      <c r="DA154" t="s">
        <v>124</v>
      </c>
      <c r="DB154" t="s">
        <v>124</v>
      </c>
      <c r="DC154" t="s">
        <v>124</v>
      </c>
      <c r="DD154" t="s">
        <v>124</v>
      </c>
      <c r="DE154" t="s">
        <v>124</v>
      </c>
      <c r="DF154" t="s">
        <v>124</v>
      </c>
      <c r="DG154">
        <v>0</v>
      </c>
      <c r="DH154" t="s">
        <v>124</v>
      </c>
      <c r="DI154" t="s">
        <v>124</v>
      </c>
      <c r="DJ154" t="s">
        <v>124</v>
      </c>
      <c r="DK154" t="s">
        <v>124</v>
      </c>
      <c r="DL154" t="s">
        <v>124</v>
      </c>
      <c r="DM154" t="s">
        <v>124</v>
      </c>
      <c r="DN154" t="s">
        <v>124</v>
      </c>
      <c r="DO154">
        <v>1</v>
      </c>
      <c r="DP154">
        <v>1</v>
      </c>
      <c r="DQ154">
        <v>0</v>
      </c>
      <c r="DR154" t="s">
        <v>124</v>
      </c>
      <c r="DS154" t="s">
        <v>124</v>
      </c>
      <c r="DT154" t="s">
        <v>124</v>
      </c>
    </row>
    <row r="155" spans="1:124" x14ac:dyDescent="0.35">
      <c r="A155" t="s">
        <v>141</v>
      </c>
      <c r="B155" s="1">
        <v>43739</v>
      </c>
      <c r="C155" s="1">
        <v>43807</v>
      </c>
      <c r="D155">
        <v>1</v>
      </c>
      <c r="E155">
        <v>0</v>
      </c>
      <c r="F155">
        <v>0</v>
      </c>
      <c r="G155">
        <v>0</v>
      </c>
      <c r="H155" t="s">
        <v>124</v>
      </c>
      <c r="I155" t="s">
        <v>124</v>
      </c>
      <c r="J155" t="s">
        <v>124</v>
      </c>
      <c r="K155" t="s">
        <v>124</v>
      </c>
      <c r="L155" t="s">
        <v>124</v>
      </c>
      <c r="M155" t="s">
        <v>124</v>
      </c>
      <c r="N155" t="s">
        <v>124</v>
      </c>
      <c r="O155" t="s">
        <v>124</v>
      </c>
      <c r="P155" t="s">
        <v>124</v>
      </c>
      <c r="Q155" t="s">
        <v>124</v>
      </c>
      <c r="R155" t="s">
        <v>124</v>
      </c>
      <c r="S155" t="s">
        <v>124</v>
      </c>
      <c r="T155">
        <v>1</v>
      </c>
      <c r="U155">
        <v>0</v>
      </c>
      <c r="V155">
        <v>1</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1</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1</v>
      </c>
      <c r="BU155">
        <v>0</v>
      </c>
      <c r="BV155">
        <v>0</v>
      </c>
      <c r="BW155" t="s">
        <v>124</v>
      </c>
      <c r="BX155" t="s">
        <v>124</v>
      </c>
      <c r="BY155" t="s">
        <v>124</v>
      </c>
      <c r="BZ155" t="s">
        <v>124</v>
      </c>
      <c r="CA155" t="s">
        <v>124</v>
      </c>
      <c r="CB155" t="s">
        <v>124</v>
      </c>
      <c r="CC155" t="s">
        <v>124</v>
      </c>
      <c r="CD155" t="s">
        <v>124</v>
      </c>
      <c r="CE155" t="s">
        <v>124</v>
      </c>
      <c r="CF155" t="s">
        <v>124</v>
      </c>
      <c r="CG155" t="s">
        <v>124</v>
      </c>
      <c r="CH155" t="s">
        <v>124</v>
      </c>
      <c r="CI155" t="s">
        <v>124</v>
      </c>
      <c r="CJ155" t="s">
        <v>124</v>
      </c>
      <c r="CK155" t="s">
        <v>124</v>
      </c>
      <c r="CL155" t="s">
        <v>124</v>
      </c>
      <c r="CM155" t="s">
        <v>124</v>
      </c>
      <c r="CN155" t="s">
        <v>124</v>
      </c>
      <c r="CO155" t="s">
        <v>124</v>
      </c>
      <c r="CP155" t="s">
        <v>124</v>
      </c>
      <c r="CQ155" t="s">
        <v>124</v>
      </c>
      <c r="CR155" t="s">
        <v>124</v>
      </c>
      <c r="CS155" t="s">
        <v>124</v>
      </c>
      <c r="CT155" t="s">
        <v>124</v>
      </c>
      <c r="CU155" t="s">
        <v>124</v>
      </c>
      <c r="CV155" t="s">
        <v>124</v>
      </c>
      <c r="CW155" t="s">
        <v>124</v>
      </c>
      <c r="CX155" t="s">
        <v>124</v>
      </c>
      <c r="CY155" t="s">
        <v>124</v>
      </c>
      <c r="CZ155" t="s">
        <v>124</v>
      </c>
      <c r="DA155" t="s">
        <v>124</v>
      </c>
      <c r="DB155" t="s">
        <v>124</v>
      </c>
      <c r="DC155" t="s">
        <v>124</v>
      </c>
      <c r="DD155" t="s">
        <v>124</v>
      </c>
      <c r="DE155" t="s">
        <v>124</v>
      </c>
      <c r="DF155" t="s">
        <v>124</v>
      </c>
      <c r="DG155">
        <v>0</v>
      </c>
      <c r="DH155" t="s">
        <v>124</v>
      </c>
      <c r="DI155" t="s">
        <v>124</v>
      </c>
      <c r="DJ155" t="s">
        <v>124</v>
      </c>
      <c r="DK155" t="s">
        <v>124</v>
      </c>
      <c r="DL155" t="s">
        <v>124</v>
      </c>
      <c r="DM155" t="s">
        <v>124</v>
      </c>
      <c r="DN155" t="s">
        <v>124</v>
      </c>
      <c r="DO155">
        <v>1</v>
      </c>
      <c r="DP155">
        <v>1</v>
      </c>
      <c r="DQ155">
        <v>0</v>
      </c>
      <c r="DR155" t="s">
        <v>124</v>
      </c>
      <c r="DS155" t="s">
        <v>124</v>
      </c>
      <c r="DT155" t="s">
        <v>124</v>
      </c>
    </row>
    <row r="156" spans="1:124" x14ac:dyDescent="0.35">
      <c r="A156" t="s">
        <v>141</v>
      </c>
      <c r="B156" s="1">
        <v>43808</v>
      </c>
      <c r="C156" s="1">
        <v>43830</v>
      </c>
      <c r="D156">
        <v>1</v>
      </c>
      <c r="E156">
        <v>0</v>
      </c>
      <c r="F156">
        <v>0</v>
      </c>
      <c r="G156">
        <v>0</v>
      </c>
      <c r="H156" t="s">
        <v>124</v>
      </c>
      <c r="I156" t="s">
        <v>124</v>
      </c>
      <c r="J156" t="s">
        <v>124</v>
      </c>
      <c r="K156" t="s">
        <v>124</v>
      </c>
      <c r="L156" t="s">
        <v>124</v>
      </c>
      <c r="M156" t="s">
        <v>124</v>
      </c>
      <c r="N156" t="s">
        <v>124</v>
      </c>
      <c r="O156" t="s">
        <v>124</v>
      </c>
      <c r="P156" t="s">
        <v>124</v>
      </c>
      <c r="Q156" t="s">
        <v>124</v>
      </c>
      <c r="R156" t="s">
        <v>124</v>
      </c>
      <c r="S156" t="s">
        <v>124</v>
      </c>
      <c r="T156">
        <v>1</v>
      </c>
      <c r="U156">
        <v>0</v>
      </c>
      <c r="V156">
        <v>1</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1</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1</v>
      </c>
      <c r="BU156">
        <v>0</v>
      </c>
      <c r="BV156">
        <v>0</v>
      </c>
      <c r="BW156" t="s">
        <v>124</v>
      </c>
      <c r="BX156" t="s">
        <v>124</v>
      </c>
      <c r="BY156" t="s">
        <v>124</v>
      </c>
      <c r="BZ156" t="s">
        <v>124</v>
      </c>
      <c r="CA156" t="s">
        <v>124</v>
      </c>
      <c r="CB156" t="s">
        <v>124</v>
      </c>
      <c r="CC156" t="s">
        <v>124</v>
      </c>
      <c r="CD156" t="s">
        <v>124</v>
      </c>
      <c r="CE156" t="s">
        <v>124</v>
      </c>
      <c r="CF156" t="s">
        <v>124</v>
      </c>
      <c r="CG156" t="s">
        <v>124</v>
      </c>
      <c r="CH156" t="s">
        <v>124</v>
      </c>
      <c r="CI156" t="s">
        <v>124</v>
      </c>
      <c r="CJ156" t="s">
        <v>124</v>
      </c>
      <c r="CK156" t="s">
        <v>124</v>
      </c>
      <c r="CL156" t="s">
        <v>124</v>
      </c>
      <c r="CM156" t="s">
        <v>124</v>
      </c>
      <c r="CN156" t="s">
        <v>124</v>
      </c>
      <c r="CO156" t="s">
        <v>124</v>
      </c>
      <c r="CP156" t="s">
        <v>124</v>
      </c>
      <c r="CQ156" t="s">
        <v>124</v>
      </c>
      <c r="CR156" t="s">
        <v>124</v>
      </c>
      <c r="CS156" t="s">
        <v>124</v>
      </c>
      <c r="CT156" t="s">
        <v>124</v>
      </c>
      <c r="CU156" t="s">
        <v>124</v>
      </c>
      <c r="CV156" t="s">
        <v>124</v>
      </c>
      <c r="CW156" t="s">
        <v>124</v>
      </c>
      <c r="CX156" t="s">
        <v>124</v>
      </c>
      <c r="CY156" t="s">
        <v>124</v>
      </c>
      <c r="CZ156" t="s">
        <v>124</v>
      </c>
      <c r="DA156" t="s">
        <v>124</v>
      </c>
      <c r="DB156" t="s">
        <v>124</v>
      </c>
      <c r="DC156" t="s">
        <v>124</v>
      </c>
      <c r="DD156" t="s">
        <v>124</v>
      </c>
      <c r="DE156" t="s">
        <v>124</v>
      </c>
      <c r="DF156" t="s">
        <v>124</v>
      </c>
      <c r="DG156">
        <v>0</v>
      </c>
      <c r="DH156" t="s">
        <v>124</v>
      </c>
      <c r="DI156" t="s">
        <v>124</v>
      </c>
      <c r="DJ156" t="s">
        <v>124</v>
      </c>
      <c r="DK156" t="s">
        <v>124</v>
      </c>
      <c r="DL156" t="s">
        <v>124</v>
      </c>
      <c r="DM156" t="s">
        <v>124</v>
      </c>
      <c r="DN156" t="s">
        <v>124</v>
      </c>
      <c r="DO156">
        <v>1</v>
      </c>
      <c r="DP156">
        <v>1</v>
      </c>
      <c r="DQ156">
        <v>0</v>
      </c>
      <c r="DR156" t="s">
        <v>124</v>
      </c>
      <c r="DS156" t="s">
        <v>124</v>
      </c>
      <c r="DT156" t="s">
        <v>124</v>
      </c>
    </row>
    <row r="157" spans="1:124" x14ac:dyDescent="0.35">
      <c r="A157" t="s">
        <v>141</v>
      </c>
      <c r="B157" s="1">
        <v>43831</v>
      </c>
      <c r="C157" s="1">
        <v>43891</v>
      </c>
      <c r="D157">
        <v>1</v>
      </c>
      <c r="E157">
        <v>0</v>
      </c>
      <c r="F157">
        <v>0</v>
      </c>
      <c r="G157">
        <v>0</v>
      </c>
      <c r="H157" t="s">
        <v>124</v>
      </c>
      <c r="I157" t="s">
        <v>124</v>
      </c>
      <c r="J157" t="s">
        <v>124</v>
      </c>
      <c r="K157" t="s">
        <v>124</v>
      </c>
      <c r="L157" t="s">
        <v>124</v>
      </c>
      <c r="M157" t="s">
        <v>124</v>
      </c>
      <c r="N157" t="s">
        <v>124</v>
      </c>
      <c r="O157" t="s">
        <v>124</v>
      </c>
      <c r="P157" t="s">
        <v>124</v>
      </c>
      <c r="Q157" t="s">
        <v>124</v>
      </c>
      <c r="R157" t="s">
        <v>124</v>
      </c>
      <c r="S157" t="s">
        <v>124</v>
      </c>
      <c r="T157">
        <v>1</v>
      </c>
      <c r="U157">
        <v>0</v>
      </c>
      <c r="V157">
        <v>1</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1</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1</v>
      </c>
      <c r="BU157">
        <v>0</v>
      </c>
      <c r="BV157">
        <v>0</v>
      </c>
      <c r="BW157" t="s">
        <v>124</v>
      </c>
      <c r="BX157" t="s">
        <v>124</v>
      </c>
      <c r="BY157" t="s">
        <v>124</v>
      </c>
      <c r="BZ157" t="s">
        <v>124</v>
      </c>
      <c r="CA157" t="s">
        <v>124</v>
      </c>
      <c r="CB157" t="s">
        <v>124</v>
      </c>
      <c r="CC157" t="s">
        <v>124</v>
      </c>
      <c r="CD157" t="s">
        <v>124</v>
      </c>
      <c r="CE157" t="s">
        <v>124</v>
      </c>
      <c r="CF157" t="s">
        <v>124</v>
      </c>
      <c r="CG157" t="s">
        <v>124</v>
      </c>
      <c r="CH157" t="s">
        <v>124</v>
      </c>
      <c r="CI157" t="s">
        <v>124</v>
      </c>
      <c r="CJ157" t="s">
        <v>124</v>
      </c>
      <c r="CK157" t="s">
        <v>124</v>
      </c>
      <c r="CL157" t="s">
        <v>124</v>
      </c>
      <c r="CM157" t="s">
        <v>124</v>
      </c>
      <c r="CN157" t="s">
        <v>124</v>
      </c>
      <c r="CO157" t="s">
        <v>124</v>
      </c>
      <c r="CP157" t="s">
        <v>124</v>
      </c>
      <c r="CQ157" t="s">
        <v>124</v>
      </c>
      <c r="CR157" t="s">
        <v>124</v>
      </c>
      <c r="CS157" t="s">
        <v>124</v>
      </c>
      <c r="CT157" t="s">
        <v>124</v>
      </c>
      <c r="CU157" t="s">
        <v>124</v>
      </c>
      <c r="CV157" t="s">
        <v>124</v>
      </c>
      <c r="CW157" t="s">
        <v>124</v>
      </c>
      <c r="CX157" t="s">
        <v>124</v>
      </c>
      <c r="CY157" t="s">
        <v>124</v>
      </c>
      <c r="CZ157" t="s">
        <v>124</v>
      </c>
      <c r="DA157" t="s">
        <v>124</v>
      </c>
      <c r="DB157" t="s">
        <v>124</v>
      </c>
      <c r="DC157" t="s">
        <v>124</v>
      </c>
      <c r="DD157" t="s">
        <v>124</v>
      </c>
      <c r="DE157" t="s">
        <v>124</v>
      </c>
      <c r="DF157" t="s">
        <v>124</v>
      </c>
      <c r="DG157">
        <v>0</v>
      </c>
      <c r="DH157" t="s">
        <v>124</v>
      </c>
      <c r="DI157" t="s">
        <v>124</v>
      </c>
      <c r="DJ157" t="s">
        <v>124</v>
      </c>
      <c r="DK157" t="s">
        <v>124</v>
      </c>
      <c r="DL157" t="s">
        <v>124</v>
      </c>
      <c r="DM157" t="s">
        <v>124</v>
      </c>
      <c r="DN157" t="s">
        <v>124</v>
      </c>
      <c r="DO157">
        <v>1</v>
      </c>
      <c r="DP157">
        <v>1</v>
      </c>
      <c r="DQ157">
        <v>0</v>
      </c>
      <c r="DR157" t="s">
        <v>124</v>
      </c>
      <c r="DS157" t="s">
        <v>124</v>
      </c>
      <c r="DT157" t="s">
        <v>124</v>
      </c>
    </row>
    <row r="158" spans="1:124" x14ac:dyDescent="0.35">
      <c r="A158" t="s">
        <v>141</v>
      </c>
      <c r="B158" s="1">
        <v>43892</v>
      </c>
      <c r="C158" s="1">
        <v>43951</v>
      </c>
      <c r="D158">
        <v>1</v>
      </c>
      <c r="E158">
        <v>0</v>
      </c>
      <c r="F158">
        <v>0</v>
      </c>
      <c r="G158">
        <v>0</v>
      </c>
      <c r="H158" t="s">
        <v>124</v>
      </c>
      <c r="I158" t="s">
        <v>124</v>
      </c>
      <c r="J158" t="s">
        <v>124</v>
      </c>
      <c r="K158" t="s">
        <v>124</v>
      </c>
      <c r="L158" t="s">
        <v>124</v>
      </c>
      <c r="M158" t="s">
        <v>124</v>
      </c>
      <c r="N158" t="s">
        <v>124</v>
      </c>
      <c r="O158" t="s">
        <v>124</v>
      </c>
      <c r="P158" t="s">
        <v>124</v>
      </c>
      <c r="Q158" t="s">
        <v>124</v>
      </c>
      <c r="R158" t="s">
        <v>124</v>
      </c>
      <c r="S158" t="s">
        <v>124</v>
      </c>
      <c r="T158">
        <v>1</v>
      </c>
      <c r="U158">
        <v>1</v>
      </c>
      <c r="V158">
        <v>1</v>
      </c>
      <c r="W158">
        <v>1</v>
      </c>
      <c r="X158">
        <v>1</v>
      </c>
      <c r="Y158">
        <v>0</v>
      </c>
      <c r="Z158">
        <v>0</v>
      </c>
      <c r="AA158">
        <v>0</v>
      </c>
      <c r="AB158">
        <v>0</v>
      </c>
      <c r="AC158">
        <v>0</v>
      </c>
      <c r="AD158">
        <v>0</v>
      </c>
      <c r="AE158">
        <v>1</v>
      </c>
      <c r="AF158">
        <v>0</v>
      </c>
      <c r="AG158">
        <v>0</v>
      </c>
      <c r="AH158">
        <v>0</v>
      </c>
      <c r="AI158">
        <v>0</v>
      </c>
      <c r="AJ158">
        <v>0</v>
      </c>
      <c r="AK158">
        <v>0</v>
      </c>
      <c r="AL158">
        <v>0</v>
      </c>
      <c r="AM158">
        <v>1</v>
      </c>
      <c r="AN158">
        <v>0</v>
      </c>
      <c r="AO158">
        <v>0</v>
      </c>
      <c r="AP158">
        <v>0</v>
      </c>
      <c r="AQ158">
        <v>1</v>
      </c>
      <c r="AR158">
        <v>0</v>
      </c>
      <c r="AS158">
        <v>0</v>
      </c>
      <c r="AT158">
        <v>1</v>
      </c>
      <c r="AU158">
        <v>0</v>
      </c>
      <c r="AV158">
        <v>0</v>
      </c>
      <c r="AW158">
        <v>0</v>
      </c>
      <c r="AX158">
        <v>1</v>
      </c>
      <c r="AY158">
        <v>0</v>
      </c>
      <c r="AZ158">
        <v>1</v>
      </c>
      <c r="BA158">
        <v>1</v>
      </c>
      <c r="BB158">
        <v>1</v>
      </c>
      <c r="BC158">
        <v>0</v>
      </c>
      <c r="BD158">
        <v>0</v>
      </c>
      <c r="BE158">
        <v>0</v>
      </c>
      <c r="BF158">
        <v>0</v>
      </c>
      <c r="BG158">
        <v>0</v>
      </c>
      <c r="BH158">
        <v>1</v>
      </c>
      <c r="BI158">
        <v>0</v>
      </c>
      <c r="BJ158">
        <v>0</v>
      </c>
      <c r="BK158">
        <v>0</v>
      </c>
      <c r="BL158">
        <v>1</v>
      </c>
      <c r="BM158">
        <v>0</v>
      </c>
      <c r="BN158">
        <v>1</v>
      </c>
      <c r="BO158">
        <v>0</v>
      </c>
      <c r="BP158">
        <v>0</v>
      </c>
      <c r="BQ158">
        <v>0</v>
      </c>
      <c r="BR158">
        <v>0</v>
      </c>
      <c r="BS158">
        <v>1</v>
      </c>
      <c r="BT158">
        <v>0</v>
      </c>
      <c r="BU158">
        <v>0</v>
      </c>
      <c r="BV158">
        <v>1</v>
      </c>
      <c r="BW158">
        <v>0</v>
      </c>
      <c r="BX158">
        <v>0</v>
      </c>
      <c r="BY158">
        <v>0</v>
      </c>
      <c r="BZ158">
        <v>0</v>
      </c>
      <c r="CA158">
        <v>0</v>
      </c>
      <c r="CB158">
        <v>0</v>
      </c>
      <c r="CC158">
        <v>0</v>
      </c>
      <c r="CD158">
        <v>0</v>
      </c>
      <c r="CE158">
        <v>1</v>
      </c>
      <c r="CF158">
        <v>0</v>
      </c>
      <c r="CG158">
        <v>0</v>
      </c>
      <c r="CH158">
        <v>0</v>
      </c>
      <c r="CI158">
        <v>0</v>
      </c>
      <c r="CJ158">
        <v>0</v>
      </c>
      <c r="CK158">
        <v>0</v>
      </c>
      <c r="CL158">
        <v>0</v>
      </c>
      <c r="CM158">
        <v>0</v>
      </c>
      <c r="CN158">
        <v>0</v>
      </c>
      <c r="CO158">
        <v>1</v>
      </c>
      <c r="CP158">
        <v>0</v>
      </c>
      <c r="CQ158">
        <v>0</v>
      </c>
      <c r="CR158">
        <v>0</v>
      </c>
      <c r="CS158">
        <v>0</v>
      </c>
      <c r="CT158">
        <v>0</v>
      </c>
      <c r="CU158">
        <v>0</v>
      </c>
      <c r="CV158">
        <v>0</v>
      </c>
      <c r="CW158">
        <v>0</v>
      </c>
      <c r="CX158">
        <v>1</v>
      </c>
      <c r="CY158">
        <v>0</v>
      </c>
      <c r="CZ158">
        <v>0</v>
      </c>
      <c r="DA158">
        <v>0</v>
      </c>
      <c r="DB158">
        <v>0</v>
      </c>
      <c r="DC158">
        <v>0</v>
      </c>
      <c r="DD158">
        <v>1</v>
      </c>
      <c r="DE158">
        <v>1</v>
      </c>
      <c r="DF158">
        <v>0</v>
      </c>
      <c r="DG158">
        <v>0</v>
      </c>
      <c r="DH158" t="s">
        <v>124</v>
      </c>
      <c r="DI158" t="s">
        <v>124</v>
      </c>
      <c r="DJ158" t="s">
        <v>124</v>
      </c>
      <c r="DK158" t="s">
        <v>124</v>
      </c>
      <c r="DL158" t="s">
        <v>124</v>
      </c>
      <c r="DM158" t="s">
        <v>124</v>
      </c>
      <c r="DN158" t="s">
        <v>124</v>
      </c>
      <c r="DO158">
        <v>1</v>
      </c>
      <c r="DP158">
        <v>1</v>
      </c>
      <c r="DQ158">
        <v>0</v>
      </c>
      <c r="DR158" t="s">
        <v>124</v>
      </c>
      <c r="DS158" t="s">
        <v>124</v>
      </c>
      <c r="DT158" t="s">
        <v>124</v>
      </c>
    </row>
    <row r="159" spans="1:124" x14ac:dyDescent="0.35">
      <c r="A159" t="s">
        <v>141</v>
      </c>
      <c r="B159" s="1">
        <v>43952</v>
      </c>
      <c r="C159" s="1">
        <v>43976</v>
      </c>
      <c r="D159">
        <v>1</v>
      </c>
      <c r="E159">
        <v>0</v>
      </c>
      <c r="F159">
        <v>0</v>
      </c>
      <c r="G159">
        <v>0</v>
      </c>
      <c r="H159" t="s">
        <v>124</v>
      </c>
      <c r="I159" t="s">
        <v>124</v>
      </c>
      <c r="J159" t="s">
        <v>124</v>
      </c>
      <c r="K159" t="s">
        <v>124</v>
      </c>
      <c r="L159" t="s">
        <v>124</v>
      </c>
      <c r="M159" t="s">
        <v>124</v>
      </c>
      <c r="N159" t="s">
        <v>124</v>
      </c>
      <c r="O159" t="s">
        <v>124</v>
      </c>
      <c r="P159" t="s">
        <v>124</v>
      </c>
      <c r="Q159" t="s">
        <v>124</v>
      </c>
      <c r="R159" t="s">
        <v>124</v>
      </c>
      <c r="S159" t="s">
        <v>124</v>
      </c>
      <c r="T159">
        <v>1</v>
      </c>
      <c r="U159">
        <v>1</v>
      </c>
      <c r="V159">
        <v>1</v>
      </c>
      <c r="W159">
        <v>1</v>
      </c>
      <c r="X159">
        <v>1</v>
      </c>
      <c r="Y159">
        <v>0</v>
      </c>
      <c r="Z159">
        <v>0</v>
      </c>
      <c r="AA159">
        <v>0</v>
      </c>
      <c r="AB159">
        <v>0</v>
      </c>
      <c r="AC159">
        <v>0</v>
      </c>
      <c r="AD159">
        <v>0</v>
      </c>
      <c r="AE159">
        <v>1</v>
      </c>
      <c r="AF159">
        <v>0</v>
      </c>
      <c r="AG159">
        <v>0</v>
      </c>
      <c r="AH159">
        <v>0</v>
      </c>
      <c r="AI159">
        <v>0</v>
      </c>
      <c r="AJ159">
        <v>0</v>
      </c>
      <c r="AK159">
        <v>0</v>
      </c>
      <c r="AL159">
        <v>0</v>
      </c>
      <c r="AM159">
        <v>1</v>
      </c>
      <c r="AN159">
        <v>0</v>
      </c>
      <c r="AO159">
        <v>0</v>
      </c>
      <c r="AP159">
        <v>0</v>
      </c>
      <c r="AQ159">
        <v>1</v>
      </c>
      <c r="AR159">
        <v>0</v>
      </c>
      <c r="AS159">
        <v>0</v>
      </c>
      <c r="AT159">
        <v>1</v>
      </c>
      <c r="AU159">
        <v>0</v>
      </c>
      <c r="AV159">
        <v>0</v>
      </c>
      <c r="AW159">
        <v>0</v>
      </c>
      <c r="AX159">
        <v>1</v>
      </c>
      <c r="AY159">
        <v>0</v>
      </c>
      <c r="AZ159">
        <v>1</v>
      </c>
      <c r="BA159">
        <v>1</v>
      </c>
      <c r="BB159">
        <v>1</v>
      </c>
      <c r="BC159">
        <v>0</v>
      </c>
      <c r="BD159">
        <v>0</v>
      </c>
      <c r="BE159">
        <v>0</v>
      </c>
      <c r="BF159">
        <v>0</v>
      </c>
      <c r="BG159">
        <v>0</v>
      </c>
      <c r="BH159">
        <v>1</v>
      </c>
      <c r="BI159">
        <v>0</v>
      </c>
      <c r="BJ159">
        <v>0</v>
      </c>
      <c r="BK159">
        <v>0</v>
      </c>
      <c r="BL159">
        <v>1</v>
      </c>
      <c r="BM159">
        <v>0</v>
      </c>
      <c r="BN159">
        <v>1</v>
      </c>
      <c r="BO159">
        <v>0</v>
      </c>
      <c r="BP159">
        <v>0</v>
      </c>
      <c r="BQ159">
        <v>0</v>
      </c>
      <c r="BR159">
        <v>0</v>
      </c>
      <c r="BS159">
        <v>1</v>
      </c>
      <c r="BT159">
        <v>0</v>
      </c>
      <c r="BU159">
        <v>0</v>
      </c>
      <c r="BV159">
        <v>1</v>
      </c>
      <c r="BW159">
        <v>0</v>
      </c>
      <c r="BX159">
        <v>0</v>
      </c>
      <c r="BY159">
        <v>0</v>
      </c>
      <c r="BZ159">
        <v>0</v>
      </c>
      <c r="CA159">
        <v>0</v>
      </c>
      <c r="CB159">
        <v>0</v>
      </c>
      <c r="CC159">
        <v>0</v>
      </c>
      <c r="CD159">
        <v>0</v>
      </c>
      <c r="CE159">
        <v>1</v>
      </c>
      <c r="CF159">
        <v>0</v>
      </c>
      <c r="CG159">
        <v>0</v>
      </c>
      <c r="CH159">
        <v>0</v>
      </c>
      <c r="CI159">
        <v>0</v>
      </c>
      <c r="CJ159">
        <v>0</v>
      </c>
      <c r="CK159">
        <v>0</v>
      </c>
      <c r="CL159">
        <v>0</v>
      </c>
      <c r="CM159">
        <v>0</v>
      </c>
      <c r="CN159">
        <v>0</v>
      </c>
      <c r="CO159">
        <v>1</v>
      </c>
      <c r="CP159">
        <v>0</v>
      </c>
      <c r="CQ159">
        <v>0</v>
      </c>
      <c r="CR159">
        <v>0</v>
      </c>
      <c r="CS159">
        <v>0</v>
      </c>
      <c r="CT159">
        <v>0</v>
      </c>
      <c r="CU159">
        <v>0</v>
      </c>
      <c r="CV159">
        <v>0</v>
      </c>
      <c r="CW159">
        <v>0</v>
      </c>
      <c r="CX159">
        <v>1</v>
      </c>
      <c r="CY159">
        <v>0</v>
      </c>
      <c r="CZ159">
        <v>0</v>
      </c>
      <c r="DA159">
        <v>0</v>
      </c>
      <c r="DB159">
        <v>0</v>
      </c>
      <c r="DC159">
        <v>0</v>
      </c>
      <c r="DD159">
        <v>1</v>
      </c>
      <c r="DE159">
        <v>1</v>
      </c>
      <c r="DF159">
        <v>0</v>
      </c>
      <c r="DG159">
        <v>0</v>
      </c>
      <c r="DH159" t="s">
        <v>124</v>
      </c>
      <c r="DI159" t="s">
        <v>124</v>
      </c>
      <c r="DJ159" t="s">
        <v>124</v>
      </c>
      <c r="DK159" t="s">
        <v>124</v>
      </c>
      <c r="DL159" t="s">
        <v>124</v>
      </c>
      <c r="DM159" t="s">
        <v>124</v>
      </c>
      <c r="DN159" t="s">
        <v>124</v>
      </c>
      <c r="DO159">
        <v>1</v>
      </c>
      <c r="DP159">
        <v>1</v>
      </c>
      <c r="DQ159">
        <v>0</v>
      </c>
      <c r="DR159" t="s">
        <v>124</v>
      </c>
      <c r="DS159" t="s">
        <v>124</v>
      </c>
      <c r="DT159" t="s">
        <v>124</v>
      </c>
    </row>
    <row r="160" spans="1:124" x14ac:dyDescent="0.35">
      <c r="A160" t="s">
        <v>141</v>
      </c>
      <c r="B160" s="1">
        <v>43977</v>
      </c>
      <c r="C160" s="1">
        <v>44044</v>
      </c>
      <c r="D160">
        <v>1</v>
      </c>
      <c r="E160">
        <v>0</v>
      </c>
      <c r="F160">
        <v>0</v>
      </c>
      <c r="G160">
        <v>0</v>
      </c>
      <c r="H160" t="s">
        <v>124</v>
      </c>
      <c r="I160" t="s">
        <v>124</v>
      </c>
      <c r="J160" t="s">
        <v>124</v>
      </c>
      <c r="K160" t="s">
        <v>124</v>
      </c>
      <c r="L160" t="s">
        <v>124</v>
      </c>
      <c r="M160" t="s">
        <v>124</v>
      </c>
      <c r="N160" t="s">
        <v>124</v>
      </c>
      <c r="O160" t="s">
        <v>124</v>
      </c>
      <c r="P160" t="s">
        <v>124</v>
      </c>
      <c r="Q160" t="s">
        <v>124</v>
      </c>
      <c r="R160" t="s">
        <v>124</v>
      </c>
      <c r="S160" t="s">
        <v>124</v>
      </c>
      <c r="T160">
        <v>1</v>
      </c>
      <c r="U160">
        <v>1</v>
      </c>
      <c r="V160">
        <v>1</v>
      </c>
      <c r="W160">
        <v>1</v>
      </c>
      <c r="X160">
        <v>1</v>
      </c>
      <c r="Y160">
        <v>0</v>
      </c>
      <c r="Z160">
        <v>0</v>
      </c>
      <c r="AA160">
        <v>0</v>
      </c>
      <c r="AB160">
        <v>0</v>
      </c>
      <c r="AC160">
        <v>0</v>
      </c>
      <c r="AD160">
        <v>0</v>
      </c>
      <c r="AE160">
        <v>1</v>
      </c>
      <c r="AF160">
        <v>0</v>
      </c>
      <c r="AG160">
        <v>0</v>
      </c>
      <c r="AH160">
        <v>0</v>
      </c>
      <c r="AI160">
        <v>0</v>
      </c>
      <c r="AJ160">
        <v>0</v>
      </c>
      <c r="AK160">
        <v>0</v>
      </c>
      <c r="AL160">
        <v>0</v>
      </c>
      <c r="AM160">
        <v>1</v>
      </c>
      <c r="AN160">
        <v>0</v>
      </c>
      <c r="AO160">
        <v>0</v>
      </c>
      <c r="AP160">
        <v>0</v>
      </c>
      <c r="AQ160">
        <v>1</v>
      </c>
      <c r="AR160">
        <v>0</v>
      </c>
      <c r="AS160">
        <v>0</v>
      </c>
      <c r="AT160">
        <v>1</v>
      </c>
      <c r="AU160">
        <v>0</v>
      </c>
      <c r="AV160">
        <v>0</v>
      </c>
      <c r="AW160">
        <v>0</v>
      </c>
      <c r="AX160">
        <v>1</v>
      </c>
      <c r="AY160">
        <v>0</v>
      </c>
      <c r="AZ160">
        <v>1</v>
      </c>
      <c r="BA160">
        <v>1</v>
      </c>
      <c r="BB160">
        <v>1</v>
      </c>
      <c r="BC160">
        <v>0</v>
      </c>
      <c r="BD160">
        <v>0</v>
      </c>
      <c r="BE160">
        <v>0</v>
      </c>
      <c r="BF160">
        <v>0</v>
      </c>
      <c r="BG160">
        <v>0</v>
      </c>
      <c r="BH160">
        <v>1</v>
      </c>
      <c r="BI160">
        <v>0</v>
      </c>
      <c r="BJ160">
        <v>0</v>
      </c>
      <c r="BK160">
        <v>0</v>
      </c>
      <c r="BL160">
        <v>1</v>
      </c>
      <c r="BM160">
        <v>0</v>
      </c>
      <c r="BN160">
        <v>1</v>
      </c>
      <c r="BO160">
        <v>0</v>
      </c>
      <c r="BP160">
        <v>0</v>
      </c>
      <c r="BQ160">
        <v>0</v>
      </c>
      <c r="BR160">
        <v>0</v>
      </c>
      <c r="BS160">
        <v>1</v>
      </c>
      <c r="BT160">
        <v>0</v>
      </c>
      <c r="BU160">
        <v>0</v>
      </c>
      <c r="BV160">
        <v>1</v>
      </c>
      <c r="BW160">
        <v>0</v>
      </c>
      <c r="BX160">
        <v>0</v>
      </c>
      <c r="BY160">
        <v>0</v>
      </c>
      <c r="BZ160">
        <v>0</v>
      </c>
      <c r="CA160">
        <v>0</v>
      </c>
      <c r="CB160">
        <v>0</v>
      </c>
      <c r="CC160">
        <v>0</v>
      </c>
      <c r="CD160">
        <v>0</v>
      </c>
      <c r="CE160">
        <v>1</v>
      </c>
      <c r="CF160">
        <v>0</v>
      </c>
      <c r="CG160">
        <v>0</v>
      </c>
      <c r="CH160">
        <v>0</v>
      </c>
      <c r="CI160">
        <v>0</v>
      </c>
      <c r="CJ160">
        <v>0</v>
      </c>
      <c r="CK160">
        <v>0</v>
      </c>
      <c r="CL160">
        <v>0</v>
      </c>
      <c r="CM160">
        <v>0</v>
      </c>
      <c r="CN160">
        <v>0</v>
      </c>
      <c r="CO160">
        <v>1</v>
      </c>
      <c r="CP160">
        <v>0</v>
      </c>
      <c r="CQ160">
        <v>0</v>
      </c>
      <c r="CR160">
        <v>0</v>
      </c>
      <c r="CS160">
        <v>0</v>
      </c>
      <c r="CT160">
        <v>0</v>
      </c>
      <c r="CU160">
        <v>0</v>
      </c>
      <c r="CV160">
        <v>0</v>
      </c>
      <c r="CW160">
        <v>0</v>
      </c>
      <c r="CX160">
        <v>1</v>
      </c>
      <c r="CY160">
        <v>0</v>
      </c>
      <c r="CZ160">
        <v>0</v>
      </c>
      <c r="DA160">
        <v>0</v>
      </c>
      <c r="DB160">
        <v>0</v>
      </c>
      <c r="DC160">
        <v>0</v>
      </c>
      <c r="DD160">
        <v>1</v>
      </c>
      <c r="DE160">
        <v>1</v>
      </c>
      <c r="DF160">
        <v>0</v>
      </c>
      <c r="DG160">
        <v>0</v>
      </c>
      <c r="DH160" t="s">
        <v>124</v>
      </c>
      <c r="DI160" t="s">
        <v>124</v>
      </c>
      <c r="DJ160" t="s">
        <v>124</v>
      </c>
      <c r="DK160" t="s">
        <v>124</v>
      </c>
      <c r="DL160" t="s">
        <v>124</v>
      </c>
      <c r="DM160" t="s">
        <v>124</v>
      </c>
      <c r="DN160" t="s">
        <v>124</v>
      </c>
      <c r="DO160">
        <v>1</v>
      </c>
      <c r="DP160">
        <v>1</v>
      </c>
      <c r="DQ160">
        <v>0</v>
      </c>
      <c r="DR160" t="s">
        <v>124</v>
      </c>
      <c r="DS160" t="s">
        <v>124</v>
      </c>
      <c r="DT160" t="s">
        <v>124</v>
      </c>
    </row>
    <row r="161" spans="1:124" x14ac:dyDescent="0.35">
      <c r="A161" t="s">
        <v>142</v>
      </c>
      <c r="B161" s="1">
        <v>42948</v>
      </c>
      <c r="C161" s="1">
        <v>43131</v>
      </c>
      <c r="D161">
        <v>0</v>
      </c>
      <c r="E161">
        <v>0</v>
      </c>
      <c r="F161">
        <v>1</v>
      </c>
      <c r="G161" t="s">
        <v>124</v>
      </c>
      <c r="H161" t="s">
        <v>124</v>
      </c>
      <c r="I161" t="s">
        <v>124</v>
      </c>
      <c r="J161" t="s">
        <v>124</v>
      </c>
      <c r="K161" t="s">
        <v>124</v>
      </c>
      <c r="L161" t="s">
        <v>124</v>
      </c>
      <c r="M161" t="s">
        <v>124</v>
      </c>
      <c r="N161" t="s">
        <v>124</v>
      </c>
      <c r="O161" t="s">
        <v>124</v>
      </c>
      <c r="P161" t="s">
        <v>124</v>
      </c>
      <c r="Q161" t="s">
        <v>124</v>
      </c>
      <c r="R161" t="s">
        <v>124</v>
      </c>
      <c r="S161" t="s">
        <v>124</v>
      </c>
      <c r="T161" t="s">
        <v>124</v>
      </c>
      <c r="U161" t="s">
        <v>124</v>
      </c>
      <c r="V161" t="s">
        <v>124</v>
      </c>
      <c r="W161" t="s">
        <v>124</v>
      </c>
      <c r="X161" t="s">
        <v>124</v>
      </c>
      <c r="Y161" t="s">
        <v>124</v>
      </c>
      <c r="Z161" t="s">
        <v>124</v>
      </c>
      <c r="AA161" t="s">
        <v>124</v>
      </c>
      <c r="AB161" t="s">
        <v>124</v>
      </c>
      <c r="AC161" t="s">
        <v>124</v>
      </c>
      <c r="AD161" t="s">
        <v>124</v>
      </c>
      <c r="AE161" t="s">
        <v>124</v>
      </c>
      <c r="AF161" t="s">
        <v>124</v>
      </c>
      <c r="AG161" t="s">
        <v>124</v>
      </c>
      <c r="AH161" t="s">
        <v>124</v>
      </c>
      <c r="AI161" t="s">
        <v>124</v>
      </c>
      <c r="AJ161" t="s">
        <v>124</v>
      </c>
      <c r="AK161" t="s">
        <v>124</v>
      </c>
      <c r="AL161" t="s">
        <v>124</v>
      </c>
      <c r="AM161" t="s">
        <v>124</v>
      </c>
      <c r="AN161" t="s">
        <v>124</v>
      </c>
      <c r="AO161" t="s">
        <v>124</v>
      </c>
      <c r="AP161" t="s">
        <v>124</v>
      </c>
      <c r="AQ161" t="s">
        <v>124</v>
      </c>
      <c r="AR161" t="s">
        <v>124</v>
      </c>
      <c r="AS161" t="s">
        <v>124</v>
      </c>
      <c r="AT161" t="s">
        <v>124</v>
      </c>
      <c r="AU161" t="s">
        <v>124</v>
      </c>
      <c r="AV161" t="s">
        <v>124</v>
      </c>
      <c r="AW161" t="s">
        <v>124</v>
      </c>
      <c r="AX161" t="s">
        <v>124</v>
      </c>
      <c r="AY161" t="s">
        <v>124</v>
      </c>
      <c r="AZ161" t="s">
        <v>124</v>
      </c>
      <c r="BA161" t="s">
        <v>124</v>
      </c>
      <c r="BB161" t="s">
        <v>124</v>
      </c>
      <c r="BC161" t="s">
        <v>124</v>
      </c>
      <c r="BD161" t="s">
        <v>124</v>
      </c>
      <c r="BE161" t="s">
        <v>124</v>
      </c>
      <c r="BF161" t="s">
        <v>124</v>
      </c>
      <c r="BG161" t="s">
        <v>124</v>
      </c>
      <c r="BH161" t="s">
        <v>124</v>
      </c>
      <c r="BI161" t="s">
        <v>124</v>
      </c>
      <c r="BJ161" t="s">
        <v>124</v>
      </c>
      <c r="BK161" t="s">
        <v>124</v>
      </c>
      <c r="BL161" t="s">
        <v>124</v>
      </c>
      <c r="BM161" t="s">
        <v>124</v>
      </c>
      <c r="BN161" t="s">
        <v>124</v>
      </c>
      <c r="BO161" t="s">
        <v>124</v>
      </c>
      <c r="BP161" t="s">
        <v>124</v>
      </c>
      <c r="BQ161" t="s">
        <v>124</v>
      </c>
      <c r="BR161" t="s">
        <v>124</v>
      </c>
      <c r="BS161" t="s">
        <v>124</v>
      </c>
      <c r="BT161" t="s">
        <v>124</v>
      </c>
      <c r="BU161" t="s">
        <v>124</v>
      </c>
      <c r="BV161" t="s">
        <v>124</v>
      </c>
      <c r="BW161" t="s">
        <v>124</v>
      </c>
      <c r="BX161" t="s">
        <v>124</v>
      </c>
      <c r="BY161" t="s">
        <v>124</v>
      </c>
      <c r="BZ161" t="s">
        <v>124</v>
      </c>
      <c r="CA161" t="s">
        <v>124</v>
      </c>
      <c r="CB161" t="s">
        <v>124</v>
      </c>
      <c r="CC161" t="s">
        <v>124</v>
      </c>
      <c r="CD161" t="s">
        <v>124</v>
      </c>
      <c r="CE161" t="s">
        <v>124</v>
      </c>
      <c r="CF161" t="s">
        <v>124</v>
      </c>
      <c r="CG161" t="s">
        <v>124</v>
      </c>
      <c r="CH161" t="s">
        <v>124</v>
      </c>
      <c r="CI161" t="s">
        <v>124</v>
      </c>
      <c r="CJ161" t="s">
        <v>124</v>
      </c>
      <c r="CK161" t="s">
        <v>124</v>
      </c>
      <c r="CL161" t="s">
        <v>124</v>
      </c>
      <c r="CM161" t="s">
        <v>124</v>
      </c>
      <c r="CN161" t="s">
        <v>124</v>
      </c>
      <c r="CO161" t="s">
        <v>124</v>
      </c>
      <c r="CP161" t="s">
        <v>124</v>
      </c>
      <c r="CQ161" t="s">
        <v>124</v>
      </c>
      <c r="CR161" t="s">
        <v>124</v>
      </c>
      <c r="CS161" t="s">
        <v>124</v>
      </c>
      <c r="CT161" t="s">
        <v>124</v>
      </c>
      <c r="CU161" t="s">
        <v>124</v>
      </c>
      <c r="CV161" t="s">
        <v>124</v>
      </c>
      <c r="CW161" t="s">
        <v>124</v>
      </c>
      <c r="CX161" t="s">
        <v>124</v>
      </c>
      <c r="CY161" t="s">
        <v>124</v>
      </c>
      <c r="CZ161" t="s">
        <v>124</v>
      </c>
      <c r="DA161" t="s">
        <v>124</v>
      </c>
      <c r="DB161" t="s">
        <v>124</v>
      </c>
      <c r="DC161" t="s">
        <v>124</v>
      </c>
      <c r="DD161" t="s">
        <v>124</v>
      </c>
      <c r="DE161" t="s">
        <v>124</v>
      </c>
      <c r="DF161" t="s">
        <v>124</v>
      </c>
      <c r="DG161" t="s">
        <v>124</v>
      </c>
      <c r="DH161" t="s">
        <v>124</v>
      </c>
      <c r="DI161" t="s">
        <v>124</v>
      </c>
      <c r="DJ161" t="s">
        <v>124</v>
      </c>
      <c r="DK161" t="s">
        <v>124</v>
      </c>
      <c r="DL161" t="s">
        <v>124</v>
      </c>
      <c r="DM161" t="s">
        <v>124</v>
      </c>
      <c r="DN161" t="s">
        <v>124</v>
      </c>
      <c r="DO161" t="s">
        <v>124</v>
      </c>
      <c r="DP161" t="s">
        <v>124</v>
      </c>
      <c r="DQ161" t="s">
        <v>124</v>
      </c>
      <c r="DR161" t="s">
        <v>124</v>
      </c>
      <c r="DS161" t="s">
        <v>124</v>
      </c>
      <c r="DT161" t="s">
        <v>124</v>
      </c>
    </row>
    <row r="162" spans="1:124" x14ac:dyDescent="0.35">
      <c r="A162" t="s">
        <v>142</v>
      </c>
      <c r="B162" s="1">
        <v>43132</v>
      </c>
      <c r="C162" s="1">
        <v>43515</v>
      </c>
      <c r="D162">
        <v>1</v>
      </c>
      <c r="E162">
        <v>0</v>
      </c>
      <c r="F162">
        <v>0</v>
      </c>
      <c r="G162">
        <v>0</v>
      </c>
      <c r="H162" t="s">
        <v>124</v>
      </c>
      <c r="I162" t="s">
        <v>124</v>
      </c>
      <c r="J162" t="s">
        <v>124</v>
      </c>
      <c r="K162" t="s">
        <v>124</v>
      </c>
      <c r="L162" t="s">
        <v>124</v>
      </c>
      <c r="M162" t="s">
        <v>124</v>
      </c>
      <c r="N162" t="s">
        <v>124</v>
      </c>
      <c r="O162" t="s">
        <v>124</v>
      </c>
      <c r="P162" t="s">
        <v>124</v>
      </c>
      <c r="Q162" t="s">
        <v>124</v>
      </c>
      <c r="R162" t="s">
        <v>124</v>
      </c>
      <c r="S162" t="s">
        <v>124</v>
      </c>
      <c r="T162">
        <v>1</v>
      </c>
      <c r="U162">
        <v>1</v>
      </c>
      <c r="V162">
        <v>0</v>
      </c>
      <c r="W162">
        <v>1</v>
      </c>
      <c r="X162">
        <v>1</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1</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1</v>
      </c>
      <c r="BU162">
        <v>0</v>
      </c>
      <c r="BV162">
        <v>0</v>
      </c>
      <c r="BW162" t="s">
        <v>124</v>
      </c>
      <c r="BX162" t="s">
        <v>124</v>
      </c>
      <c r="BY162" t="s">
        <v>124</v>
      </c>
      <c r="BZ162" t="s">
        <v>124</v>
      </c>
      <c r="CA162" t="s">
        <v>124</v>
      </c>
      <c r="CB162" t="s">
        <v>124</v>
      </c>
      <c r="CC162" t="s">
        <v>124</v>
      </c>
      <c r="CD162" t="s">
        <v>124</v>
      </c>
      <c r="CE162" t="s">
        <v>124</v>
      </c>
      <c r="CF162" t="s">
        <v>124</v>
      </c>
      <c r="CG162" t="s">
        <v>124</v>
      </c>
      <c r="CH162" t="s">
        <v>124</v>
      </c>
      <c r="CI162" t="s">
        <v>124</v>
      </c>
      <c r="CJ162" t="s">
        <v>124</v>
      </c>
      <c r="CK162" t="s">
        <v>124</v>
      </c>
      <c r="CL162" t="s">
        <v>124</v>
      </c>
      <c r="CM162" t="s">
        <v>124</v>
      </c>
      <c r="CN162" t="s">
        <v>124</v>
      </c>
      <c r="CO162" t="s">
        <v>124</v>
      </c>
      <c r="CP162" t="s">
        <v>124</v>
      </c>
      <c r="CQ162" t="s">
        <v>124</v>
      </c>
      <c r="CR162" t="s">
        <v>124</v>
      </c>
      <c r="CS162" t="s">
        <v>124</v>
      </c>
      <c r="CT162" t="s">
        <v>124</v>
      </c>
      <c r="CU162" t="s">
        <v>124</v>
      </c>
      <c r="CV162" t="s">
        <v>124</v>
      </c>
      <c r="CW162" t="s">
        <v>124</v>
      </c>
      <c r="CX162" t="s">
        <v>124</v>
      </c>
      <c r="CY162" t="s">
        <v>124</v>
      </c>
      <c r="CZ162" t="s">
        <v>124</v>
      </c>
      <c r="DA162" t="s">
        <v>124</v>
      </c>
      <c r="DB162" t="s">
        <v>124</v>
      </c>
      <c r="DC162" t="s">
        <v>124</v>
      </c>
      <c r="DD162" t="s">
        <v>124</v>
      </c>
      <c r="DE162" t="s">
        <v>124</v>
      </c>
      <c r="DF162" t="s">
        <v>124</v>
      </c>
      <c r="DG162">
        <v>0</v>
      </c>
      <c r="DH162" t="s">
        <v>124</v>
      </c>
      <c r="DI162" t="s">
        <v>124</v>
      </c>
      <c r="DJ162" t="s">
        <v>124</v>
      </c>
      <c r="DK162" t="s">
        <v>124</v>
      </c>
      <c r="DL162" t="s">
        <v>124</v>
      </c>
      <c r="DM162" t="s">
        <v>124</v>
      </c>
      <c r="DN162" t="s">
        <v>124</v>
      </c>
      <c r="DO162">
        <v>1</v>
      </c>
      <c r="DP162">
        <v>1</v>
      </c>
      <c r="DQ162">
        <v>0</v>
      </c>
      <c r="DR162" t="s">
        <v>124</v>
      </c>
      <c r="DS162" t="s">
        <v>124</v>
      </c>
      <c r="DT162" t="s">
        <v>124</v>
      </c>
    </row>
    <row r="163" spans="1:124" x14ac:dyDescent="0.35">
      <c r="A163" t="s">
        <v>142</v>
      </c>
      <c r="B163" s="1">
        <v>43516</v>
      </c>
      <c r="C163" s="1">
        <v>43626</v>
      </c>
      <c r="D163">
        <v>1</v>
      </c>
      <c r="E163">
        <v>0</v>
      </c>
      <c r="F163">
        <v>0</v>
      </c>
      <c r="G163">
        <v>0</v>
      </c>
      <c r="H163" t="s">
        <v>124</v>
      </c>
      <c r="I163" t="s">
        <v>124</v>
      </c>
      <c r="J163" t="s">
        <v>124</v>
      </c>
      <c r="K163" t="s">
        <v>124</v>
      </c>
      <c r="L163" t="s">
        <v>124</v>
      </c>
      <c r="M163" t="s">
        <v>124</v>
      </c>
      <c r="N163" t="s">
        <v>124</v>
      </c>
      <c r="O163" t="s">
        <v>124</v>
      </c>
      <c r="P163" t="s">
        <v>124</v>
      </c>
      <c r="Q163" t="s">
        <v>124</v>
      </c>
      <c r="R163" t="s">
        <v>124</v>
      </c>
      <c r="S163" t="s">
        <v>124</v>
      </c>
      <c r="T163">
        <v>1</v>
      </c>
      <c r="U163">
        <v>1</v>
      </c>
      <c r="V163">
        <v>0</v>
      </c>
      <c r="W163">
        <v>1</v>
      </c>
      <c r="X163">
        <v>1</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1</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1</v>
      </c>
      <c r="BU163">
        <v>0</v>
      </c>
      <c r="BV163">
        <v>0</v>
      </c>
      <c r="BW163" t="s">
        <v>124</v>
      </c>
      <c r="BX163" t="s">
        <v>124</v>
      </c>
      <c r="BY163" t="s">
        <v>124</v>
      </c>
      <c r="BZ163" t="s">
        <v>124</v>
      </c>
      <c r="CA163" t="s">
        <v>124</v>
      </c>
      <c r="CB163" t="s">
        <v>124</v>
      </c>
      <c r="CC163" t="s">
        <v>124</v>
      </c>
      <c r="CD163" t="s">
        <v>124</v>
      </c>
      <c r="CE163" t="s">
        <v>124</v>
      </c>
      <c r="CF163" t="s">
        <v>124</v>
      </c>
      <c r="CG163" t="s">
        <v>124</v>
      </c>
      <c r="CH163" t="s">
        <v>124</v>
      </c>
      <c r="CI163" t="s">
        <v>124</v>
      </c>
      <c r="CJ163" t="s">
        <v>124</v>
      </c>
      <c r="CK163" t="s">
        <v>124</v>
      </c>
      <c r="CL163" t="s">
        <v>124</v>
      </c>
      <c r="CM163" t="s">
        <v>124</v>
      </c>
      <c r="CN163" t="s">
        <v>124</v>
      </c>
      <c r="CO163" t="s">
        <v>124</v>
      </c>
      <c r="CP163" t="s">
        <v>124</v>
      </c>
      <c r="CQ163" t="s">
        <v>124</v>
      </c>
      <c r="CR163" t="s">
        <v>124</v>
      </c>
      <c r="CS163" t="s">
        <v>124</v>
      </c>
      <c r="CT163" t="s">
        <v>124</v>
      </c>
      <c r="CU163" t="s">
        <v>124</v>
      </c>
      <c r="CV163" t="s">
        <v>124</v>
      </c>
      <c r="CW163" t="s">
        <v>124</v>
      </c>
      <c r="CX163" t="s">
        <v>124</v>
      </c>
      <c r="CY163" t="s">
        <v>124</v>
      </c>
      <c r="CZ163" t="s">
        <v>124</v>
      </c>
      <c r="DA163" t="s">
        <v>124</v>
      </c>
      <c r="DB163" t="s">
        <v>124</v>
      </c>
      <c r="DC163" t="s">
        <v>124</v>
      </c>
      <c r="DD163" t="s">
        <v>124</v>
      </c>
      <c r="DE163" t="s">
        <v>124</v>
      </c>
      <c r="DF163" t="s">
        <v>124</v>
      </c>
      <c r="DG163">
        <v>0</v>
      </c>
      <c r="DH163" t="s">
        <v>124</v>
      </c>
      <c r="DI163" t="s">
        <v>124</v>
      </c>
      <c r="DJ163" t="s">
        <v>124</v>
      </c>
      <c r="DK163" t="s">
        <v>124</v>
      </c>
      <c r="DL163" t="s">
        <v>124</v>
      </c>
      <c r="DM163" t="s">
        <v>124</v>
      </c>
      <c r="DN163" t="s">
        <v>124</v>
      </c>
      <c r="DO163">
        <v>1</v>
      </c>
      <c r="DP163">
        <v>1</v>
      </c>
      <c r="DQ163">
        <v>0</v>
      </c>
      <c r="DR163" t="s">
        <v>124</v>
      </c>
      <c r="DS163" t="s">
        <v>124</v>
      </c>
      <c r="DT163" t="s">
        <v>124</v>
      </c>
    </row>
    <row r="164" spans="1:124" x14ac:dyDescent="0.35">
      <c r="A164" t="s">
        <v>142</v>
      </c>
      <c r="B164" s="1">
        <v>43627</v>
      </c>
      <c r="C164" s="1">
        <v>43660</v>
      </c>
      <c r="D164">
        <v>1</v>
      </c>
      <c r="E164">
        <v>0</v>
      </c>
      <c r="F164">
        <v>0</v>
      </c>
      <c r="G164">
        <v>0</v>
      </c>
      <c r="H164" t="s">
        <v>124</v>
      </c>
      <c r="I164" t="s">
        <v>124</v>
      </c>
      <c r="J164" t="s">
        <v>124</v>
      </c>
      <c r="K164" t="s">
        <v>124</v>
      </c>
      <c r="L164" t="s">
        <v>124</v>
      </c>
      <c r="M164" t="s">
        <v>124</v>
      </c>
      <c r="N164" t="s">
        <v>124</v>
      </c>
      <c r="O164" t="s">
        <v>124</v>
      </c>
      <c r="P164" t="s">
        <v>124</v>
      </c>
      <c r="Q164" t="s">
        <v>124</v>
      </c>
      <c r="R164" t="s">
        <v>124</v>
      </c>
      <c r="S164" t="s">
        <v>124</v>
      </c>
      <c r="T164">
        <v>1</v>
      </c>
      <c r="U164">
        <v>1</v>
      </c>
      <c r="V164">
        <v>0</v>
      </c>
      <c r="W164">
        <v>1</v>
      </c>
      <c r="X164">
        <v>1</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1</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1</v>
      </c>
      <c r="BU164">
        <v>0</v>
      </c>
      <c r="BV164">
        <v>0</v>
      </c>
      <c r="BW164" t="s">
        <v>124</v>
      </c>
      <c r="BX164" t="s">
        <v>124</v>
      </c>
      <c r="BY164" t="s">
        <v>124</v>
      </c>
      <c r="BZ164" t="s">
        <v>124</v>
      </c>
      <c r="CA164" t="s">
        <v>124</v>
      </c>
      <c r="CB164" t="s">
        <v>124</v>
      </c>
      <c r="CC164" t="s">
        <v>124</v>
      </c>
      <c r="CD164" t="s">
        <v>124</v>
      </c>
      <c r="CE164" t="s">
        <v>124</v>
      </c>
      <c r="CF164" t="s">
        <v>124</v>
      </c>
      <c r="CG164" t="s">
        <v>124</v>
      </c>
      <c r="CH164" t="s">
        <v>124</v>
      </c>
      <c r="CI164" t="s">
        <v>124</v>
      </c>
      <c r="CJ164" t="s">
        <v>124</v>
      </c>
      <c r="CK164" t="s">
        <v>124</v>
      </c>
      <c r="CL164" t="s">
        <v>124</v>
      </c>
      <c r="CM164" t="s">
        <v>124</v>
      </c>
      <c r="CN164" t="s">
        <v>124</v>
      </c>
      <c r="CO164" t="s">
        <v>124</v>
      </c>
      <c r="CP164" t="s">
        <v>124</v>
      </c>
      <c r="CQ164" t="s">
        <v>124</v>
      </c>
      <c r="CR164" t="s">
        <v>124</v>
      </c>
      <c r="CS164" t="s">
        <v>124</v>
      </c>
      <c r="CT164" t="s">
        <v>124</v>
      </c>
      <c r="CU164" t="s">
        <v>124</v>
      </c>
      <c r="CV164" t="s">
        <v>124</v>
      </c>
      <c r="CW164" t="s">
        <v>124</v>
      </c>
      <c r="CX164" t="s">
        <v>124</v>
      </c>
      <c r="CY164" t="s">
        <v>124</v>
      </c>
      <c r="CZ164" t="s">
        <v>124</v>
      </c>
      <c r="DA164" t="s">
        <v>124</v>
      </c>
      <c r="DB164" t="s">
        <v>124</v>
      </c>
      <c r="DC164" t="s">
        <v>124</v>
      </c>
      <c r="DD164" t="s">
        <v>124</v>
      </c>
      <c r="DE164" t="s">
        <v>124</v>
      </c>
      <c r="DF164" t="s">
        <v>124</v>
      </c>
      <c r="DG164">
        <v>0</v>
      </c>
      <c r="DH164" t="s">
        <v>124</v>
      </c>
      <c r="DI164" t="s">
        <v>124</v>
      </c>
      <c r="DJ164" t="s">
        <v>124</v>
      </c>
      <c r="DK164" t="s">
        <v>124</v>
      </c>
      <c r="DL164" t="s">
        <v>124</v>
      </c>
      <c r="DM164" t="s">
        <v>124</v>
      </c>
      <c r="DN164" t="s">
        <v>124</v>
      </c>
      <c r="DO164">
        <v>1</v>
      </c>
      <c r="DP164">
        <v>1</v>
      </c>
      <c r="DQ164">
        <v>0</v>
      </c>
      <c r="DR164" t="s">
        <v>124</v>
      </c>
      <c r="DS164" t="s">
        <v>124</v>
      </c>
      <c r="DT164" t="s">
        <v>124</v>
      </c>
    </row>
    <row r="165" spans="1:124" x14ac:dyDescent="0.35">
      <c r="A165" t="s">
        <v>142</v>
      </c>
      <c r="B165" s="1">
        <v>43661</v>
      </c>
      <c r="C165" s="1">
        <v>43738</v>
      </c>
      <c r="D165">
        <v>1</v>
      </c>
      <c r="E165">
        <v>0</v>
      </c>
      <c r="F165">
        <v>0</v>
      </c>
      <c r="G165">
        <v>0</v>
      </c>
      <c r="H165" t="s">
        <v>124</v>
      </c>
      <c r="I165" t="s">
        <v>124</v>
      </c>
      <c r="J165" t="s">
        <v>124</v>
      </c>
      <c r="K165" t="s">
        <v>124</v>
      </c>
      <c r="L165" t="s">
        <v>124</v>
      </c>
      <c r="M165" t="s">
        <v>124</v>
      </c>
      <c r="N165" t="s">
        <v>124</v>
      </c>
      <c r="O165" t="s">
        <v>124</v>
      </c>
      <c r="P165" t="s">
        <v>124</v>
      </c>
      <c r="Q165" t="s">
        <v>124</v>
      </c>
      <c r="R165" t="s">
        <v>124</v>
      </c>
      <c r="S165" t="s">
        <v>124</v>
      </c>
      <c r="T165">
        <v>1</v>
      </c>
      <c r="U165">
        <v>1</v>
      </c>
      <c r="V165">
        <v>0</v>
      </c>
      <c r="W165">
        <v>1</v>
      </c>
      <c r="X165">
        <v>1</v>
      </c>
      <c r="Y165">
        <v>0</v>
      </c>
      <c r="Z165">
        <v>0</v>
      </c>
      <c r="AA165">
        <v>0</v>
      </c>
      <c r="AB165">
        <v>0</v>
      </c>
      <c r="AC165">
        <v>0</v>
      </c>
      <c r="AD165">
        <v>0</v>
      </c>
      <c r="AE165">
        <v>0</v>
      </c>
      <c r="AF165">
        <v>0</v>
      </c>
      <c r="AG165">
        <v>0</v>
      </c>
      <c r="AH165">
        <v>0</v>
      </c>
      <c r="AI165">
        <v>0</v>
      </c>
      <c r="AJ165">
        <v>0</v>
      </c>
      <c r="AK165">
        <v>0</v>
      </c>
      <c r="AL165">
        <v>0</v>
      </c>
      <c r="AM165">
        <v>1</v>
      </c>
      <c r="AN165">
        <v>0</v>
      </c>
      <c r="AO165">
        <v>0</v>
      </c>
      <c r="AP165">
        <v>0</v>
      </c>
      <c r="AQ165">
        <v>1</v>
      </c>
      <c r="AR165">
        <v>0</v>
      </c>
      <c r="AS165">
        <v>0</v>
      </c>
      <c r="AT165">
        <v>0</v>
      </c>
      <c r="AU165">
        <v>0</v>
      </c>
      <c r="AV165">
        <v>0</v>
      </c>
      <c r="AW165">
        <v>0</v>
      </c>
      <c r="AX165">
        <v>1</v>
      </c>
      <c r="AY165">
        <v>0</v>
      </c>
      <c r="AZ165">
        <v>0</v>
      </c>
      <c r="BA165">
        <v>1</v>
      </c>
      <c r="BB165">
        <v>1</v>
      </c>
      <c r="BC165">
        <v>1</v>
      </c>
      <c r="BD165">
        <v>0</v>
      </c>
      <c r="BE165">
        <v>0</v>
      </c>
      <c r="BF165">
        <v>0</v>
      </c>
      <c r="BG165">
        <v>0</v>
      </c>
      <c r="BH165">
        <v>1</v>
      </c>
      <c r="BI165">
        <v>0</v>
      </c>
      <c r="BJ165">
        <v>0</v>
      </c>
      <c r="BK165">
        <v>0</v>
      </c>
      <c r="BL165">
        <v>1</v>
      </c>
      <c r="BM165">
        <v>0</v>
      </c>
      <c r="BN165">
        <v>1</v>
      </c>
      <c r="BO165">
        <v>0</v>
      </c>
      <c r="BP165">
        <v>0</v>
      </c>
      <c r="BQ165">
        <v>0</v>
      </c>
      <c r="BR165">
        <v>1</v>
      </c>
      <c r="BS165">
        <v>1</v>
      </c>
      <c r="BT165">
        <v>0</v>
      </c>
      <c r="BU165">
        <v>0</v>
      </c>
      <c r="BV165">
        <v>1</v>
      </c>
      <c r="BW165">
        <v>0</v>
      </c>
      <c r="BX165">
        <v>0</v>
      </c>
      <c r="BY165">
        <v>0</v>
      </c>
      <c r="BZ165">
        <v>0</v>
      </c>
      <c r="CA165">
        <v>0</v>
      </c>
      <c r="CB165">
        <v>0</v>
      </c>
      <c r="CC165">
        <v>0</v>
      </c>
      <c r="CD165">
        <v>0</v>
      </c>
      <c r="CE165">
        <v>1</v>
      </c>
      <c r="CF165">
        <v>0</v>
      </c>
      <c r="CG165">
        <v>0</v>
      </c>
      <c r="CH165">
        <v>0</v>
      </c>
      <c r="CI165">
        <v>0</v>
      </c>
      <c r="CJ165">
        <v>0</v>
      </c>
      <c r="CK165">
        <v>0</v>
      </c>
      <c r="CL165">
        <v>0</v>
      </c>
      <c r="CM165">
        <v>0</v>
      </c>
      <c r="CN165">
        <v>0</v>
      </c>
      <c r="CO165">
        <v>1</v>
      </c>
      <c r="CP165">
        <v>0</v>
      </c>
      <c r="CQ165">
        <v>0</v>
      </c>
      <c r="CR165">
        <v>0</v>
      </c>
      <c r="CS165">
        <v>0</v>
      </c>
      <c r="CT165">
        <v>0</v>
      </c>
      <c r="CU165">
        <v>0</v>
      </c>
      <c r="CV165">
        <v>0</v>
      </c>
      <c r="CW165">
        <v>0</v>
      </c>
      <c r="CX165">
        <v>1</v>
      </c>
      <c r="CY165">
        <v>0</v>
      </c>
      <c r="CZ165">
        <v>0</v>
      </c>
      <c r="DA165">
        <v>0</v>
      </c>
      <c r="DB165">
        <v>0</v>
      </c>
      <c r="DC165">
        <v>0</v>
      </c>
      <c r="DD165">
        <v>1</v>
      </c>
      <c r="DE165">
        <v>1</v>
      </c>
      <c r="DF165">
        <v>0</v>
      </c>
      <c r="DG165">
        <v>0</v>
      </c>
      <c r="DH165" t="s">
        <v>124</v>
      </c>
      <c r="DI165" t="s">
        <v>124</v>
      </c>
      <c r="DJ165" t="s">
        <v>124</v>
      </c>
      <c r="DK165" t="s">
        <v>124</v>
      </c>
      <c r="DL165" t="s">
        <v>124</v>
      </c>
      <c r="DM165" t="s">
        <v>124</v>
      </c>
      <c r="DN165" t="s">
        <v>124</v>
      </c>
      <c r="DO165">
        <v>1</v>
      </c>
      <c r="DP165">
        <v>1</v>
      </c>
      <c r="DQ165">
        <v>0</v>
      </c>
      <c r="DR165" t="s">
        <v>124</v>
      </c>
      <c r="DS165" t="s">
        <v>124</v>
      </c>
      <c r="DT165" t="s">
        <v>124</v>
      </c>
    </row>
    <row r="166" spans="1:124" x14ac:dyDescent="0.35">
      <c r="A166" t="s">
        <v>142</v>
      </c>
      <c r="B166" s="1">
        <v>43739</v>
      </c>
      <c r="C166" s="1">
        <v>43849</v>
      </c>
      <c r="D166">
        <v>1</v>
      </c>
      <c r="E166">
        <v>0</v>
      </c>
      <c r="F166">
        <v>0</v>
      </c>
      <c r="G166">
        <v>0</v>
      </c>
      <c r="H166" t="s">
        <v>124</v>
      </c>
      <c r="I166" t="s">
        <v>124</v>
      </c>
      <c r="J166" t="s">
        <v>124</v>
      </c>
      <c r="K166" t="s">
        <v>124</v>
      </c>
      <c r="L166" t="s">
        <v>124</v>
      </c>
      <c r="M166" t="s">
        <v>124</v>
      </c>
      <c r="N166" t="s">
        <v>124</v>
      </c>
      <c r="O166" t="s">
        <v>124</v>
      </c>
      <c r="P166" t="s">
        <v>124</v>
      </c>
      <c r="Q166" t="s">
        <v>124</v>
      </c>
      <c r="R166" t="s">
        <v>124</v>
      </c>
      <c r="S166" t="s">
        <v>124</v>
      </c>
      <c r="T166">
        <v>1</v>
      </c>
      <c r="U166">
        <v>1</v>
      </c>
      <c r="V166">
        <v>0</v>
      </c>
      <c r="W166">
        <v>1</v>
      </c>
      <c r="X166">
        <v>1</v>
      </c>
      <c r="Y166">
        <v>0</v>
      </c>
      <c r="Z166">
        <v>0</v>
      </c>
      <c r="AA166">
        <v>0</v>
      </c>
      <c r="AB166">
        <v>0</v>
      </c>
      <c r="AC166">
        <v>0</v>
      </c>
      <c r="AD166">
        <v>0</v>
      </c>
      <c r="AE166">
        <v>0</v>
      </c>
      <c r="AF166">
        <v>0</v>
      </c>
      <c r="AG166">
        <v>0</v>
      </c>
      <c r="AH166">
        <v>0</v>
      </c>
      <c r="AI166">
        <v>0</v>
      </c>
      <c r="AJ166">
        <v>0</v>
      </c>
      <c r="AK166">
        <v>0</v>
      </c>
      <c r="AL166">
        <v>0</v>
      </c>
      <c r="AM166">
        <v>1</v>
      </c>
      <c r="AN166">
        <v>0</v>
      </c>
      <c r="AO166">
        <v>0</v>
      </c>
      <c r="AP166">
        <v>0</v>
      </c>
      <c r="AQ166">
        <v>1</v>
      </c>
      <c r="AR166">
        <v>0</v>
      </c>
      <c r="AS166">
        <v>0</v>
      </c>
      <c r="AT166">
        <v>0</v>
      </c>
      <c r="AU166">
        <v>0</v>
      </c>
      <c r="AV166">
        <v>0</v>
      </c>
      <c r="AW166">
        <v>0</v>
      </c>
      <c r="AX166">
        <v>1</v>
      </c>
      <c r="AY166">
        <v>0</v>
      </c>
      <c r="AZ166">
        <v>0</v>
      </c>
      <c r="BA166">
        <v>1</v>
      </c>
      <c r="BB166">
        <v>1</v>
      </c>
      <c r="BC166">
        <v>1</v>
      </c>
      <c r="BD166">
        <v>0</v>
      </c>
      <c r="BE166">
        <v>0</v>
      </c>
      <c r="BF166">
        <v>0</v>
      </c>
      <c r="BG166">
        <v>0</v>
      </c>
      <c r="BH166">
        <v>1</v>
      </c>
      <c r="BI166">
        <v>0</v>
      </c>
      <c r="BJ166">
        <v>0</v>
      </c>
      <c r="BK166">
        <v>0</v>
      </c>
      <c r="BL166">
        <v>1</v>
      </c>
      <c r="BM166">
        <v>0</v>
      </c>
      <c r="BN166">
        <v>1</v>
      </c>
      <c r="BO166">
        <v>0</v>
      </c>
      <c r="BP166">
        <v>0</v>
      </c>
      <c r="BQ166">
        <v>0</v>
      </c>
      <c r="BR166">
        <v>1</v>
      </c>
      <c r="BS166">
        <v>1</v>
      </c>
      <c r="BT166">
        <v>0</v>
      </c>
      <c r="BU166">
        <v>0</v>
      </c>
      <c r="BV166">
        <v>1</v>
      </c>
      <c r="BW166">
        <v>0</v>
      </c>
      <c r="BX166">
        <v>0</v>
      </c>
      <c r="BY166">
        <v>0</v>
      </c>
      <c r="BZ166">
        <v>0</v>
      </c>
      <c r="CA166">
        <v>0</v>
      </c>
      <c r="CB166">
        <v>0</v>
      </c>
      <c r="CC166">
        <v>0</v>
      </c>
      <c r="CD166">
        <v>0</v>
      </c>
      <c r="CE166">
        <v>1</v>
      </c>
      <c r="CF166">
        <v>0</v>
      </c>
      <c r="CG166">
        <v>0</v>
      </c>
      <c r="CH166">
        <v>0</v>
      </c>
      <c r="CI166">
        <v>0</v>
      </c>
      <c r="CJ166">
        <v>0</v>
      </c>
      <c r="CK166">
        <v>0</v>
      </c>
      <c r="CL166">
        <v>0</v>
      </c>
      <c r="CM166">
        <v>0</v>
      </c>
      <c r="CN166">
        <v>0</v>
      </c>
      <c r="CO166">
        <v>1</v>
      </c>
      <c r="CP166">
        <v>0</v>
      </c>
      <c r="CQ166">
        <v>0</v>
      </c>
      <c r="CR166">
        <v>0</v>
      </c>
      <c r="CS166">
        <v>0</v>
      </c>
      <c r="CT166">
        <v>0</v>
      </c>
      <c r="CU166">
        <v>0</v>
      </c>
      <c r="CV166">
        <v>0</v>
      </c>
      <c r="CW166">
        <v>0</v>
      </c>
      <c r="CX166">
        <v>1</v>
      </c>
      <c r="CY166">
        <v>0</v>
      </c>
      <c r="CZ166">
        <v>0</v>
      </c>
      <c r="DA166">
        <v>0</v>
      </c>
      <c r="DB166">
        <v>0</v>
      </c>
      <c r="DC166">
        <v>0</v>
      </c>
      <c r="DD166">
        <v>1</v>
      </c>
      <c r="DE166">
        <v>1</v>
      </c>
      <c r="DF166">
        <v>0</v>
      </c>
      <c r="DG166">
        <v>0</v>
      </c>
      <c r="DH166" t="s">
        <v>124</v>
      </c>
      <c r="DI166" t="s">
        <v>124</v>
      </c>
      <c r="DJ166" t="s">
        <v>124</v>
      </c>
      <c r="DK166" t="s">
        <v>124</v>
      </c>
      <c r="DL166" t="s">
        <v>124</v>
      </c>
      <c r="DM166" t="s">
        <v>124</v>
      </c>
      <c r="DN166" t="s">
        <v>124</v>
      </c>
      <c r="DO166">
        <v>1</v>
      </c>
      <c r="DP166">
        <v>1</v>
      </c>
      <c r="DQ166">
        <v>1</v>
      </c>
      <c r="DR166">
        <v>0</v>
      </c>
      <c r="DS166">
        <v>0</v>
      </c>
      <c r="DT166">
        <v>1</v>
      </c>
    </row>
    <row r="167" spans="1:124" x14ac:dyDescent="0.35">
      <c r="A167" t="s">
        <v>142</v>
      </c>
      <c r="B167" s="1">
        <v>43850</v>
      </c>
      <c r="C167" s="1">
        <v>44012</v>
      </c>
      <c r="D167">
        <v>1</v>
      </c>
      <c r="E167">
        <v>0</v>
      </c>
      <c r="F167">
        <v>0</v>
      </c>
      <c r="G167">
        <v>0</v>
      </c>
      <c r="H167" t="s">
        <v>124</v>
      </c>
      <c r="I167" t="s">
        <v>124</v>
      </c>
      <c r="J167" t="s">
        <v>124</v>
      </c>
      <c r="K167" t="s">
        <v>124</v>
      </c>
      <c r="L167" t="s">
        <v>124</v>
      </c>
      <c r="M167" t="s">
        <v>124</v>
      </c>
      <c r="N167" t="s">
        <v>124</v>
      </c>
      <c r="O167" t="s">
        <v>124</v>
      </c>
      <c r="P167" t="s">
        <v>124</v>
      </c>
      <c r="Q167" t="s">
        <v>124</v>
      </c>
      <c r="R167" t="s">
        <v>124</v>
      </c>
      <c r="S167" t="s">
        <v>124</v>
      </c>
      <c r="T167">
        <v>1</v>
      </c>
      <c r="U167">
        <v>1</v>
      </c>
      <c r="V167">
        <v>1</v>
      </c>
      <c r="W167">
        <v>1</v>
      </c>
      <c r="X167">
        <v>1</v>
      </c>
      <c r="Y167">
        <v>0</v>
      </c>
      <c r="Z167">
        <v>0</v>
      </c>
      <c r="AA167">
        <v>0</v>
      </c>
      <c r="AB167">
        <v>0</v>
      </c>
      <c r="AC167">
        <v>0</v>
      </c>
      <c r="AD167">
        <v>0</v>
      </c>
      <c r="AE167">
        <v>0</v>
      </c>
      <c r="AF167">
        <v>0</v>
      </c>
      <c r="AG167">
        <v>0</v>
      </c>
      <c r="AH167">
        <v>0</v>
      </c>
      <c r="AI167">
        <v>0</v>
      </c>
      <c r="AJ167">
        <v>0</v>
      </c>
      <c r="AK167">
        <v>0</v>
      </c>
      <c r="AL167">
        <v>0</v>
      </c>
      <c r="AM167">
        <v>1</v>
      </c>
      <c r="AN167">
        <v>0</v>
      </c>
      <c r="AO167">
        <v>0</v>
      </c>
      <c r="AP167">
        <v>0</v>
      </c>
      <c r="AQ167">
        <v>1</v>
      </c>
      <c r="AR167">
        <v>0</v>
      </c>
      <c r="AS167">
        <v>0</v>
      </c>
      <c r="AT167">
        <v>0</v>
      </c>
      <c r="AU167">
        <v>0</v>
      </c>
      <c r="AV167">
        <v>0</v>
      </c>
      <c r="AW167">
        <v>0</v>
      </c>
      <c r="AX167">
        <v>1</v>
      </c>
      <c r="AY167">
        <v>0</v>
      </c>
      <c r="AZ167">
        <v>0</v>
      </c>
      <c r="BA167">
        <v>1</v>
      </c>
      <c r="BB167">
        <v>1</v>
      </c>
      <c r="BC167">
        <v>1</v>
      </c>
      <c r="BD167">
        <v>0</v>
      </c>
      <c r="BE167">
        <v>0</v>
      </c>
      <c r="BF167">
        <v>0</v>
      </c>
      <c r="BG167">
        <v>0</v>
      </c>
      <c r="BH167">
        <v>1</v>
      </c>
      <c r="BI167">
        <v>0</v>
      </c>
      <c r="BJ167">
        <v>0</v>
      </c>
      <c r="BK167">
        <v>0</v>
      </c>
      <c r="BL167">
        <v>1</v>
      </c>
      <c r="BM167">
        <v>0</v>
      </c>
      <c r="BN167">
        <v>1</v>
      </c>
      <c r="BO167">
        <v>0</v>
      </c>
      <c r="BP167">
        <v>0</v>
      </c>
      <c r="BQ167">
        <v>0</v>
      </c>
      <c r="BR167">
        <v>1</v>
      </c>
      <c r="BS167">
        <v>1</v>
      </c>
      <c r="BT167">
        <v>0</v>
      </c>
      <c r="BU167">
        <v>0</v>
      </c>
      <c r="BV167">
        <v>1</v>
      </c>
      <c r="BW167">
        <v>0</v>
      </c>
      <c r="BX167">
        <v>0</v>
      </c>
      <c r="BY167">
        <v>0</v>
      </c>
      <c r="BZ167">
        <v>0</v>
      </c>
      <c r="CA167">
        <v>0</v>
      </c>
      <c r="CB167">
        <v>0</v>
      </c>
      <c r="CC167">
        <v>0</v>
      </c>
      <c r="CD167">
        <v>0</v>
      </c>
      <c r="CE167">
        <v>1</v>
      </c>
      <c r="CF167">
        <v>0</v>
      </c>
      <c r="CG167">
        <v>0</v>
      </c>
      <c r="CH167">
        <v>0</v>
      </c>
      <c r="CI167">
        <v>0</v>
      </c>
      <c r="CJ167">
        <v>0</v>
      </c>
      <c r="CK167">
        <v>0</v>
      </c>
      <c r="CL167">
        <v>0</v>
      </c>
      <c r="CM167">
        <v>0</v>
      </c>
      <c r="CN167">
        <v>0</v>
      </c>
      <c r="CO167">
        <v>1</v>
      </c>
      <c r="CP167">
        <v>0</v>
      </c>
      <c r="CQ167">
        <v>0</v>
      </c>
      <c r="CR167">
        <v>0</v>
      </c>
      <c r="CS167">
        <v>0</v>
      </c>
      <c r="CT167">
        <v>0</v>
      </c>
      <c r="CU167">
        <v>0</v>
      </c>
      <c r="CV167">
        <v>0</v>
      </c>
      <c r="CW167">
        <v>0</v>
      </c>
      <c r="CX167">
        <v>1</v>
      </c>
      <c r="CY167">
        <v>0</v>
      </c>
      <c r="CZ167">
        <v>0</v>
      </c>
      <c r="DA167">
        <v>0</v>
      </c>
      <c r="DB167">
        <v>0</v>
      </c>
      <c r="DC167">
        <v>0</v>
      </c>
      <c r="DD167">
        <v>1</v>
      </c>
      <c r="DE167">
        <v>1</v>
      </c>
      <c r="DF167">
        <v>0</v>
      </c>
      <c r="DG167">
        <v>1</v>
      </c>
      <c r="DH167">
        <v>0</v>
      </c>
      <c r="DI167">
        <v>0</v>
      </c>
      <c r="DJ167">
        <v>0</v>
      </c>
      <c r="DK167">
        <v>0</v>
      </c>
      <c r="DL167">
        <v>0</v>
      </c>
      <c r="DM167">
        <v>1</v>
      </c>
      <c r="DN167">
        <v>0</v>
      </c>
      <c r="DO167">
        <v>1</v>
      </c>
      <c r="DP167">
        <v>1</v>
      </c>
      <c r="DQ167">
        <v>1</v>
      </c>
      <c r="DR167">
        <v>0</v>
      </c>
      <c r="DS167">
        <v>1</v>
      </c>
      <c r="DT167">
        <v>1</v>
      </c>
    </row>
    <row r="168" spans="1:124" x14ac:dyDescent="0.35">
      <c r="A168" t="s">
        <v>142</v>
      </c>
      <c r="B168" s="1">
        <v>44013</v>
      </c>
      <c r="C168" s="1">
        <v>44044</v>
      </c>
      <c r="D168">
        <v>1</v>
      </c>
      <c r="E168">
        <v>0</v>
      </c>
      <c r="F168">
        <v>0</v>
      </c>
      <c r="G168">
        <v>0</v>
      </c>
      <c r="H168" t="s">
        <v>124</v>
      </c>
      <c r="I168" t="s">
        <v>124</v>
      </c>
      <c r="J168" t="s">
        <v>124</v>
      </c>
      <c r="K168" t="s">
        <v>124</v>
      </c>
      <c r="L168" t="s">
        <v>124</v>
      </c>
      <c r="M168" t="s">
        <v>124</v>
      </c>
      <c r="N168" t="s">
        <v>124</v>
      </c>
      <c r="O168" t="s">
        <v>124</v>
      </c>
      <c r="P168" t="s">
        <v>124</v>
      </c>
      <c r="Q168" t="s">
        <v>124</v>
      </c>
      <c r="R168" t="s">
        <v>124</v>
      </c>
      <c r="S168" t="s">
        <v>124</v>
      </c>
      <c r="T168">
        <v>1</v>
      </c>
      <c r="U168">
        <v>1</v>
      </c>
      <c r="V168">
        <v>1</v>
      </c>
      <c r="W168">
        <v>1</v>
      </c>
      <c r="X168">
        <v>1</v>
      </c>
      <c r="Y168">
        <v>0</v>
      </c>
      <c r="Z168">
        <v>0</v>
      </c>
      <c r="AA168">
        <v>0</v>
      </c>
      <c r="AB168">
        <v>0</v>
      </c>
      <c r="AC168">
        <v>0</v>
      </c>
      <c r="AD168">
        <v>0</v>
      </c>
      <c r="AE168">
        <v>1</v>
      </c>
      <c r="AF168">
        <v>0</v>
      </c>
      <c r="AG168">
        <v>0</v>
      </c>
      <c r="AH168">
        <v>0</v>
      </c>
      <c r="AI168">
        <v>0</v>
      </c>
      <c r="AJ168">
        <v>0</v>
      </c>
      <c r="AK168">
        <v>0</v>
      </c>
      <c r="AL168">
        <v>0</v>
      </c>
      <c r="AM168">
        <v>1</v>
      </c>
      <c r="AN168">
        <v>0</v>
      </c>
      <c r="AO168">
        <v>0</v>
      </c>
      <c r="AP168">
        <v>0</v>
      </c>
      <c r="AQ168">
        <v>1</v>
      </c>
      <c r="AR168">
        <v>0</v>
      </c>
      <c r="AS168">
        <v>0</v>
      </c>
      <c r="AT168">
        <v>0</v>
      </c>
      <c r="AU168">
        <v>1</v>
      </c>
      <c r="AV168">
        <v>0</v>
      </c>
      <c r="AW168">
        <v>0</v>
      </c>
      <c r="AX168">
        <v>1</v>
      </c>
      <c r="AY168">
        <v>0</v>
      </c>
      <c r="AZ168">
        <v>0</v>
      </c>
      <c r="BA168">
        <v>1</v>
      </c>
      <c r="BB168">
        <v>1</v>
      </c>
      <c r="BC168">
        <v>0</v>
      </c>
      <c r="BD168">
        <v>0</v>
      </c>
      <c r="BE168">
        <v>0</v>
      </c>
      <c r="BF168">
        <v>0</v>
      </c>
      <c r="BG168">
        <v>0</v>
      </c>
      <c r="BH168">
        <v>1</v>
      </c>
      <c r="BI168">
        <v>0</v>
      </c>
      <c r="BJ168">
        <v>0</v>
      </c>
      <c r="BK168">
        <v>0</v>
      </c>
      <c r="BL168">
        <v>1</v>
      </c>
      <c r="BM168">
        <v>0</v>
      </c>
      <c r="BN168">
        <v>1</v>
      </c>
      <c r="BO168">
        <v>0</v>
      </c>
      <c r="BP168">
        <v>0</v>
      </c>
      <c r="BQ168">
        <v>0</v>
      </c>
      <c r="BR168">
        <v>1</v>
      </c>
      <c r="BS168">
        <v>0</v>
      </c>
      <c r="BT168">
        <v>0</v>
      </c>
      <c r="BU168">
        <v>0</v>
      </c>
      <c r="BV168">
        <v>1</v>
      </c>
      <c r="BW168">
        <v>0</v>
      </c>
      <c r="BX168">
        <v>0</v>
      </c>
      <c r="BY168">
        <v>0</v>
      </c>
      <c r="BZ168">
        <v>0</v>
      </c>
      <c r="CA168">
        <v>0</v>
      </c>
      <c r="CB168">
        <v>0</v>
      </c>
      <c r="CC168">
        <v>0</v>
      </c>
      <c r="CD168">
        <v>0</v>
      </c>
      <c r="CE168">
        <v>1</v>
      </c>
      <c r="CF168">
        <v>0</v>
      </c>
      <c r="CG168">
        <v>0</v>
      </c>
      <c r="CH168">
        <v>0</v>
      </c>
      <c r="CI168">
        <v>0</v>
      </c>
      <c r="CJ168">
        <v>0</v>
      </c>
      <c r="CK168">
        <v>0</v>
      </c>
      <c r="CL168">
        <v>0</v>
      </c>
      <c r="CM168">
        <v>0</v>
      </c>
      <c r="CN168">
        <v>0</v>
      </c>
      <c r="CO168">
        <v>1</v>
      </c>
      <c r="CP168">
        <v>0</v>
      </c>
      <c r="CQ168">
        <v>0</v>
      </c>
      <c r="CR168">
        <v>0</v>
      </c>
      <c r="CS168">
        <v>0</v>
      </c>
      <c r="CT168">
        <v>0</v>
      </c>
      <c r="CU168">
        <v>0</v>
      </c>
      <c r="CV168">
        <v>0</v>
      </c>
      <c r="CW168">
        <v>0</v>
      </c>
      <c r="CX168">
        <v>1</v>
      </c>
      <c r="CY168">
        <v>0</v>
      </c>
      <c r="CZ168">
        <v>0</v>
      </c>
      <c r="DA168">
        <v>0</v>
      </c>
      <c r="DB168">
        <v>0</v>
      </c>
      <c r="DC168">
        <v>0</v>
      </c>
      <c r="DD168">
        <v>1</v>
      </c>
      <c r="DE168">
        <v>1</v>
      </c>
      <c r="DF168">
        <v>0</v>
      </c>
      <c r="DG168">
        <v>1</v>
      </c>
      <c r="DH168">
        <v>0</v>
      </c>
      <c r="DI168">
        <v>0</v>
      </c>
      <c r="DJ168">
        <v>0</v>
      </c>
      <c r="DK168">
        <v>0</v>
      </c>
      <c r="DL168">
        <v>0</v>
      </c>
      <c r="DM168">
        <v>1</v>
      </c>
      <c r="DN168">
        <v>0</v>
      </c>
      <c r="DO168">
        <v>1</v>
      </c>
      <c r="DP168">
        <v>1</v>
      </c>
      <c r="DQ168">
        <v>1</v>
      </c>
      <c r="DR168">
        <v>0</v>
      </c>
      <c r="DS168">
        <v>1</v>
      </c>
      <c r="DT168">
        <v>1</v>
      </c>
    </row>
    <row r="169" spans="1:124" x14ac:dyDescent="0.35">
      <c r="A169" t="s">
        <v>143</v>
      </c>
      <c r="B169" s="1">
        <v>42948</v>
      </c>
      <c r="C169" s="1">
        <v>43008</v>
      </c>
      <c r="D169">
        <v>1</v>
      </c>
      <c r="E169">
        <v>0</v>
      </c>
      <c r="F169">
        <v>0</v>
      </c>
      <c r="G169">
        <v>0</v>
      </c>
      <c r="H169" t="s">
        <v>124</v>
      </c>
      <c r="I169" t="s">
        <v>124</v>
      </c>
      <c r="J169" t="s">
        <v>124</v>
      </c>
      <c r="K169" t="s">
        <v>124</v>
      </c>
      <c r="L169" t="s">
        <v>124</v>
      </c>
      <c r="M169" t="s">
        <v>124</v>
      </c>
      <c r="N169" t="s">
        <v>124</v>
      </c>
      <c r="O169" t="s">
        <v>124</v>
      </c>
      <c r="P169" t="s">
        <v>124</v>
      </c>
      <c r="Q169" t="s">
        <v>124</v>
      </c>
      <c r="R169" t="s">
        <v>124</v>
      </c>
      <c r="S169" t="s">
        <v>124</v>
      </c>
      <c r="T169">
        <v>1</v>
      </c>
      <c r="U169">
        <v>1</v>
      </c>
      <c r="V169">
        <v>1</v>
      </c>
      <c r="W169">
        <v>1</v>
      </c>
      <c r="X169">
        <v>1</v>
      </c>
      <c r="Y169">
        <v>0</v>
      </c>
      <c r="Z169">
        <v>0</v>
      </c>
      <c r="AA169">
        <v>0</v>
      </c>
      <c r="AB169">
        <v>0</v>
      </c>
      <c r="AC169">
        <v>0</v>
      </c>
      <c r="AD169">
        <v>0</v>
      </c>
      <c r="AE169">
        <v>0</v>
      </c>
      <c r="AF169">
        <v>0</v>
      </c>
      <c r="AG169">
        <v>0</v>
      </c>
      <c r="AH169">
        <v>0</v>
      </c>
      <c r="AI169">
        <v>0</v>
      </c>
      <c r="AJ169">
        <v>0</v>
      </c>
      <c r="AK169">
        <v>0</v>
      </c>
      <c r="AL169">
        <v>0</v>
      </c>
      <c r="AM169">
        <v>1</v>
      </c>
      <c r="AN169">
        <v>0</v>
      </c>
      <c r="AO169">
        <v>0</v>
      </c>
      <c r="AP169">
        <v>0</v>
      </c>
      <c r="AQ169">
        <v>1</v>
      </c>
      <c r="AR169">
        <v>0</v>
      </c>
      <c r="AS169">
        <v>0</v>
      </c>
      <c r="AT169">
        <v>1</v>
      </c>
      <c r="AU169">
        <v>0</v>
      </c>
      <c r="AV169">
        <v>0</v>
      </c>
      <c r="AW169">
        <v>0</v>
      </c>
      <c r="AX169">
        <v>1</v>
      </c>
      <c r="AY169">
        <v>0</v>
      </c>
      <c r="AZ169">
        <v>1</v>
      </c>
      <c r="BA169">
        <v>1</v>
      </c>
      <c r="BB169">
        <v>0</v>
      </c>
      <c r="BC169">
        <v>0</v>
      </c>
      <c r="BD169">
        <v>0</v>
      </c>
      <c r="BE169">
        <v>0</v>
      </c>
      <c r="BF169">
        <v>0</v>
      </c>
      <c r="BG169">
        <v>0</v>
      </c>
      <c r="BH169">
        <v>0</v>
      </c>
      <c r="BI169">
        <v>0</v>
      </c>
      <c r="BJ169">
        <v>0</v>
      </c>
      <c r="BK169">
        <v>0</v>
      </c>
      <c r="BL169">
        <v>1</v>
      </c>
      <c r="BM169">
        <v>1</v>
      </c>
      <c r="BN169">
        <v>0</v>
      </c>
      <c r="BO169">
        <v>0</v>
      </c>
      <c r="BP169">
        <v>0</v>
      </c>
      <c r="BQ169">
        <v>0</v>
      </c>
      <c r="BR169">
        <v>0</v>
      </c>
      <c r="BS169">
        <v>1</v>
      </c>
      <c r="BT169">
        <v>0</v>
      </c>
      <c r="BU169">
        <v>0</v>
      </c>
      <c r="BV169">
        <v>1</v>
      </c>
      <c r="BW169">
        <v>0</v>
      </c>
      <c r="BX169">
        <v>0</v>
      </c>
      <c r="BY169">
        <v>0</v>
      </c>
      <c r="BZ169">
        <v>0</v>
      </c>
      <c r="CA169">
        <v>0</v>
      </c>
      <c r="CB169">
        <v>0</v>
      </c>
      <c r="CC169">
        <v>0</v>
      </c>
      <c r="CD169">
        <v>0</v>
      </c>
      <c r="CE169">
        <v>1</v>
      </c>
      <c r="CF169">
        <v>0</v>
      </c>
      <c r="CG169">
        <v>1</v>
      </c>
      <c r="CH169">
        <v>0</v>
      </c>
      <c r="CI169">
        <v>0</v>
      </c>
      <c r="CJ169">
        <v>1</v>
      </c>
      <c r="CK169">
        <v>0</v>
      </c>
      <c r="CL169">
        <v>0</v>
      </c>
      <c r="CM169">
        <v>0</v>
      </c>
      <c r="CN169">
        <v>1</v>
      </c>
      <c r="CO169">
        <v>0</v>
      </c>
      <c r="CP169">
        <v>0</v>
      </c>
      <c r="CQ169">
        <v>0</v>
      </c>
      <c r="CR169">
        <v>0</v>
      </c>
      <c r="CS169">
        <v>0</v>
      </c>
      <c r="CT169">
        <v>0</v>
      </c>
      <c r="CU169">
        <v>0</v>
      </c>
      <c r="CV169">
        <v>0</v>
      </c>
      <c r="CW169">
        <v>0</v>
      </c>
      <c r="CX169">
        <v>1</v>
      </c>
      <c r="CY169">
        <v>1</v>
      </c>
      <c r="CZ169">
        <v>0</v>
      </c>
      <c r="DA169">
        <v>1</v>
      </c>
      <c r="DB169">
        <v>0</v>
      </c>
      <c r="DC169">
        <v>0</v>
      </c>
      <c r="DD169">
        <v>0</v>
      </c>
      <c r="DE169">
        <v>1</v>
      </c>
      <c r="DF169">
        <v>0</v>
      </c>
      <c r="DG169">
        <v>0</v>
      </c>
      <c r="DH169" t="s">
        <v>124</v>
      </c>
      <c r="DI169" t="s">
        <v>124</v>
      </c>
      <c r="DJ169" t="s">
        <v>124</v>
      </c>
      <c r="DK169" t="s">
        <v>124</v>
      </c>
      <c r="DL169" t="s">
        <v>124</v>
      </c>
      <c r="DM169" t="s">
        <v>124</v>
      </c>
      <c r="DN169" t="s">
        <v>124</v>
      </c>
      <c r="DO169">
        <v>1</v>
      </c>
      <c r="DP169" t="s">
        <v>124</v>
      </c>
      <c r="DQ169">
        <v>0</v>
      </c>
      <c r="DR169" t="s">
        <v>124</v>
      </c>
      <c r="DS169" t="s">
        <v>124</v>
      </c>
      <c r="DT169" t="s">
        <v>124</v>
      </c>
    </row>
    <row r="170" spans="1:124" x14ac:dyDescent="0.35">
      <c r="A170" t="s">
        <v>143</v>
      </c>
      <c r="B170" s="1">
        <v>43009</v>
      </c>
      <c r="C170" s="1">
        <v>43223</v>
      </c>
      <c r="D170">
        <v>1</v>
      </c>
      <c r="E170">
        <v>0</v>
      </c>
      <c r="F170">
        <v>0</v>
      </c>
      <c r="G170">
        <v>0</v>
      </c>
      <c r="H170" t="s">
        <v>124</v>
      </c>
      <c r="I170" t="s">
        <v>124</v>
      </c>
      <c r="J170" t="s">
        <v>124</v>
      </c>
      <c r="K170" t="s">
        <v>124</v>
      </c>
      <c r="L170" t="s">
        <v>124</v>
      </c>
      <c r="M170" t="s">
        <v>124</v>
      </c>
      <c r="N170" t="s">
        <v>124</v>
      </c>
      <c r="O170" t="s">
        <v>124</v>
      </c>
      <c r="P170" t="s">
        <v>124</v>
      </c>
      <c r="Q170" t="s">
        <v>124</v>
      </c>
      <c r="R170" t="s">
        <v>124</v>
      </c>
      <c r="S170" t="s">
        <v>124</v>
      </c>
      <c r="T170">
        <v>1</v>
      </c>
      <c r="U170">
        <v>1</v>
      </c>
      <c r="V170">
        <v>1</v>
      </c>
      <c r="W170">
        <v>1</v>
      </c>
      <c r="X170">
        <v>1</v>
      </c>
      <c r="Y170">
        <v>0</v>
      </c>
      <c r="Z170">
        <v>0</v>
      </c>
      <c r="AA170">
        <v>0</v>
      </c>
      <c r="AB170">
        <v>0</v>
      </c>
      <c r="AC170">
        <v>0</v>
      </c>
      <c r="AD170">
        <v>0</v>
      </c>
      <c r="AE170">
        <v>0</v>
      </c>
      <c r="AF170">
        <v>0</v>
      </c>
      <c r="AG170">
        <v>0</v>
      </c>
      <c r="AH170">
        <v>0</v>
      </c>
      <c r="AI170">
        <v>0</v>
      </c>
      <c r="AJ170">
        <v>0</v>
      </c>
      <c r="AK170">
        <v>0</v>
      </c>
      <c r="AL170">
        <v>0</v>
      </c>
      <c r="AM170">
        <v>1</v>
      </c>
      <c r="AN170">
        <v>0</v>
      </c>
      <c r="AO170">
        <v>0</v>
      </c>
      <c r="AP170">
        <v>0</v>
      </c>
      <c r="AQ170">
        <v>1</v>
      </c>
      <c r="AR170">
        <v>0</v>
      </c>
      <c r="AS170">
        <v>0</v>
      </c>
      <c r="AT170">
        <v>1</v>
      </c>
      <c r="AU170">
        <v>0</v>
      </c>
      <c r="AV170">
        <v>0</v>
      </c>
      <c r="AW170">
        <v>0</v>
      </c>
      <c r="AX170">
        <v>1</v>
      </c>
      <c r="AY170">
        <v>0</v>
      </c>
      <c r="AZ170">
        <v>1</v>
      </c>
      <c r="BA170">
        <v>1</v>
      </c>
      <c r="BB170">
        <v>0</v>
      </c>
      <c r="BC170">
        <v>0</v>
      </c>
      <c r="BD170">
        <v>0</v>
      </c>
      <c r="BE170">
        <v>0</v>
      </c>
      <c r="BF170">
        <v>0</v>
      </c>
      <c r="BG170">
        <v>0</v>
      </c>
      <c r="BH170">
        <v>0</v>
      </c>
      <c r="BI170">
        <v>0</v>
      </c>
      <c r="BJ170">
        <v>0</v>
      </c>
      <c r="BK170">
        <v>0</v>
      </c>
      <c r="BL170">
        <v>1</v>
      </c>
      <c r="BM170">
        <v>1</v>
      </c>
      <c r="BN170">
        <v>0</v>
      </c>
      <c r="BO170">
        <v>0</v>
      </c>
      <c r="BP170">
        <v>0</v>
      </c>
      <c r="BQ170">
        <v>0</v>
      </c>
      <c r="BR170">
        <v>0</v>
      </c>
      <c r="BS170">
        <v>1</v>
      </c>
      <c r="BT170">
        <v>0</v>
      </c>
      <c r="BU170">
        <v>0</v>
      </c>
      <c r="BV170">
        <v>1</v>
      </c>
      <c r="BW170">
        <v>0</v>
      </c>
      <c r="BX170">
        <v>0</v>
      </c>
      <c r="BY170">
        <v>0</v>
      </c>
      <c r="BZ170">
        <v>0</v>
      </c>
      <c r="CA170">
        <v>0</v>
      </c>
      <c r="CB170">
        <v>0</v>
      </c>
      <c r="CC170">
        <v>0</v>
      </c>
      <c r="CD170">
        <v>0</v>
      </c>
      <c r="CE170">
        <v>1</v>
      </c>
      <c r="CF170">
        <v>0</v>
      </c>
      <c r="CG170">
        <v>1</v>
      </c>
      <c r="CH170">
        <v>0</v>
      </c>
      <c r="CI170">
        <v>0</v>
      </c>
      <c r="CJ170">
        <v>1</v>
      </c>
      <c r="CK170">
        <v>0</v>
      </c>
      <c r="CL170">
        <v>0</v>
      </c>
      <c r="CM170">
        <v>0</v>
      </c>
      <c r="CN170">
        <v>1</v>
      </c>
      <c r="CO170">
        <v>0</v>
      </c>
      <c r="CP170">
        <v>0</v>
      </c>
      <c r="CQ170">
        <v>0</v>
      </c>
      <c r="CR170">
        <v>0</v>
      </c>
      <c r="CS170">
        <v>0</v>
      </c>
      <c r="CT170">
        <v>0</v>
      </c>
      <c r="CU170">
        <v>0</v>
      </c>
      <c r="CV170">
        <v>0</v>
      </c>
      <c r="CW170">
        <v>0</v>
      </c>
      <c r="CX170">
        <v>1</v>
      </c>
      <c r="CY170">
        <v>1</v>
      </c>
      <c r="CZ170">
        <v>0</v>
      </c>
      <c r="DA170">
        <v>1</v>
      </c>
      <c r="DB170">
        <v>0</v>
      </c>
      <c r="DC170">
        <v>0</v>
      </c>
      <c r="DD170">
        <v>0</v>
      </c>
      <c r="DE170">
        <v>1</v>
      </c>
      <c r="DF170">
        <v>0</v>
      </c>
      <c r="DG170">
        <v>0</v>
      </c>
      <c r="DH170" t="s">
        <v>124</v>
      </c>
      <c r="DI170" t="s">
        <v>124</v>
      </c>
      <c r="DJ170" t="s">
        <v>124</v>
      </c>
      <c r="DK170" t="s">
        <v>124</v>
      </c>
      <c r="DL170" t="s">
        <v>124</v>
      </c>
      <c r="DM170" t="s">
        <v>124</v>
      </c>
      <c r="DN170" t="s">
        <v>124</v>
      </c>
      <c r="DO170">
        <v>1</v>
      </c>
      <c r="DP170" t="s">
        <v>124</v>
      </c>
      <c r="DQ170">
        <v>1</v>
      </c>
      <c r="DR170">
        <v>1</v>
      </c>
      <c r="DS170">
        <v>0</v>
      </c>
      <c r="DT170">
        <v>0</v>
      </c>
    </row>
    <row r="171" spans="1:124" x14ac:dyDescent="0.35">
      <c r="A171" t="s">
        <v>143</v>
      </c>
      <c r="B171" s="1">
        <v>43224</v>
      </c>
      <c r="C171" s="1">
        <v>43289</v>
      </c>
      <c r="D171">
        <v>1</v>
      </c>
      <c r="E171">
        <v>0</v>
      </c>
      <c r="F171">
        <v>0</v>
      </c>
      <c r="G171">
        <v>0</v>
      </c>
      <c r="H171" t="s">
        <v>124</v>
      </c>
      <c r="I171" t="s">
        <v>124</v>
      </c>
      <c r="J171" t="s">
        <v>124</v>
      </c>
      <c r="K171" t="s">
        <v>124</v>
      </c>
      <c r="L171" t="s">
        <v>124</v>
      </c>
      <c r="M171" t="s">
        <v>124</v>
      </c>
      <c r="N171" t="s">
        <v>124</v>
      </c>
      <c r="O171" t="s">
        <v>124</v>
      </c>
      <c r="P171" t="s">
        <v>124</v>
      </c>
      <c r="Q171" t="s">
        <v>124</v>
      </c>
      <c r="R171" t="s">
        <v>124</v>
      </c>
      <c r="S171" t="s">
        <v>124</v>
      </c>
      <c r="T171">
        <v>1</v>
      </c>
      <c r="U171">
        <v>1</v>
      </c>
      <c r="V171">
        <v>1</v>
      </c>
      <c r="W171">
        <v>1</v>
      </c>
      <c r="X171">
        <v>1</v>
      </c>
      <c r="Y171">
        <v>0</v>
      </c>
      <c r="Z171">
        <v>0</v>
      </c>
      <c r="AA171">
        <v>0</v>
      </c>
      <c r="AB171">
        <v>0</v>
      </c>
      <c r="AC171">
        <v>0</v>
      </c>
      <c r="AD171">
        <v>0</v>
      </c>
      <c r="AE171">
        <v>0</v>
      </c>
      <c r="AF171">
        <v>0</v>
      </c>
      <c r="AG171">
        <v>0</v>
      </c>
      <c r="AH171">
        <v>0</v>
      </c>
      <c r="AI171">
        <v>0</v>
      </c>
      <c r="AJ171">
        <v>0</v>
      </c>
      <c r="AK171">
        <v>0</v>
      </c>
      <c r="AL171">
        <v>0</v>
      </c>
      <c r="AM171">
        <v>1</v>
      </c>
      <c r="AN171">
        <v>0</v>
      </c>
      <c r="AO171">
        <v>0</v>
      </c>
      <c r="AP171">
        <v>0</v>
      </c>
      <c r="AQ171">
        <v>1</v>
      </c>
      <c r="AR171">
        <v>0</v>
      </c>
      <c r="AS171">
        <v>0</v>
      </c>
      <c r="AT171">
        <v>1</v>
      </c>
      <c r="AU171">
        <v>0</v>
      </c>
      <c r="AV171">
        <v>0</v>
      </c>
      <c r="AW171">
        <v>0</v>
      </c>
      <c r="AX171">
        <v>1</v>
      </c>
      <c r="AY171">
        <v>0</v>
      </c>
      <c r="AZ171">
        <v>1</v>
      </c>
      <c r="BA171">
        <v>1</v>
      </c>
      <c r="BB171">
        <v>0</v>
      </c>
      <c r="BC171">
        <v>0</v>
      </c>
      <c r="BD171">
        <v>0</v>
      </c>
      <c r="BE171">
        <v>0</v>
      </c>
      <c r="BF171">
        <v>0</v>
      </c>
      <c r="BG171">
        <v>0</v>
      </c>
      <c r="BH171">
        <v>0</v>
      </c>
      <c r="BI171">
        <v>0</v>
      </c>
      <c r="BJ171">
        <v>0</v>
      </c>
      <c r="BK171">
        <v>0</v>
      </c>
      <c r="BL171">
        <v>1</v>
      </c>
      <c r="BM171">
        <v>1</v>
      </c>
      <c r="BN171">
        <v>1</v>
      </c>
      <c r="BO171">
        <v>0</v>
      </c>
      <c r="BP171">
        <v>0</v>
      </c>
      <c r="BQ171">
        <v>0</v>
      </c>
      <c r="BR171">
        <v>0</v>
      </c>
      <c r="BS171">
        <v>1</v>
      </c>
      <c r="BT171">
        <v>0</v>
      </c>
      <c r="BU171">
        <v>0</v>
      </c>
      <c r="BV171">
        <v>1</v>
      </c>
      <c r="BW171">
        <v>0</v>
      </c>
      <c r="BX171">
        <v>0</v>
      </c>
      <c r="BY171">
        <v>0</v>
      </c>
      <c r="BZ171">
        <v>0</v>
      </c>
      <c r="CA171">
        <v>0</v>
      </c>
      <c r="CB171">
        <v>0</v>
      </c>
      <c r="CC171">
        <v>0</v>
      </c>
      <c r="CD171">
        <v>0</v>
      </c>
      <c r="CE171">
        <v>1</v>
      </c>
      <c r="CF171">
        <v>0</v>
      </c>
      <c r="CG171">
        <v>1</v>
      </c>
      <c r="CH171">
        <v>0</v>
      </c>
      <c r="CI171">
        <v>0</v>
      </c>
      <c r="CJ171">
        <v>1</v>
      </c>
      <c r="CK171">
        <v>0</v>
      </c>
      <c r="CL171">
        <v>0</v>
      </c>
      <c r="CM171">
        <v>0</v>
      </c>
      <c r="CN171">
        <v>1</v>
      </c>
      <c r="CO171">
        <v>0</v>
      </c>
      <c r="CP171">
        <v>0</v>
      </c>
      <c r="CQ171">
        <v>0</v>
      </c>
      <c r="CR171">
        <v>0</v>
      </c>
      <c r="CS171">
        <v>0</v>
      </c>
      <c r="CT171">
        <v>0</v>
      </c>
      <c r="CU171">
        <v>0</v>
      </c>
      <c r="CV171">
        <v>0</v>
      </c>
      <c r="CW171">
        <v>0</v>
      </c>
      <c r="CX171">
        <v>1</v>
      </c>
      <c r="CY171">
        <v>1</v>
      </c>
      <c r="CZ171">
        <v>0</v>
      </c>
      <c r="DA171">
        <v>1</v>
      </c>
      <c r="DB171">
        <v>0</v>
      </c>
      <c r="DC171">
        <v>0</v>
      </c>
      <c r="DD171">
        <v>0</v>
      </c>
      <c r="DE171">
        <v>1</v>
      </c>
      <c r="DF171">
        <v>0</v>
      </c>
      <c r="DG171">
        <v>0</v>
      </c>
      <c r="DH171" t="s">
        <v>124</v>
      </c>
      <c r="DI171" t="s">
        <v>124</v>
      </c>
      <c r="DJ171" t="s">
        <v>124</v>
      </c>
      <c r="DK171" t="s">
        <v>124</v>
      </c>
      <c r="DL171" t="s">
        <v>124</v>
      </c>
      <c r="DM171" t="s">
        <v>124</v>
      </c>
      <c r="DN171" t="s">
        <v>124</v>
      </c>
      <c r="DO171">
        <v>1</v>
      </c>
      <c r="DP171" t="s">
        <v>124</v>
      </c>
      <c r="DQ171">
        <v>1</v>
      </c>
      <c r="DR171">
        <v>1</v>
      </c>
      <c r="DS171">
        <v>0</v>
      </c>
      <c r="DT171">
        <v>0</v>
      </c>
    </row>
    <row r="172" spans="1:124" x14ac:dyDescent="0.35">
      <c r="A172" t="s">
        <v>143</v>
      </c>
      <c r="B172" s="1">
        <v>43290</v>
      </c>
      <c r="C172" s="1">
        <v>43312</v>
      </c>
      <c r="D172">
        <v>1</v>
      </c>
      <c r="E172">
        <v>0</v>
      </c>
      <c r="F172">
        <v>0</v>
      </c>
      <c r="G172">
        <v>0</v>
      </c>
      <c r="H172" t="s">
        <v>124</v>
      </c>
      <c r="I172" t="s">
        <v>124</v>
      </c>
      <c r="J172" t="s">
        <v>124</v>
      </c>
      <c r="K172" t="s">
        <v>124</v>
      </c>
      <c r="L172" t="s">
        <v>124</v>
      </c>
      <c r="M172" t="s">
        <v>124</v>
      </c>
      <c r="N172" t="s">
        <v>124</v>
      </c>
      <c r="O172" t="s">
        <v>124</v>
      </c>
      <c r="P172" t="s">
        <v>124</v>
      </c>
      <c r="Q172" t="s">
        <v>124</v>
      </c>
      <c r="R172" t="s">
        <v>124</v>
      </c>
      <c r="S172" t="s">
        <v>124</v>
      </c>
      <c r="T172">
        <v>1</v>
      </c>
      <c r="U172">
        <v>1</v>
      </c>
      <c r="V172">
        <v>1</v>
      </c>
      <c r="W172">
        <v>1</v>
      </c>
      <c r="X172">
        <v>1</v>
      </c>
      <c r="Y172">
        <v>0</v>
      </c>
      <c r="Z172">
        <v>0</v>
      </c>
      <c r="AA172">
        <v>0</v>
      </c>
      <c r="AB172">
        <v>0</v>
      </c>
      <c r="AC172">
        <v>0</v>
      </c>
      <c r="AD172">
        <v>0</v>
      </c>
      <c r="AE172">
        <v>0</v>
      </c>
      <c r="AF172">
        <v>0</v>
      </c>
      <c r="AG172">
        <v>0</v>
      </c>
      <c r="AH172">
        <v>0</v>
      </c>
      <c r="AI172">
        <v>0</v>
      </c>
      <c r="AJ172">
        <v>0</v>
      </c>
      <c r="AK172">
        <v>0</v>
      </c>
      <c r="AL172">
        <v>0</v>
      </c>
      <c r="AM172">
        <v>1</v>
      </c>
      <c r="AN172">
        <v>0</v>
      </c>
      <c r="AO172">
        <v>0</v>
      </c>
      <c r="AP172">
        <v>0</v>
      </c>
      <c r="AQ172">
        <v>1</v>
      </c>
      <c r="AR172">
        <v>0</v>
      </c>
      <c r="AS172">
        <v>0</v>
      </c>
      <c r="AT172">
        <v>1</v>
      </c>
      <c r="AU172">
        <v>0</v>
      </c>
      <c r="AV172">
        <v>0</v>
      </c>
      <c r="AW172">
        <v>0</v>
      </c>
      <c r="AX172">
        <v>1</v>
      </c>
      <c r="AY172">
        <v>0</v>
      </c>
      <c r="AZ172">
        <v>1</v>
      </c>
      <c r="BA172">
        <v>1</v>
      </c>
      <c r="BB172">
        <v>0</v>
      </c>
      <c r="BC172">
        <v>0</v>
      </c>
      <c r="BD172">
        <v>0</v>
      </c>
      <c r="BE172">
        <v>0</v>
      </c>
      <c r="BF172">
        <v>0</v>
      </c>
      <c r="BG172">
        <v>0</v>
      </c>
      <c r="BH172">
        <v>0</v>
      </c>
      <c r="BI172">
        <v>0</v>
      </c>
      <c r="BJ172">
        <v>0</v>
      </c>
      <c r="BK172">
        <v>0</v>
      </c>
      <c r="BL172">
        <v>1</v>
      </c>
      <c r="BM172">
        <v>1</v>
      </c>
      <c r="BN172">
        <v>1</v>
      </c>
      <c r="BO172">
        <v>0</v>
      </c>
      <c r="BP172">
        <v>0</v>
      </c>
      <c r="BQ172">
        <v>0</v>
      </c>
      <c r="BR172">
        <v>0</v>
      </c>
      <c r="BS172">
        <v>1</v>
      </c>
      <c r="BT172">
        <v>0</v>
      </c>
      <c r="BU172">
        <v>0</v>
      </c>
      <c r="BV172">
        <v>1</v>
      </c>
      <c r="BW172">
        <v>0</v>
      </c>
      <c r="BX172">
        <v>0</v>
      </c>
      <c r="BY172">
        <v>0</v>
      </c>
      <c r="BZ172">
        <v>0</v>
      </c>
      <c r="CA172">
        <v>0</v>
      </c>
      <c r="CB172">
        <v>0</v>
      </c>
      <c r="CC172">
        <v>0</v>
      </c>
      <c r="CD172">
        <v>0</v>
      </c>
      <c r="CE172">
        <v>1</v>
      </c>
      <c r="CF172">
        <v>0</v>
      </c>
      <c r="CG172">
        <v>1</v>
      </c>
      <c r="CH172">
        <v>0</v>
      </c>
      <c r="CI172">
        <v>0</v>
      </c>
      <c r="CJ172">
        <v>1</v>
      </c>
      <c r="CK172">
        <v>0</v>
      </c>
      <c r="CL172">
        <v>0</v>
      </c>
      <c r="CM172">
        <v>0</v>
      </c>
      <c r="CN172">
        <v>1</v>
      </c>
      <c r="CO172">
        <v>0</v>
      </c>
      <c r="CP172">
        <v>0</v>
      </c>
      <c r="CQ172">
        <v>0</v>
      </c>
      <c r="CR172">
        <v>0</v>
      </c>
      <c r="CS172">
        <v>0</v>
      </c>
      <c r="CT172">
        <v>0</v>
      </c>
      <c r="CU172">
        <v>0</v>
      </c>
      <c r="CV172">
        <v>0</v>
      </c>
      <c r="CW172">
        <v>0</v>
      </c>
      <c r="CX172">
        <v>1</v>
      </c>
      <c r="CY172">
        <v>1</v>
      </c>
      <c r="CZ172">
        <v>0</v>
      </c>
      <c r="DA172">
        <v>1</v>
      </c>
      <c r="DB172">
        <v>0</v>
      </c>
      <c r="DC172">
        <v>0</v>
      </c>
      <c r="DD172">
        <v>0</v>
      </c>
      <c r="DE172">
        <v>1</v>
      </c>
      <c r="DF172">
        <v>0</v>
      </c>
      <c r="DG172">
        <v>0</v>
      </c>
      <c r="DH172" t="s">
        <v>124</v>
      </c>
      <c r="DI172" t="s">
        <v>124</v>
      </c>
      <c r="DJ172" t="s">
        <v>124</v>
      </c>
      <c r="DK172" t="s">
        <v>124</v>
      </c>
      <c r="DL172" t="s">
        <v>124</v>
      </c>
      <c r="DM172" t="s">
        <v>124</v>
      </c>
      <c r="DN172" t="s">
        <v>124</v>
      </c>
      <c r="DO172">
        <v>1</v>
      </c>
      <c r="DP172" t="s">
        <v>124</v>
      </c>
      <c r="DQ172">
        <v>1</v>
      </c>
      <c r="DR172">
        <v>1</v>
      </c>
      <c r="DS172">
        <v>0</v>
      </c>
      <c r="DT172">
        <v>0</v>
      </c>
    </row>
    <row r="173" spans="1:124" x14ac:dyDescent="0.35">
      <c r="A173" t="s">
        <v>143</v>
      </c>
      <c r="B173" s="1">
        <v>43313</v>
      </c>
      <c r="C173" s="1">
        <v>43370</v>
      </c>
      <c r="D173">
        <v>1</v>
      </c>
      <c r="E173">
        <v>0</v>
      </c>
      <c r="F173">
        <v>0</v>
      </c>
      <c r="G173">
        <v>0</v>
      </c>
      <c r="H173" t="s">
        <v>124</v>
      </c>
      <c r="I173" t="s">
        <v>124</v>
      </c>
      <c r="J173" t="s">
        <v>124</v>
      </c>
      <c r="K173" t="s">
        <v>124</v>
      </c>
      <c r="L173" t="s">
        <v>124</v>
      </c>
      <c r="M173" t="s">
        <v>124</v>
      </c>
      <c r="N173" t="s">
        <v>124</v>
      </c>
      <c r="O173" t="s">
        <v>124</v>
      </c>
      <c r="P173" t="s">
        <v>124</v>
      </c>
      <c r="Q173" t="s">
        <v>124</v>
      </c>
      <c r="R173" t="s">
        <v>124</v>
      </c>
      <c r="S173" t="s">
        <v>124</v>
      </c>
      <c r="T173">
        <v>1</v>
      </c>
      <c r="U173">
        <v>1</v>
      </c>
      <c r="V173">
        <v>1</v>
      </c>
      <c r="W173">
        <v>1</v>
      </c>
      <c r="X173">
        <v>1</v>
      </c>
      <c r="Y173">
        <v>0</v>
      </c>
      <c r="Z173">
        <v>0</v>
      </c>
      <c r="AA173">
        <v>0</v>
      </c>
      <c r="AB173">
        <v>0</v>
      </c>
      <c r="AC173">
        <v>0</v>
      </c>
      <c r="AD173">
        <v>0</v>
      </c>
      <c r="AE173">
        <v>0</v>
      </c>
      <c r="AF173">
        <v>0</v>
      </c>
      <c r="AG173">
        <v>0</v>
      </c>
      <c r="AH173">
        <v>0</v>
      </c>
      <c r="AI173">
        <v>0</v>
      </c>
      <c r="AJ173">
        <v>0</v>
      </c>
      <c r="AK173">
        <v>0</v>
      </c>
      <c r="AL173">
        <v>0</v>
      </c>
      <c r="AM173">
        <v>1</v>
      </c>
      <c r="AN173">
        <v>0</v>
      </c>
      <c r="AO173">
        <v>0</v>
      </c>
      <c r="AP173">
        <v>0</v>
      </c>
      <c r="AQ173">
        <v>1</v>
      </c>
      <c r="AR173">
        <v>0</v>
      </c>
      <c r="AS173">
        <v>0</v>
      </c>
      <c r="AT173">
        <v>1</v>
      </c>
      <c r="AU173">
        <v>0</v>
      </c>
      <c r="AV173">
        <v>0</v>
      </c>
      <c r="AW173">
        <v>0</v>
      </c>
      <c r="AX173">
        <v>1</v>
      </c>
      <c r="AY173">
        <v>0</v>
      </c>
      <c r="AZ173">
        <v>1</v>
      </c>
      <c r="BA173">
        <v>1</v>
      </c>
      <c r="BB173">
        <v>0</v>
      </c>
      <c r="BC173">
        <v>0</v>
      </c>
      <c r="BD173">
        <v>0</v>
      </c>
      <c r="BE173">
        <v>0</v>
      </c>
      <c r="BF173">
        <v>0</v>
      </c>
      <c r="BG173">
        <v>0</v>
      </c>
      <c r="BH173">
        <v>0</v>
      </c>
      <c r="BI173">
        <v>0</v>
      </c>
      <c r="BJ173">
        <v>0</v>
      </c>
      <c r="BK173">
        <v>0</v>
      </c>
      <c r="BL173">
        <v>1</v>
      </c>
      <c r="BM173">
        <v>1</v>
      </c>
      <c r="BN173">
        <v>1</v>
      </c>
      <c r="BO173">
        <v>0</v>
      </c>
      <c r="BP173">
        <v>0</v>
      </c>
      <c r="BQ173">
        <v>0</v>
      </c>
      <c r="BR173">
        <v>0</v>
      </c>
      <c r="BS173">
        <v>1</v>
      </c>
      <c r="BT173">
        <v>0</v>
      </c>
      <c r="BU173">
        <v>0</v>
      </c>
      <c r="BV173">
        <v>1</v>
      </c>
      <c r="BW173">
        <v>0</v>
      </c>
      <c r="BX173">
        <v>0</v>
      </c>
      <c r="BY173">
        <v>0</v>
      </c>
      <c r="BZ173">
        <v>0</v>
      </c>
      <c r="CA173">
        <v>0</v>
      </c>
      <c r="CB173">
        <v>0</v>
      </c>
      <c r="CC173">
        <v>0</v>
      </c>
      <c r="CD173">
        <v>0</v>
      </c>
      <c r="CE173">
        <v>1</v>
      </c>
      <c r="CF173">
        <v>0</v>
      </c>
      <c r="CG173">
        <v>1</v>
      </c>
      <c r="CH173">
        <v>0</v>
      </c>
      <c r="CI173">
        <v>0</v>
      </c>
      <c r="CJ173">
        <v>1</v>
      </c>
      <c r="CK173">
        <v>0</v>
      </c>
      <c r="CL173">
        <v>0</v>
      </c>
      <c r="CM173">
        <v>0</v>
      </c>
      <c r="CN173">
        <v>1</v>
      </c>
      <c r="CO173">
        <v>0</v>
      </c>
      <c r="CP173">
        <v>0</v>
      </c>
      <c r="CQ173">
        <v>0</v>
      </c>
      <c r="CR173">
        <v>0</v>
      </c>
      <c r="CS173">
        <v>0</v>
      </c>
      <c r="CT173">
        <v>0</v>
      </c>
      <c r="CU173">
        <v>0</v>
      </c>
      <c r="CV173">
        <v>0</v>
      </c>
      <c r="CW173">
        <v>0</v>
      </c>
      <c r="CX173">
        <v>1</v>
      </c>
      <c r="CY173">
        <v>1</v>
      </c>
      <c r="CZ173">
        <v>0</v>
      </c>
      <c r="DA173">
        <v>1</v>
      </c>
      <c r="DB173">
        <v>0</v>
      </c>
      <c r="DC173">
        <v>0</v>
      </c>
      <c r="DD173">
        <v>0</v>
      </c>
      <c r="DE173">
        <v>1</v>
      </c>
      <c r="DF173">
        <v>0</v>
      </c>
      <c r="DG173">
        <v>0</v>
      </c>
      <c r="DH173" t="s">
        <v>124</v>
      </c>
      <c r="DI173" t="s">
        <v>124</v>
      </c>
      <c r="DJ173" t="s">
        <v>124</v>
      </c>
      <c r="DK173" t="s">
        <v>124</v>
      </c>
      <c r="DL173" t="s">
        <v>124</v>
      </c>
      <c r="DM173" t="s">
        <v>124</v>
      </c>
      <c r="DN173" t="s">
        <v>124</v>
      </c>
      <c r="DO173">
        <v>1</v>
      </c>
      <c r="DP173" t="s">
        <v>124</v>
      </c>
      <c r="DQ173">
        <v>1</v>
      </c>
      <c r="DR173">
        <v>1</v>
      </c>
      <c r="DS173">
        <v>0</v>
      </c>
      <c r="DT173">
        <v>0</v>
      </c>
    </row>
    <row r="174" spans="1:124" x14ac:dyDescent="0.35">
      <c r="A174" t="s">
        <v>143</v>
      </c>
      <c r="B174" s="1">
        <v>43371</v>
      </c>
      <c r="C174" s="1">
        <v>43687</v>
      </c>
      <c r="D174">
        <v>1</v>
      </c>
      <c r="E174">
        <v>0</v>
      </c>
      <c r="F174">
        <v>0</v>
      </c>
      <c r="G174">
        <v>0</v>
      </c>
      <c r="H174" t="s">
        <v>124</v>
      </c>
      <c r="I174" t="s">
        <v>124</v>
      </c>
      <c r="J174" t="s">
        <v>124</v>
      </c>
      <c r="K174" t="s">
        <v>124</v>
      </c>
      <c r="L174" t="s">
        <v>124</v>
      </c>
      <c r="M174" t="s">
        <v>124</v>
      </c>
      <c r="N174" t="s">
        <v>124</v>
      </c>
      <c r="O174" t="s">
        <v>124</v>
      </c>
      <c r="P174" t="s">
        <v>124</v>
      </c>
      <c r="Q174" t="s">
        <v>124</v>
      </c>
      <c r="R174" t="s">
        <v>124</v>
      </c>
      <c r="S174" t="s">
        <v>124</v>
      </c>
      <c r="T174">
        <v>1</v>
      </c>
      <c r="U174">
        <v>1</v>
      </c>
      <c r="V174">
        <v>1</v>
      </c>
      <c r="W174">
        <v>1</v>
      </c>
      <c r="X174">
        <v>1</v>
      </c>
      <c r="Y174">
        <v>0</v>
      </c>
      <c r="Z174">
        <v>0</v>
      </c>
      <c r="AA174">
        <v>0</v>
      </c>
      <c r="AB174">
        <v>0</v>
      </c>
      <c r="AC174">
        <v>0</v>
      </c>
      <c r="AD174">
        <v>0</v>
      </c>
      <c r="AE174">
        <v>0</v>
      </c>
      <c r="AF174">
        <v>0</v>
      </c>
      <c r="AG174">
        <v>0</v>
      </c>
      <c r="AH174">
        <v>0</v>
      </c>
      <c r="AI174">
        <v>0</v>
      </c>
      <c r="AJ174">
        <v>0</v>
      </c>
      <c r="AK174">
        <v>0</v>
      </c>
      <c r="AL174">
        <v>0</v>
      </c>
      <c r="AM174">
        <v>1</v>
      </c>
      <c r="AN174">
        <v>0</v>
      </c>
      <c r="AO174">
        <v>0</v>
      </c>
      <c r="AP174">
        <v>0</v>
      </c>
      <c r="AQ174">
        <v>1</v>
      </c>
      <c r="AR174">
        <v>0</v>
      </c>
      <c r="AS174">
        <v>0</v>
      </c>
      <c r="AT174">
        <v>1</v>
      </c>
      <c r="AU174">
        <v>0</v>
      </c>
      <c r="AV174">
        <v>0</v>
      </c>
      <c r="AW174">
        <v>0</v>
      </c>
      <c r="AX174">
        <v>1</v>
      </c>
      <c r="AY174">
        <v>0</v>
      </c>
      <c r="AZ174">
        <v>1</v>
      </c>
      <c r="BA174">
        <v>1</v>
      </c>
      <c r="BB174">
        <v>0</v>
      </c>
      <c r="BC174">
        <v>0</v>
      </c>
      <c r="BD174">
        <v>0</v>
      </c>
      <c r="BE174">
        <v>0</v>
      </c>
      <c r="BF174">
        <v>0</v>
      </c>
      <c r="BG174">
        <v>0</v>
      </c>
      <c r="BH174">
        <v>1</v>
      </c>
      <c r="BI174">
        <v>0</v>
      </c>
      <c r="BJ174">
        <v>0</v>
      </c>
      <c r="BK174">
        <v>0</v>
      </c>
      <c r="BL174">
        <v>1</v>
      </c>
      <c r="BM174">
        <v>1</v>
      </c>
      <c r="BN174">
        <v>1</v>
      </c>
      <c r="BO174">
        <v>0</v>
      </c>
      <c r="BP174">
        <v>0</v>
      </c>
      <c r="BQ174">
        <v>0</v>
      </c>
      <c r="BR174">
        <v>0</v>
      </c>
      <c r="BS174">
        <v>1</v>
      </c>
      <c r="BT174">
        <v>0</v>
      </c>
      <c r="BU174">
        <v>0</v>
      </c>
      <c r="BV174">
        <v>1</v>
      </c>
      <c r="BW174">
        <v>0</v>
      </c>
      <c r="BX174">
        <v>0</v>
      </c>
      <c r="BY174">
        <v>0</v>
      </c>
      <c r="BZ174">
        <v>0</v>
      </c>
      <c r="CA174">
        <v>0</v>
      </c>
      <c r="CB174">
        <v>0</v>
      </c>
      <c r="CC174">
        <v>0</v>
      </c>
      <c r="CD174">
        <v>0</v>
      </c>
      <c r="CE174">
        <v>1</v>
      </c>
      <c r="CF174">
        <v>0</v>
      </c>
      <c r="CG174">
        <v>1</v>
      </c>
      <c r="CH174">
        <v>0</v>
      </c>
      <c r="CI174">
        <v>0</v>
      </c>
      <c r="CJ174">
        <v>1</v>
      </c>
      <c r="CK174">
        <v>0</v>
      </c>
      <c r="CL174">
        <v>0</v>
      </c>
      <c r="CM174">
        <v>0</v>
      </c>
      <c r="CN174">
        <v>1</v>
      </c>
      <c r="CO174">
        <v>0</v>
      </c>
      <c r="CP174">
        <v>0</v>
      </c>
      <c r="CQ174">
        <v>0</v>
      </c>
      <c r="CR174">
        <v>0</v>
      </c>
      <c r="CS174">
        <v>0</v>
      </c>
      <c r="CT174">
        <v>0</v>
      </c>
      <c r="CU174">
        <v>0</v>
      </c>
      <c r="CV174">
        <v>0</v>
      </c>
      <c r="CW174">
        <v>0</v>
      </c>
      <c r="CX174">
        <v>1</v>
      </c>
      <c r="CY174">
        <v>1</v>
      </c>
      <c r="CZ174">
        <v>0</v>
      </c>
      <c r="DA174">
        <v>1</v>
      </c>
      <c r="DB174">
        <v>0</v>
      </c>
      <c r="DC174">
        <v>0</v>
      </c>
      <c r="DD174">
        <v>0</v>
      </c>
      <c r="DE174">
        <v>1</v>
      </c>
      <c r="DF174">
        <v>0</v>
      </c>
      <c r="DG174">
        <v>0</v>
      </c>
      <c r="DH174" t="s">
        <v>124</v>
      </c>
      <c r="DI174" t="s">
        <v>124</v>
      </c>
      <c r="DJ174" t="s">
        <v>124</v>
      </c>
      <c r="DK174" t="s">
        <v>124</v>
      </c>
      <c r="DL174" t="s">
        <v>124</v>
      </c>
      <c r="DM174" t="s">
        <v>124</v>
      </c>
      <c r="DN174" t="s">
        <v>124</v>
      </c>
      <c r="DO174">
        <v>1</v>
      </c>
      <c r="DP174" t="s">
        <v>124</v>
      </c>
      <c r="DQ174">
        <v>1</v>
      </c>
      <c r="DR174">
        <v>1</v>
      </c>
      <c r="DS174">
        <v>0</v>
      </c>
      <c r="DT174">
        <v>0</v>
      </c>
    </row>
    <row r="175" spans="1:124" x14ac:dyDescent="0.35">
      <c r="A175" t="s">
        <v>143</v>
      </c>
      <c r="B175" s="1">
        <v>43688</v>
      </c>
      <c r="C175" s="1">
        <v>43726</v>
      </c>
      <c r="D175">
        <v>1</v>
      </c>
      <c r="E175">
        <v>0</v>
      </c>
      <c r="F175">
        <v>0</v>
      </c>
      <c r="G175">
        <v>0</v>
      </c>
      <c r="H175" t="s">
        <v>124</v>
      </c>
      <c r="I175" t="s">
        <v>124</v>
      </c>
      <c r="J175" t="s">
        <v>124</v>
      </c>
      <c r="K175" t="s">
        <v>124</v>
      </c>
      <c r="L175" t="s">
        <v>124</v>
      </c>
      <c r="M175" t="s">
        <v>124</v>
      </c>
      <c r="N175" t="s">
        <v>124</v>
      </c>
      <c r="O175" t="s">
        <v>124</v>
      </c>
      <c r="P175" t="s">
        <v>124</v>
      </c>
      <c r="Q175" t="s">
        <v>124</v>
      </c>
      <c r="R175" t="s">
        <v>124</v>
      </c>
      <c r="S175" t="s">
        <v>124</v>
      </c>
      <c r="T175">
        <v>1</v>
      </c>
      <c r="U175">
        <v>1</v>
      </c>
      <c r="V175">
        <v>1</v>
      </c>
      <c r="W175">
        <v>1</v>
      </c>
      <c r="X175">
        <v>1</v>
      </c>
      <c r="Y175">
        <v>0</v>
      </c>
      <c r="Z175">
        <v>0</v>
      </c>
      <c r="AA175">
        <v>0</v>
      </c>
      <c r="AB175">
        <v>0</v>
      </c>
      <c r="AC175">
        <v>0</v>
      </c>
      <c r="AD175">
        <v>0</v>
      </c>
      <c r="AE175">
        <v>0</v>
      </c>
      <c r="AF175">
        <v>0</v>
      </c>
      <c r="AG175">
        <v>0</v>
      </c>
      <c r="AH175">
        <v>0</v>
      </c>
      <c r="AI175">
        <v>0</v>
      </c>
      <c r="AJ175">
        <v>0</v>
      </c>
      <c r="AK175">
        <v>0</v>
      </c>
      <c r="AL175">
        <v>0</v>
      </c>
      <c r="AM175">
        <v>1</v>
      </c>
      <c r="AN175">
        <v>0</v>
      </c>
      <c r="AO175">
        <v>0</v>
      </c>
      <c r="AP175">
        <v>0</v>
      </c>
      <c r="AQ175">
        <v>1</v>
      </c>
      <c r="AR175">
        <v>0</v>
      </c>
      <c r="AS175">
        <v>0</v>
      </c>
      <c r="AT175">
        <v>1</v>
      </c>
      <c r="AU175">
        <v>0</v>
      </c>
      <c r="AV175">
        <v>0</v>
      </c>
      <c r="AW175">
        <v>0</v>
      </c>
      <c r="AX175">
        <v>1</v>
      </c>
      <c r="AY175">
        <v>0</v>
      </c>
      <c r="AZ175">
        <v>1</v>
      </c>
      <c r="BA175">
        <v>1</v>
      </c>
      <c r="BB175">
        <v>0</v>
      </c>
      <c r="BC175">
        <v>0</v>
      </c>
      <c r="BD175">
        <v>0</v>
      </c>
      <c r="BE175">
        <v>0</v>
      </c>
      <c r="BF175">
        <v>0</v>
      </c>
      <c r="BG175">
        <v>0</v>
      </c>
      <c r="BH175">
        <v>1</v>
      </c>
      <c r="BI175">
        <v>0</v>
      </c>
      <c r="BJ175">
        <v>0</v>
      </c>
      <c r="BK175">
        <v>0</v>
      </c>
      <c r="BL175">
        <v>1</v>
      </c>
      <c r="BM175">
        <v>1</v>
      </c>
      <c r="BN175">
        <v>1</v>
      </c>
      <c r="BO175">
        <v>0</v>
      </c>
      <c r="BP175">
        <v>0</v>
      </c>
      <c r="BQ175">
        <v>0</v>
      </c>
      <c r="BR175">
        <v>0</v>
      </c>
      <c r="BS175">
        <v>1</v>
      </c>
      <c r="BT175">
        <v>0</v>
      </c>
      <c r="BU175">
        <v>0</v>
      </c>
      <c r="BV175">
        <v>1</v>
      </c>
      <c r="BW175">
        <v>0</v>
      </c>
      <c r="BX175">
        <v>0</v>
      </c>
      <c r="BY175">
        <v>0</v>
      </c>
      <c r="BZ175">
        <v>0</v>
      </c>
      <c r="CA175">
        <v>0</v>
      </c>
      <c r="CB175">
        <v>0</v>
      </c>
      <c r="CC175">
        <v>0</v>
      </c>
      <c r="CD175">
        <v>0</v>
      </c>
      <c r="CE175">
        <v>1</v>
      </c>
      <c r="CF175">
        <v>0</v>
      </c>
      <c r="CG175">
        <v>1</v>
      </c>
      <c r="CH175">
        <v>0</v>
      </c>
      <c r="CI175">
        <v>0</v>
      </c>
      <c r="CJ175">
        <v>1</v>
      </c>
      <c r="CK175">
        <v>0</v>
      </c>
      <c r="CL175">
        <v>0</v>
      </c>
      <c r="CM175">
        <v>0</v>
      </c>
      <c r="CN175">
        <v>1</v>
      </c>
      <c r="CO175">
        <v>0</v>
      </c>
      <c r="CP175">
        <v>0</v>
      </c>
      <c r="CQ175">
        <v>0</v>
      </c>
      <c r="CR175">
        <v>0</v>
      </c>
      <c r="CS175">
        <v>0</v>
      </c>
      <c r="CT175">
        <v>0</v>
      </c>
      <c r="CU175">
        <v>0</v>
      </c>
      <c r="CV175">
        <v>0</v>
      </c>
      <c r="CW175">
        <v>0</v>
      </c>
      <c r="CX175">
        <v>1</v>
      </c>
      <c r="CY175">
        <v>1</v>
      </c>
      <c r="CZ175">
        <v>0</v>
      </c>
      <c r="DA175">
        <v>1</v>
      </c>
      <c r="DB175">
        <v>0</v>
      </c>
      <c r="DC175">
        <v>0</v>
      </c>
      <c r="DD175">
        <v>0</v>
      </c>
      <c r="DE175">
        <v>1</v>
      </c>
      <c r="DF175">
        <v>0</v>
      </c>
      <c r="DG175">
        <v>0</v>
      </c>
      <c r="DH175" t="s">
        <v>124</v>
      </c>
      <c r="DI175" t="s">
        <v>124</v>
      </c>
      <c r="DJ175" t="s">
        <v>124</v>
      </c>
      <c r="DK175" t="s">
        <v>124</v>
      </c>
      <c r="DL175" t="s">
        <v>124</v>
      </c>
      <c r="DM175" t="s">
        <v>124</v>
      </c>
      <c r="DN175" t="s">
        <v>124</v>
      </c>
      <c r="DO175">
        <v>1</v>
      </c>
      <c r="DP175" t="s">
        <v>124</v>
      </c>
      <c r="DQ175">
        <v>1</v>
      </c>
      <c r="DR175">
        <v>1</v>
      </c>
      <c r="DS175">
        <v>0</v>
      </c>
      <c r="DT175">
        <v>0</v>
      </c>
    </row>
    <row r="176" spans="1:124" x14ac:dyDescent="0.35">
      <c r="A176" t="s">
        <v>143</v>
      </c>
      <c r="B176" s="1">
        <v>43727</v>
      </c>
      <c r="C176" s="1">
        <v>43741</v>
      </c>
      <c r="D176">
        <v>1</v>
      </c>
      <c r="E176">
        <v>0</v>
      </c>
      <c r="F176">
        <v>0</v>
      </c>
      <c r="G176">
        <v>0</v>
      </c>
      <c r="H176" t="s">
        <v>124</v>
      </c>
      <c r="I176" t="s">
        <v>124</v>
      </c>
      <c r="J176" t="s">
        <v>124</v>
      </c>
      <c r="K176" t="s">
        <v>124</v>
      </c>
      <c r="L176" t="s">
        <v>124</v>
      </c>
      <c r="M176" t="s">
        <v>124</v>
      </c>
      <c r="N176" t="s">
        <v>124</v>
      </c>
      <c r="O176" t="s">
        <v>124</v>
      </c>
      <c r="P176" t="s">
        <v>124</v>
      </c>
      <c r="Q176" t="s">
        <v>124</v>
      </c>
      <c r="R176" t="s">
        <v>124</v>
      </c>
      <c r="S176" t="s">
        <v>124</v>
      </c>
      <c r="T176">
        <v>1</v>
      </c>
      <c r="U176">
        <v>1</v>
      </c>
      <c r="V176">
        <v>1</v>
      </c>
      <c r="W176">
        <v>1</v>
      </c>
      <c r="X176">
        <v>1</v>
      </c>
      <c r="Y176">
        <v>0</v>
      </c>
      <c r="Z176">
        <v>0</v>
      </c>
      <c r="AA176">
        <v>0</v>
      </c>
      <c r="AB176">
        <v>0</v>
      </c>
      <c r="AC176">
        <v>0</v>
      </c>
      <c r="AD176">
        <v>0</v>
      </c>
      <c r="AE176">
        <v>0</v>
      </c>
      <c r="AF176">
        <v>0</v>
      </c>
      <c r="AG176">
        <v>0</v>
      </c>
      <c r="AH176">
        <v>0</v>
      </c>
      <c r="AI176">
        <v>0</v>
      </c>
      <c r="AJ176">
        <v>0</v>
      </c>
      <c r="AK176">
        <v>0</v>
      </c>
      <c r="AL176">
        <v>0</v>
      </c>
      <c r="AM176">
        <v>1</v>
      </c>
      <c r="AN176">
        <v>0</v>
      </c>
      <c r="AO176">
        <v>0</v>
      </c>
      <c r="AP176">
        <v>0</v>
      </c>
      <c r="AQ176">
        <v>1</v>
      </c>
      <c r="AR176">
        <v>0</v>
      </c>
      <c r="AS176">
        <v>0</v>
      </c>
      <c r="AT176">
        <v>1</v>
      </c>
      <c r="AU176">
        <v>0</v>
      </c>
      <c r="AV176">
        <v>0</v>
      </c>
      <c r="AW176">
        <v>0</v>
      </c>
      <c r="AX176">
        <v>1</v>
      </c>
      <c r="AY176">
        <v>0</v>
      </c>
      <c r="AZ176">
        <v>1</v>
      </c>
      <c r="BA176">
        <v>1</v>
      </c>
      <c r="BB176">
        <v>0</v>
      </c>
      <c r="BC176">
        <v>0</v>
      </c>
      <c r="BD176">
        <v>0</v>
      </c>
      <c r="BE176">
        <v>0</v>
      </c>
      <c r="BF176">
        <v>0</v>
      </c>
      <c r="BG176">
        <v>0</v>
      </c>
      <c r="BH176">
        <v>1</v>
      </c>
      <c r="BI176">
        <v>0</v>
      </c>
      <c r="BJ176">
        <v>0</v>
      </c>
      <c r="BK176">
        <v>0</v>
      </c>
      <c r="BL176">
        <v>1</v>
      </c>
      <c r="BM176">
        <v>1</v>
      </c>
      <c r="BN176">
        <v>1</v>
      </c>
      <c r="BO176">
        <v>0</v>
      </c>
      <c r="BP176">
        <v>0</v>
      </c>
      <c r="BQ176">
        <v>0</v>
      </c>
      <c r="BR176">
        <v>0</v>
      </c>
      <c r="BS176">
        <v>1</v>
      </c>
      <c r="BT176">
        <v>0</v>
      </c>
      <c r="BU176">
        <v>0</v>
      </c>
      <c r="BV176">
        <v>1</v>
      </c>
      <c r="BW176">
        <v>0</v>
      </c>
      <c r="BX176">
        <v>0</v>
      </c>
      <c r="BY176">
        <v>0</v>
      </c>
      <c r="BZ176">
        <v>0</v>
      </c>
      <c r="CA176">
        <v>0</v>
      </c>
      <c r="CB176">
        <v>0</v>
      </c>
      <c r="CC176">
        <v>0</v>
      </c>
      <c r="CD176">
        <v>0</v>
      </c>
      <c r="CE176">
        <v>1</v>
      </c>
      <c r="CF176">
        <v>0</v>
      </c>
      <c r="CG176">
        <v>1</v>
      </c>
      <c r="CH176">
        <v>0</v>
      </c>
      <c r="CI176">
        <v>0</v>
      </c>
      <c r="CJ176">
        <v>1</v>
      </c>
      <c r="CK176">
        <v>0</v>
      </c>
      <c r="CL176">
        <v>0</v>
      </c>
      <c r="CM176">
        <v>0</v>
      </c>
      <c r="CN176">
        <v>1</v>
      </c>
      <c r="CO176">
        <v>0</v>
      </c>
      <c r="CP176">
        <v>0</v>
      </c>
      <c r="CQ176">
        <v>0</v>
      </c>
      <c r="CR176">
        <v>0</v>
      </c>
      <c r="CS176">
        <v>0</v>
      </c>
      <c r="CT176">
        <v>0</v>
      </c>
      <c r="CU176">
        <v>0</v>
      </c>
      <c r="CV176">
        <v>0</v>
      </c>
      <c r="CW176">
        <v>0</v>
      </c>
      <c r="CX176">
        <v>1</v>
      </c>
      <c r="CY176">
        <v>1</v>
      </c>
      <c r="CZ176">
        <v>0</v>
      </c>
      <c r="DA176">
        <v>1</v>
      </c>
      <c r="DB176">
        <v>0</v>
      </c>
      <c r="DC176">
        <v>0</v>
      </c>
      <c r="DD176">
        <v>0</v>
      </c>
      <c r="DE176">
        <v>1</v>
      </c>
      <c r="DF176">
        <v>0</v>
      </c>
      <c r="DG176">
        <v>0</v>
      </c>
      <c r="DH176" t="s">
        <v>124</v>
      </c>
      <c r="DI176" t="s">
        <v>124</v>
      </c>
      <c r="DJ176" t="s">
        <v>124</v>
      </c>
      <c r="DK176" t="s">
        <v>124</v>
      </c>
      <c r="DL176" t="s">
        <v>124</v>
      </c>
      <c r="DM176" t="s">
        <v>124</v>
      </c>
      <c r="DN176" t="s">
        <v>124</v>
      </c>
      <c r="DO176">
        <v>1</v>
      </c>
      <c r="DP176" t="s">
        <v>124</v>
      </c>
      <c r="DQ176">
        <v>1</v>
      </c>
      <c r="DR176">
        <v>1</v>
      </c>
      <c r="DS176">
        <v>0</v>
      </c>
      <c r="DT176">
        <v>0</v>
      </c>
    </row>
    <row r="177" spans="1:124" x14ac:dyDescent="0.35">
      <c r="A177" t="s">
        <v>143</v>
      </c>
      <c r="B177" s="1">
        <v>43742</v>
      </c>
      <c r="C177" s="1">
        <v>43830</v>
      </c>
      <c r="D177">
        <v>1</v>
      </c>
      <c r="E177">
        <v>0</v>
      </c>
      <c r="F177">
        <v>0</v>
      </c>
      <c r="G177">
        <v>0</v>
      </c>
      <c r="H177" t="s">
        <v>124</v>
      </c>
      <c r="I177" t="s">
        <v>124</v>
      </c>
      <c r="J177" t="s">
        <v>124</v>
      </c>
      <c r="K177" t="s">
        <v>124</v>
      </c>
      <c r="L177" t="s">
        <v>124</v>
      </c>
      <c r="M177" t="s">
        <v>124</v>
      </c>
      <c r="N177" t="s">
        <v>124</v>
      </c>
      <c r="O177" t="s">
        <v>124</v>
      </c>
      <c r="P177" t="s">
        <v>124</v>
      </c>
      <c r="Q177" t="s">
        <v>124</v>
      </c>
      <c r="R177" t="s">
        <v>124</v>
      </c>
      <c r="S177" t="s">
        <v>124</v>
      </c>
      <c r="T177">
        <v>1</v>
      </c>
      <c r="U177">
        <v>1</v>
      </c>
      <c r="V177">
        <v>1</v>
      </c>
      <c r="W177">
        <v>1</v>
      </c>
      <c r="X177">
        <v>1</v>
      </c>
      <c r="Y177">
        <v>0</v>
      </c>
      <c r="Z177">
        <v>0</v>
      </c>
      <c r="AA177">
        <v>0</v>
      </c>
      <c r="AB177">
        <v>0</v>
      </c>
      <c r="AC177">
        <v>0</v>
      </c>
      <c r="AD177">
        <v>0</v>
      </c>
      <c r="AE177">
        <v>1</v>
      </c>
      <c r="AF177">
        <v>0</v>
      </c>
      <c r="AG177">
        <v>0</v>
      </c>
      <c r="AH177">
        <v>0</v>
      </c>
      <c r="AI177">
        <v>0</v>
      </c>
      <c r="AJ177">
        <v>0</v>
      </c>
      <c r="AK177">
        <v>0</v>
      </c>
      <c r="AL177">
        <v>0</v>
      </c>
      <c r="AM177">
        <v>1</v>
      </c>
      <c r="AN177">
        <v>0</v>
      </c>
      <c r="AO177">
        <v>0</v>
      </c>
      <c r="AP177">
        <v>0</v>
      </c>
      <c r="AQ177">
        <v>1</v>
      </c>
      <c r="AR177">
        <v>0</v>
      </c>
      <c r="AS177">
        <v>0</v>
      </c>
      <c r="AT177">
        <v>1</v>
      </c>
      <c r="AU177">
        <v>0</v>
      </c>
      <c r="AV177">
        <v>0</v>
      </c>
      <c r="AW177">
        <v>0</v>
      </c>
      <c r="AX177">
        <v>1</v>
      </c>
      <c r="AY177">
        <v>0</v>
      </c>
      <c r="AZ177">
        <v>1</v>
      </c>
      <c r="BA177">
        <v>1</v>
      </c>
      <c r="BB177">
        <v>0</v>
      </c>
      <c r="BC177">
        <v>0</v>
      </c>
      <c r="BD177">
        <v>0</v>
      </c>
      <c r="BE177">
        <v>0</v>
      </c>
      <c r="BF177">
        <v>0</v>
      </c>
      <c r="BG177">
        <v>0</v>
      </c>
      <c r="BH177">
        <v>1</v>
      </c>
      <c r="BI177">
        <v>0</v>
      </c>
      <c r="BJ177">
        <v>0</v>
      </c>
      <c r="BK177">
        <v>0</v>
      </c>
      <c r="BL177">
        <v>1</v>
      </c>
      <c r="BM177">
        <v>1</v>
      </c>
      <c r="BN177">
        <v>1</v>
      </c>
      <c r="BO177">
        <v>0</v>
      </c>
      <c r="BP177">
        <v>0</v>
      </c>
      <c r="BQ177">
        <v>0</v>
      </c>
      <c r="BR177">
        <v>0</v>
      </c>
      <c r="BS177">
        <v>1</v>
      </c>
      <c r="BT177">
        <v>0</v>
      </c>
      <c r="BU177">
        <v>0</v>
      </c>
      <c r="BV177">
        <v>1</v>
      </c>
      <c r="BW177">
        <v>0</v>
      </c>
      <c r="BX177">
        <v>0</v>
      </c>
      <c r="BY177">
        <v>0</v>
      </c>
      <c r="BZ177">
        <v>0</v>
      </c>
      <c r="CA177">
        <v>0</v>
      </c>
      <c r="CB177">
        <v>0</v>
      </c>
      <c r="CC177">
        <v>0</v>
      </c>
      <c r="CD177">
        <v>0</v>
      </c>
      <c r="CE177">
        <v>1</v>
      </c>
      <c r="CF177">
        <v>0</v>
      </c>
      <c r="CG177">
        <v>1</v>
      </c>
      <c r="CH177">
        <v>0</v>
      </c>
      <c r="CI177">
        <v>0</v>
      </c>
      <c r="CJ177">
        <v>1</v>
      </c>
      <c r="CK177">
        <v>0</v>
      </c>
      <c r="CL177">
        <v>0</v>
      </c>
      <c r="CM177">
        <v>0</v>
      </c>
      <c r="CN177">
        <v>1</v>
      </c>
      <c r="CO177">
        <v>0</v>
      </c>
      <c r="CP177">
        <v>0</v>
      </c>
      <c r="CQ177">
        <v>0</v>
      </c>
      <c r="CR177">
        <v>0</v>
      </c>
      <c r="CS177">
        <v>0</v>
      </c>
      <c r="CT177">
        <v>0</v>
      </c>
      <c r="CU177">
        <v>0</v>
      </c>
      <c r="CV177">
        <v>0</v>
      </c>
      <c r="CW177">
        <v>0</v>
      </c>
      <c r="CX177">
        <v>1</v>
      </c>
      <c r="CY177">
        <v>1</v>
      </c>
      <c r="CZ177">
        <v>0</v>
      </c>
      <c r="DA177">
        <v>1</v>
      </c>
      <c r="DB177">
        <v>0</v>
      </c>
      <c r="DC177">
        <v>0</v>
      </c>
      <c r="DD177">
        <v>0</v>
      </c>
      <c r="DE177">
        <v>1</v>
      </c>
      <c r="DF177">
        <v>0</v>
      </c>
      <c r="DG177">
        <v>0</v>
      </c>
      <c r="DH177" t="s">
        <v>124</v>
      </c>
      <c r="DI177" t="s">
        <v>124</v>
      </c>
      <c r="DJ177" t="s">
        <v>124</v>
      </c>
      <c r="DK177" t="s">
        <v>124</v>
      </c>
      <c r="DL177" t="s">
        <v>124</v>
      </c>
      <c r="DM177" t="s">
        <v>124</v>
      </c>
      <c r="DN177" t="s">
        <v>124</v>
      </c>
      <c r="DO177">
        <v>1</v>
      </c>
      <c r="DP177" t="s">
        <v>124</v>
      </c>
      <c r="DQ177">
        <v>1</v>
      </c>
      <c r="DR177">
        <v>1</v>
      </c>
      <c r="DS177">
        <v>0</v>
      </c>
      <c r="DT177">
        <v>0</v>
      </c>
    </row>
    <row r="178" spans="1:124" x14ac:dyDescent="0.35">
      <c r="A178" t="s">
        <v>143</v>
      </c>
      <c r="B178" s="1">
        <v>43831</v>
      </c>
      <c r="C178" s="1">
        <v>44044</v>
      </c>
      <c r="D178">
        <v>1</v>
      </c>
      <c r="E178">
        <v>0</v>
      </c>
      <c r="F178">
        <v>0</v>
      </c>
      <c r="G178">
        <v>0</v>
      </c>
      <c r="H178" t="s">
        <v>124</v>
      </c>
      <c r="I178" t="s">
        <v>124</v>
      </c>
      <c r="J178" t="s">
        <v>124</v>
      </c>
      <c r="K178" t="s">
        <v>124</v>
      </c>
      <c r="L178" t="s">
        <v>124</v>
      </c>
      <c r="M178" t="s">
        <v>124</v>
      </c>
      <c r="N178" t="s">
        <v>124</v>
      </c>
      <c r="O178" t="s">
        <v>124</v>
      </c>
      <c r="P178" t="s">
        <v>124</v>
      </c>
      <c r="Q178" t="s">
        <v>124</v>
      </c>
      <c r="R178" t="s">
        <v>124</v>
      </c>
      <c r="S178" t="s">
        <v>124</v>
      </c>
      <c r="T178">
        <v>1</v>
      </c>
      <c r="U178">
        <v>1</v>
      </c>
      <c r="V178">
        <v>1</v>
      </c>
      <c r="W178">
        <v>1</v>
      </c>
      <c r="X178">
        <v>1</v>
      </c>
      <c r="Y178">
        <v>0</v>
      </c>
      <c r="Z178">
        <v>0</v>
      </c>
      <c r="AA178">
        <v>0</v>
      </c>
      <c r="AB178">
        <v>0</v>
      </c>
      <c r="AC178">
        <v>0</v>
      </c>
      <c r="AD178">
        <v>0</v>
      </c>
      <c r="AE178">
        <v>1</v>
      </c>
      <c r="AF178">
        <v>0</v>
      </c>
      <c r="AG178">
        <v>0</v>
      </c>
      <c r="AH178">
        <v>0</v>
      </c>
      <c r="AI178">
        <v>0</v>
      </c>
      <c r="AJ178">
        <v>0</v>
      </c>
      <c r="AK178">
        <v>0</v>
      </c>
      <c r="AL178">
        <v>0</v>
      </c>
      <c r="AM178">
        <v>1</v>
      </c>
      <c r="AN178">
        <v>0</v>
      </c>
      <c r="AO178">
        <v>0</v>
      </c>
      <c r="AP178">
        <v>0</v>
      </c>
      <c r="AQ178">
        <v>1</v>
      </c>
      <c r="AR178">
        <v>0</v>
      </c>
      <c r="AS178">
        <v>0</v>
      </c>
      <c r="AT178">
        <v>1</v>
      </c>
      <c r="AU178">
        <v>0</v>
      </c>
      <c r="AV178">
        <v>0</v>
      </c>
      <c r="AW178">
        <v>0</v>
      </c>
      <c r="AX178">
        <v>1</v>
      </c>
      <c r="AY178">
        <v>0</v>
      </c>
      <c r="AZ178">
        <v>1</v>
      </c>
      <c r="BA178">
        <v>1</v>
      </c>
      <c r="BB178">
        <v>0</v>
      </c>
      <c r="BC178">
        <v>0</v>
      </c>
      <c r="BD178">
        <v>0</v>
      </c>
      <c r="BE178">
        <v>0</v>
      </c>
      <c r="BF178">
        <v>0</v>
      </c>
      <c r="BG178">
        <v>0</v>
      </c>
      <c r="BH178">
        <v>1</v>
      </c>
      <c r="BI178">
        <v>0</v>
      </c>
      <c r="BJ178">
        <v>0</v>
      </c>
      <c r="BK178">
        <v>0</v>
      </c>
      <c r="BL178">
        <v>1</v>
      </c>
      <c r="BM178">
        <v>1</v>
      </c>
      <c r="BN178">
        <v>1</v>
      </c>
      <c r="BO178">
        <v>0</v>
      </c>
      <c r="BP178">
        <v>0</v>
      </c>
      <c r="BQ178">
        <v>0</v>
      </c>
      <c r="BR178">
        <v>0</v>
      </c>
      <c r="BS178">
        <v>1</v>
      </c>
      <c r="BT178">
        <v>0</v>
      </c>
      <c r="BU178">
        <v>0</v>
      </c>
      <c r="BV178">
        <v>1</v>
      </c>
      <c r="BW178">
        <v>0</v>
      </c>
      <c r="BX178">
        <v>0</v>
      </c>
      <c r="BY178">
        <v>0</v>
      </c>
      <c r="BZ178">
        <v>0</v>
      </c>
      <c r="CA178">
        <v>0</v>
      </c>
      <c r="CB178">
        <v>0</v>
      </c>
      <c r="CC178">
        <v>0</v>
      </c>
      <c r="CD178">
        <v>0</v>
      </c>
      <c r="CE178">
        <v>1</v>
      </c>
      <c r="CF178">
        <v>0</v>
      </c>
      <c r="CG178">
        <v>1</v>
      </c>
      <c r="CH178">
        <v>0</v>
      </c>
      <c r="CI178">
        <v>0</v>
      </c>
      <c r="CJ178">
        <v>1</v>
      </c>
      <c r="CK178">
        <v>0</v>
      </c>
      <c r="CL178">
        <v>0</v>
      </c>
      <c r="CM178">
        <v>0</v>
      </c>
      <c r="CN178">
        <v>1</v>
      </c>
      <c r="CO178">
        <v>0</v>
      </c>
      <c r="CP178">
        <v>0</v>
      </c>
      <c r="CQ178">
        <v>0</v>
      </c>
      <c r="CR178">
        <v>0</v>
      </c>
      <c r="CS178">
        <v>0</v>
      </c>
      <c r="CT178">
        <v>0</v>
      </c>
      <c r="CU178">
        <v>0</v>
      </c>
      <c r="CV178">
        <v>0</v>
      </c>
      <c r="CW178">
        <v>0</v>
      </c>
      <c r="CX178">
        <v>1</v>
      </c>
      <c r="CY178">
        <v>1</v>
      </c>
      <c r="CZ178">
        <v>0</v>
      </c>
      <c r="DA178">
        <v>1</v>
      </c>
      <c r="DB178">
        <v>0</v>
      </c>
      <c r="DC178">
        <v>0</v>
      </c>
      <c r="DD178">
        <v>0</v>
      </c>
      <c r="DE178">
        <v>1</v>
      </c>
      <c r="DF178">
        <v>0</v>
      </c>
      <c r="DG178">
        <v>0</v>
      </c>
      <c r="DH178" t="s">
        <v>124</v>
      </c>
      <c r="DI178" t="s">
        <v>124</v>
      </c>
      <c r="DJ178" t="s">
        <v>124</v>
      </c>
      <c r="DK178" t="s">
        <v>124</v>
      </c>
      <c r="DL178" t="s">
        <v>124</v>
      </c>
      <c r="DM178" t="s">
        <v>124</v>
      </c>
      <c r="DN178" t="s">
        <v>124</v>
      </c>
      <c r="DO178">
        <v>1</v>
      </c>
      <c r="DP178" t="s">
        <v>124</v>
      </c>
      <c r="DQ178">
        <v>1</v>
      </c>
      <c r="DR178">
        <v>1</v>
      </c>
      <c r="DS178">
        <v>0</v>
      </c>
      <c r="DT178">
        <v>0</v>
      </c>
    </row>
    <row r="179" spans="1:124" x14ac:dyDescent="0.35">
      <c r="A179" t="s">
        <v>144</v>
      </c>
      <c r="B179" s="1">
        <v>42948</v>
      </c>
      <c r="C179" s="1">
        <v>43100</v>
      </c>
      <c r="D179">
        <v>1</v>
      </c>
      <c r="E179">
        <v>1</v>
      </c>
      <c r="F179">
        <v>0</v>
      </c>
      <c r="G179">
        <v>1</v>
      </c>
      <c r="H179">
        <v>0</v>
      </c>
      <c r="I179">
        <v>0</v>
      </c>
      <c r="J179">
        <v>0</v>
      </c>
      <c r="K179">
        <v>0</v>
      </c>
      <c r="L179">
        <v>1</v>
      </c>
      <c r="M179">
        <v>1</v>
      </c>
      <c r="N179">
        <v>0</v>
      </c>
      <c r="O179">
        <v>1</v>
      </c>
      <c r="P179">
        <v>0</v>
      </c>
      <c r="Q179">
        <v>0</v>
      </c>
      <c r="R179">
        <v>0</v>
      </c>
      <c r="S179">
        <v>0</v>
      </c>
      <c r="T179">
        <v>1</v>
      </c>
      <c r="U179">
        <v>1</v>
      </c>
      <c r="V179">
        <v>1</v>
      </c>
      <c r="W179">
        <v>1</v>
      </c>
      <c r="X179">
        <v>1</v>
      </c>
      <c r="Y179">
        <v>0</v>
      </c>
      <c r="Z179">
        <v>1</v>
      </c>
      <c r="AA179">
        <v>0</v>
      </c>
      <c r="AB179">
        <v>0</v>
      </c>
      <c r="AC179">
        <v>0</v>
      </c>
      <c r="AD179">
        <v>0</v>
      </c>
      <c r="AE179">
        <v>0</v>
      </c>
      <c r="AF179">
        <v>0</v>
      </c>
      <c r="AG179">
        <v>0</v>
      </c>
      <c r="AH179">
        <v>0</v>
      </c>
      <c r="AI179">
        <v>0</v>
      </c>
      <c r="AJ179">
        <v>0</v>
      </c>
      <c r="AK179">
        <v>0</v>
      </c>
      <c r="AL179">
        <v>0</v>
      </c>
      <c r="AM179">
        <v>0</v>
      </c>
      <c r="AN179">
        <v>0</v>
      </c>
      <c r="AO179">
        <v>1</v>
      </c>
      <c r="AP179">
        <v>0</v>
      </c>
      <c r="AQ179">
        <v>1</v>
      </c>
      <c r="AR179">
        <v>0</v>
      </c>
      <c r="AS179">
        <v>1</v>
      </c>
      <c r="AT179">
        <v>1</v>
      </c>
      <c r="AU179">
        <v>1</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1</v>
      </c>
      <c r="BQ179">
        <v>0</v>
      </c>
      <c r="BR179">
        <v>0</v>
      </c>
      <c r="BS179">
        <v>0</v>
      </c>
      <c r="BT179">
        <v>0</v>
      </c>
      <c r="BU179">
        <v>0</v>
      </c>
      <c r="BV179">
        <v>1</v>
      </c>
      <c r="BW179">
        <v>0</v>
      </c>
      <c r="BX179">
        <v>0</v>
      </c>
      <c r="BY179">
        <v>0</v>
      </c>
      <c r="BZ179">
        <v>0</v>
      </c>
      <c r="CA179">
        <v>0</v>
      </c>
      <c r="CB179">
        <v>0</v>
      </c>
      <c r="CC179">
        <v>0</v>
      </c>
      <c r="CD179">
        <v>0</v>
      </c>
      <c r="CE179">
        <v>1</v>
      </c>
      <c r="CF179">
        <v>0</v>
      </c>
      <c r="CG179">
        <v>0</v>
      </c>
      <c r="CH179">
        <v>0</v>
      </c>
      <c r="CI179">
        <v>0</v>
      </c>
      <c r="CJ179">
        <v>0</v>
      </c>
      <c r="CK179">
        <v>0</v>
      </c>
      <c r="CL179">
        <v>0</v>
      </c>
      <c r="CM179">
        <v>0</v>
      </c>
      <c r="CN179">
        <v>0</v>
      </c>
      <c r="CO179">
        <v>1</v>
      </c>
      <c r="CP179">
        <v>0</v>
      </c>
      <c r="CQ179">
        <v>0</v>
      </c>
      <c r="CR179">
        <v>0</v>
      </c>
      <c r="CS179">
        <v>0</v>
      </c>
      <c r="CT179">
        <v>0</v>
      </c>
      <c r="CU179">
        <v>0</v>
      </c>
      <c r="CV179">
        <v>0</v>
      </c>
      <c r="CW179">
        <v>1</v>
      </c>
      <c r="CX179">
        <v>0</v>
      </c>
      <c r="CY179">
        <v>0</v>
      </c>
      <c r="CZ179">
        <v>0</v>
      </c>
      <c r="DA179">
        <v>0</v>
      </c>
      <c r="DB179">
        <v>0</v>
      </c>
      <c r="DC179">
        <v>0</v>
      </c>
      <c r="DD179">
        <v>0</v>
      </c>
      <c r="DE179">
        <v>1</v>
      </c>
      <c r="DF179">
        <v>0</v>
      </c>
      <c r="DG179">
        <v>1</v>
      </c>
      <c r="DH179">
        <v>0</v>
      </c>
      <c r="DI179">
        <v>0</v>
      </c>
      <c r="DJ179">
        <v>0</v>
      </c>
      <c r="DK179">
        <v>1</v>
      </c>
      <c r="DL179">
        <v>0</v>
      </c>
      <c r="DM179">
        <v>0</v>
      </c>
      <c r="DN179">
        <v>0</v>
      </c>
      <c r="DO179">
        <v>1</v>
      </c>
      <c r="DP179">
        <v>1</v>
      </c>
      <c r="DQ179">
        <v>1</v>
      </c>
      <c r="DR179">
        <v>1</v>
      </c>
      <c r="DS179">
        <v>0</v>
      </c>
      <c r="DT179">
        <v>0</v>
      </c>
    </row>
    <row r="180" spans="1:124" x14ac:dyDescent="0.35">
      <c r="A180" t="s">
        <v>144</v>
      </c>
      <c r="B180" s="1">
        <v>43101</v>
      </c>
      <c r="C180" s="1">
        <v>43281</v>
      </c>
      <c r="D180">
        <v>1</v>
      </c>
      <c r="E180">
        <v>1</v>
      </c>
      <c r="F180">
        <v>0</v>
      </c>
      <c r="G180">
        <v>1</v>
      </c>
      <c r="H180">
        <v>0</v>
      </c>
      <c r="I180">
        <v>0</v>
      </c>
      <c r="J180">
        <v>0</v>
      </c>
      <c r="K180">
        <v>0</v>
      </c>
      <c r="L180">
        <v>1</v>
      </c>
      <c r="M180">
        <v>1</v>
      </c>
      <c r="N180">
        <v>0</v>
      </c>
      <c r="O180">
        <v>1</v>
      </c>
      <c r="P180">
        <v>0</v>
      </c>
      <c r="Q180">
        <v>0</v>
      </c>
      <c r="R180">
        <v>0</v>
      </c>
      <c r="S180">
        <v>0</v>
      </c>
      <c r="T180">
        <v>1</v>
      </c>
      <c r="U180">
        <v>1</v>
      </c>
      <c r="V180">
        <v>1</v>
      </c>
      <c r="W180">
        <v>1</v>
      </c>
      <c r="X180">
        <v>1</v>
      </c>
      <c r="Y180">
        <v>0</v>
      </c>
      <c r="Z180">
        <v>1</v>
      </c>
      <c r="AA180">
        <v>0</v>
      </c>
      <c r="AB180">
        <v>0</v>
      </c>
      <c r="AC180">
        <v>0</v>
      </c>
      <c r="AD180">
        <v>0</v>
      </c>
      <c r="AE180">
        <v>0</v>
      </c>
      <c r="AF180">
        <v>0</v>
      </c>
      <c r="AG180">
        <v>0</v>
      </c>
      <c r="AH180">
        <v>0</v>
      </c>
      <c r="AI180">
        <v>0</v>
      </c>
      <c r="AJ180">
        <v>0</v>
      </c>
      <c r="AK180">
        <v>0</v>
      </c>
      <c r="AL180">
        <v>0</v>
      </c>
      <c r="AM180">
        <v>0</v>
      </c>
      <c r="AN180">
        <v>0</v>
      </c>
      <c r="AO180">
        <v>1</v>
      </c>
      <c r="AP180">
        <v>0</v>
      </c>
      <c r="AQ180">
        <v>1</v>
      </c>
      <c r="AR180">
        <v>0</v>
      </c>
      <c r="AS180">
        <v>1</v>
      </c>
      <c r="AT180">
        <v>1</v>
      </c>
      <c r="AU180">
        <v>1</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1</v>
      </c>
      <c r="BQ180">
        <v>0</v>
      </c>
      <c r="BR180">
        <v>0</v>
      </c>
      <c r="BS180">
        <v>0</v>
      </c>
      <c r="BT180">
        <v>0</v>
      </c>
      <c r="BU180">
        <v>0</v>
      </c>
      <c r="BV180">
        <v>1</v>
      </c>
      <c r="BW180">
        <v>0</v>
      </c>
      <c r="BX180">
        <v>0</v>
      </c>
      <c r="BY180">
        <v>0</v>
      </c>
      <c r="BZ180">
        <v>0</v>
      </c>
      <c r="CA180">
        <v>0</v>
      </c>
      <c r="CB180">
        <v>0</v>
      </c>
      <c r="CC180">
        <v>0</v>
      </c>
      <c r="CD180">
        <v>0</v>
      </c>
      <c r="CE180">
        <v>1</v>
      </c>
      <c r="CF180">
        <v>0</v>
      </c>
      <c r="CG180">
        <v>0</v>
      </c>
      <c r="CH180">
        <v>0</v>
      </c>
      <c r="CI180">
        <v>0</v>
      </c>
      <c r="CJ180">
        <v>0</v>
      </c>
      <c r="CK180">
        <v>0</v>
      </c>
      <c r="CL180">
        <v>0</v>
      </c>
      <c r="CM180">
        <v>0</v>
      </c>
      <c r="CN180">
        <v>0</v>
      </c>
      <c r="CO180">
        <v>1</v>
      </c>
      <c r="CP180">
        <v>0</v>
      </c>
      <c r="CQ180">
        <v>0</v>
      </c>
      <c r="CR180">
        <v>0</v>
      </c>
      <c r="CS180">
        <v>0</v>
      </c>
      <c r="CT180">
        <v>0</v>
      </c>
      <c r="CU180">
        <v>0</v>
      </c>
      <c r="CV180">
        <v>0</v>
      </c>
      <c r="CW180">
        <v>1</v>
      </c>
      <c r="CX180">
        <v>0</v>
      </c>
      <c r="CY180">
        <v>0</v>
      </c>
      <c r="CZ180">
        <v>0</v>
      </c>
      <c r="DA180">
        <v>0</v>
      </c>
      <c r="DB180">
        <v>0</v>
      </c>
      <c r="DC180">
        <v>0</v>
      </c>
      <c r="DD180">
        <v>0</v>
      </c>
      <c r="DE180">
        <v>1</v>
      </c>
      <c r="DF180">
        <v>0</v>
      </c>
      <c r="DG180">
        <v>1</v>
      </c>
      <c r="DH180">
        <v>0</v>
      </c>
      <c r="DI180">
        <v>0</v>
      </c>
      <c r="DJ180">
        <v>0</v>
      </c>
      <c r="DK180">
        <v>1</v>
      </c>
      <c r="DL180">
        <v>0</v>
      </c>
      <c r="DM180">
        <v>0</v>
      </c>
      <c r="DN180">
        <v>0</v>
      </c>
      <c r="DO180">
        <v>1</v>
      </c>
      <c r="DP180">
        <v>1</v>
      </c>
      <c r="DQ180">
        <v>1</v>
      </c>
      <c r="DR180">
        <v>1</v>
      </c>
      <c r="DS180">
        <v>0</v>
      </c>
      <c r="DT180">
        <v>0</v>
      </c>
    </row>
    <row r="181" spans="1:124" x14ac:dyDescent="0.35">
      <c r="A181" t="s">
        <v>144</v>
      </c>
      <c r="B181" s="1">
        <v>43282</v>
      </c>
      <c r="C181" s="1">
        <v>43520</v>
      </c>
      <c r="D181">
        <v>1</v>
      </c>
      <c r="E181">
        <v>1</v>
      </c>
      <c r="F181">
        <v>0</v>
      </c>
      <c r="G181">
        <v>1</v>
      </c>
      <c r="H181">
        <v>0</v>
      </c>
      <c r="I181">
        <v>0</v>
      </c>
      <c r="J181">
        <v>0</v>
      </c>
      <c r="K181">
        <v>0</v>
      </c>
      <c r="L181">
        <v>1</v>
      </c>
      <c r="M181">
        <v>1</v>
      </c>
      <c r="N181">
        <v>0</v>
      </c>
      <c r="O181">
        <v>1</v>
      </c>
      <c r="P181">
        <v>0</v>
      </c>
      <c r="Q181">
        <v>0</v>
      </c>
      <c r="R181">
        <v>0</v>
      </c>
      <c r="S181">
        <v>0</v>
      </c>
      <c r="T181">
        <v>1</v>
      </c>
      <c r="U181">
        <v>1</v>
      </c>
      <c r="V181">
        <v>1</v>
      </c>
      <c r="W181">
        <v>1</v>
      </c>
      <c r="X181">
        <v>1</v>
      </c>
      <c r="Y181">
        <v>0</v>
      </c>
      <c r="Z181">
        <v>1</v>
      </c>
      <c r="AA181">
        <v>0</v>
      </c>
      <c r="AB181">
        <v>0</v>
      </c>
      <c r="AC181">
        <v>0</v>
      </c>
      <c r="AD181">
        <v>1</v>
      </c>
      <c r="AE181">
        <v>0</v>
      </c>
      <c r="AF181">
        <v>0</v>
      </c>
      <c r="AG181">
        <v>0</v>
      </c>
      <c r="AH181">
        <v>0</v>
      </c>
      <c r="AI181">
        <v>0</v>
      </c>
      <c r="AJ181">
        <v>0</v>
      </c>
      <c r="AK181">
        <v>0</v>
      </c>
      <c r="AL181">
        <v>0</v>
      </c>
      <c r="AM181">
        <v>0</v>
      </c>
      <c r="AN181">
        <v>0</v>
      </c>
      <c r="AO181">
        <v>1</v>
      </c>
      <c r="AP181">
        <v>0</v>
      </c>
      <c r="AQ181">
        <v>1</v>
      </c>
      <c r="AR181">
        <v>0</v>
      </c>
      <c r="AS181">
        <v>1</v>
      </c>
      <c r="AT181">
        <v>1</v>
      </c>
      <c r="AU181">
        <v>1</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1</v>
      </c>
      <c r="BO181">
        <v>0</v>
      </c>
      <c r="BP181">
        <v>1</v>
      </c>
      <c r="BQ181">
        <v>0</v>
      </c>
      <c r="BR181">
        <v>0</v>
      </c>
      <c r="BS181">
        <v>0</v>
      </c>
      <c r="BT181">
        <v>0</v>
      </c>
      <c r="BU181">
        <v>0</v>
      </c>
      <c r="BV181">
        <v>1</v>
      </c>
      <c r="BW181">
        <v>0</v>
      </c>
      <c r="BX181">
        <v>0</v>
      </c>
      <c r="BY181">
        <v>0</v>
      </c>
      <c r="BZ181">
        <v>0</v>
      </c>
      <c r="CA181">
        <v>0</v>
      </c>
      <c r="CB181">
        <v>0</v>
      </c>
      <c r="CC181">
        <v>0</v>
      </c>
      <c r="CD181">
        <v>1</v>
      </c>
      <c r="CE181">
        <v>0</v>
      </c>
      <c r="CF181">
        <v>0</v>
      </c>
      <c r="CG181">
        <v>0</v>
      </c>
      <c r="CH181">
        <v>0</v>
      </c>
      <c r="CI181">
        <v>0</v>
      </c>
      <c r="CJ181">
        <v>0</v>
      </c>
      <c r="CK181">
        <v>0</v>
      </c>
      <c r="CL181">
        <v>0</v>
      </c>
      <c r="CM181">
        <v>0</v>
      </c>
      <c r="CN181">
        <v>0</v>
      </c>
      <c r="CO181">
        <v>1</v>
      </c>
      <c r="CP181">
        <v>0</v>
      </c>
      <c r="CQ181">
        <v>0</v>
      </c>
      <c r="CR181">
        <v>0</v>
      </c>
      <c r="CS181">
        <v>0</v>
      </c>
      <c r="CT181">
        <v>0</v>
      </c>
      <c r="CU181">
        <v>0</v>
      </c>
      <c r="CV181">
        <v>0</v>
      </c>
      <c r="CW181">
        <v>1</v>
      </c>
      <c r="CX181">
        <v>0</v>
      </c>
      <c r="CY181">
        <v>0</v>
      </c>
      <c r="CZ181">
        <v>0</v>
      </c>
      <c r="DA181">
        <v>0</v>
      </c>
      <c r="DB181">
        <v>0</v>
      </c>
      <c r="DC181">
        <v>0</v>
      </c>
      <c r="DD181">
        <v>0</v>
      </c>
      <c r="DE181">
        <v>1</v>
      </c>
      <c r="DF181">
        <v>0</v>
      </c>
      <c r="DG181">
        <v>1</v>
      </c>
      <c r="DH181">
        <v>0</v>
      </c>
      <c r="DI181">
        <v>0</v>
      </c>
      <c r="DJ181">
        <v>0</v>
      </c>
      <c r="DK181">
        <v>1</v>
      </c>
      <c r="DL181">
        <v>0</v>
      </c>
      <c r="DM181">
        <v>0</v>
      </c>
      <c r="DN181">
        <v>0</v>
      </c>
      <c r="DO181">
        <v>1</v>
      </c>
      <c r="DP181">
        <v>1</v>
      </c>
      <c r="DQ181">
        <v>1</v>
      </c>
      <c r="DR181">
        <v>1</v>
      </c>
      <c r="DS181">
        <v>0</v>
      </c>
      <c r="DT181">
        <v>0</v>
      </c>
    </row>
    <row r="182" spans="1:124" x14ac:dyDescent="0.35">
      <c r="A182" t="s">
        <v>144</v>
      </c>
      <c r="B182" s="1">
        <v>43521</v>
      </c>
      <c r="C182" s="1">
        <v>43646</v>
      </c>
      <c r="D182">
        <v>1</v>
      </c>
      <c r="E182">
        <v>1</v>
      </c>
      <c r="F182">
        <v>0</v>
      </c>
      <c r="G182">
        <v>1</v>
      </c>
      <c r="H182">
        <v>0</v>
      </c>
      <c r="I182">
        <v>0</v>
      </c>
      <c r="J182">
        <v>0</v>
      </c>
      <c r="K182">
        <v>0</v>
      </c>
      <c r="L182">
        <v>1</v>
      </c>
      <c r="M182">
        <v>1</v>
      </c>
      <c r="N182">
        <v>0</v>
      </c>
      <c r="O182">
        <v>1</v>
      </c>
      <c r="P182">
        <v>0</v>
      </c>
      <c r="Q182">
        <v>0</v>
      </c>
      <c r="R182">
        <v>0</v>
      </c>
      <c r="S182">
        <v>0</v>
      </c>
      <c r="T182">
        <v>1</v>
      </c>
      <c r="U182">
        <v>1</v>
      </c>
      <c r="V182">
        <v>1</v>
      </c>
      <c r="W182">
        <v>1</v>
      </c>
      <c r="X182">
        <v>1</v>
      </c>
      <c r="Y182">
        <v>0</v>
      </c>
      <c r="Z182">
        <v>1</v>
      </c>
      <c r="AA182">
        <v>0</v>
      </c>
      <c r="AB182">
        <v>0</v>
      </c>
      <c r="AC182">
        <v>0</v>
      </c>
      <c r="AD182">
        <v>0</v>
      </c>
      <c r="AE182">
        <v>0</v>
      </c>
      <c r="AF182">
        <v>0</v>
      </c>
      <c r="AG182">
        <v>0</v>
      </c>
      <c r="AH182">
        <v>0</v>
      </c>
      <c r="AI182">
        <v>0</v>
      </c>
      <c r="AJ182">
        <v>0</v>
      </c>
      <c r="AK182">
        <v>0</v>
      </c>
      <c r="AL182">
        <v>0</v>
      </c>
      <c r="AM182">
        <v>0</v>
      </c>
      <c r="AN182">
        <v>0</v>
      </c>
      <c r="AO182">
        <v>1</v>
      </c>
      <c r="AP182">
        <v>0</v>
      </c>
      <c r="AQ182">
        <v>1</v>
      </c>
      <c r="AR182">
        <v>0</v>
      </c>
      <c r="AS182">
        <v>1</v>
      </c>
      <c r="AT182">
        <v>1</v>
      </c>
      <c r="AU182">
        <v>1</v>
      </c>
      <c r="AV182">
        <v>0</v>
      </c>
      <c r="AW182">
        <v>0</v>
      </c>
      <c r="AX182">
        <v>0</v>
      </c>
      <c r="AY182">
        <v>0</v>
      </c>
      <c r="AZ182">
        <v>0</v>
      </c>
      <c r="BA182">
        <v>0</v>
      </c>
      <c r="BB182">
        <v>1</v>
      </c>
      <c r="BC182">
        <v>0</v>
      </c>
      <c r="BD182">
        <v>0</v>
      </c>
      <c r="BE182">
        <v>0</v>
      </c>
      <c r="BF182">
        <v>0</v>
      </c>
      <c r="BG182">
        <v>0</v>
      </c>
      <c r="BH182">
        <v>0</v>
      </c>
      <c r="BI182">
        <v>0</v>
      </c>
      <c r="BJ182">
        <v>0</v>
      </c>
      <c r="BK182">
        <v>0</v>
      </c>
      <c r="BL182">
        <v>0</v>
      </c>
      <c r="BM182">
        <v>0</v>
      </c>
      <c r="BN182">
        <v>1</v>
      </c>
      <c r="BO182">
        <v>0</v>
      </c>
      <c r="BP182">
        <v>1</v>
      </c>
      <c r="BQ182">
        <v>0</v>
      </c>
      <c r="BR182">
        <v>0</v>
      </c>
      <c r="BS182">
        <v>0</v>
      </c>
      <c r="BT182">
        <v>0</v>
      </c>
      <c r="BU182">
        <v>0</v>
      </c>
      <c r="BV182">
        <v>1</v>
      </c>
      <c r="BW182">
        <v>0</v>
      </c>
      <c r="BX182">
        <v>0</v>
      </c>
      <c r="BY182">
        <v>0</v>
      </c>
      <c r="BZ182">
        <v>0</v>
      </c>
      <c r="CA182">
        <v>0</v>
      </c>
      <c r="CB182">
        <v>0</v>
      </c>
      <c r="CC182">
        <v>0</v>
      </c>
      <c r="CD182">
        <v>1</v>
      </c>
      <c r="CE182">
        <v>0</v>
      </c>
      <c r="CF182">
        <v>0</v>
      </c>
      <c r="CG182">
        <v>0</v>
      </c>
      <c r="CH182">
        <v>0</v>
      </c>
      <c r="CI182">
        <v>0</v>
      </c>
      <c r="CJ182">
        <v>0</v>
      </c>
      <c r="CK182">
        <v>0</v>
      </c>
      <c r="CL182">
        <v>0</v>
      </c>
      <c r="CM182">
        <v>0</v>
      </c>
      <c r="CN182">
        <v>0</v>
      </c>
      <c r="CO182">
        <v>1</v>
      </c>
      <c r="CP182">
        <v>0</v>
      </c>
      <c r="CQ182">
        <v>0</v>
      </c>
      <c r="CR182">
        <v>0</v>
      </c>
      <c r="CS182">
        <v>0</v>
      </c>
      <c r="CT182">
        <v>0</v>
      </c>
      <c r="CU182">
        <v>0</v>
      </c>
      <c r="CV182">
        <v>0</v>
      </c>
      <c r="CW182">
        <v>1</v>
      </c>
      <c r="CX182">
        <v>0</v>
      </c>
      <c r="CY182">
        <v>0</v>
      </c>
      <c r="CZ182">
        <v>0</v>
      </c>
      <c r="DA182">
        <v>0</v>
      </c>
      <c r="DB182">
        <v>0</v>
      </c>
      <c r="DC182">
        <v>0</v>
      </c>
      <c r="DD182">
        <v>0</v>
      </c>
      <c r="DE182">
        <v>1</v>
      </c>
      <c r="DF182">
        <v>0</v>
      </c>
      <c r="DG182">
        <v>1</v>
      </c>
      <c r="DH182">
        <v>0</v>
      </c>
      <c r="DI182">
        <v>0</v>
      </c>
      <c r="DJ182">
        <v>0</v>
      </c>
      <c r="DK182">
        <v>1</v>
      </c>
      <c r="DL182">
        <v>0</v>
      </c>
      <c r="DM182">
        <v>0</v>
      </c>
      <c r="DN182">
        <v>0</v>
      </c>
      <c r="DO182">
        <v>1</v>
      </c>
      <c r="DP182">
        <v>1</v>
      </c>
      <c r="DQ182">
        <v>1</v>
      </c>
      <c r="DR182">
        <v>1</v>
      </c>
      <c r="DS182">
        <v>0</v>
      </c>
      <c r="DT182">
        <v>0</v>
      </c>
    </row>
    <row r="183" spans="1:124" x14ac:dyDescent="0.35">
      <c r="A183" t="s">
        <v>144</v>
      </c>
      <c r="B183" s="1">
        <v>43647</v>
      </c>
      <c r="C183" s="1">
        <v>43738</v>
      </c>
      <c r="D183">
        <v>1</v>
      </c>
      <c r="E183">
        <v>1</v>
      </c>
      <c r="F183">
        <v>0</v>
      </c>
      <c r="G183">
        <v>1</v>
      </c>
      <c r="H183">
        <v>0</v>
      </c>
      <c r="I183">
        <v>0</v>
      </c>
      <c r="J183">
        <v>0</v>
      </c>
      <c r="K183">
        <v>0</v>
      </c>
      <c r="L183">
        <v>1</v>
      </c>
      <c r="M183">
        <v>1</v>
      </c>
      <c r="N183">
        <v>0</v>
      </c>
      <c r="O183">
        <v>1</v>
      </c>
      <c r="P183">
        <v>0</v>
      </c>
      <c r="Q183">
        <v>0</v>
      </c>
      <c r="R183">
        <v>0</v>
      </c>
      <c r="S183">
        <v>0</v>
      </c>
      <c r="T183">
        <v>1</v>
      </c>
      <c r="U183">
        <v>1</v>
      </c>
      <c r="V183">
        <v>1</v>
      </c>
      <c r="W183">
        <v>1</v>
      </c>
      <c r="X183">
        <v>1</v>
      </c>
      <c r="Y183">
        <v>0</v>
      </c>
      <c r="Z183">
        <v>1</v>
      </c>
      <c r="AA183">
        <v>0</v>
      </c>
      <c r="AB183">
        <v>0</v>
      </c>
      <c r="AC183">
        <v>0</v>
      </c>
      <c r="AD183">
        <v>0</v>
      </c>
      <c r="AE183">
        <v>0</v>
      </c>
      <c r="AF183">
        <v>0</v>
      </c>
      <c r="AG183">
        <v>0</v>
      </c>
      <c r="AH183">
        <v>0</v>
      </c>
      <c r="AI183">
        <v>0</v>
      </c>
      <c r="AJ183">
        <v>0</v>
      </c>
      <c r="AK183">
        <v>0</v>
      </c>
      <c r="AL183">
        <v>0</v>
      </c>
      <c r="AM183">
        <v>0</v>
      </c>
      <c r="AN183">
        <v>0</v>
      </c>
      <c r="AO183">
        <v>1</v>
      </c>
      <c r="AP183">
        <v>1</v>
      </c>
      <c r="AQ183">
        <v>1</v>
      </c>
      <c r="AR183">
        <v>0</v>
      </c>
      <c r="AS183">
        <v>1</v>
      </c>
      <c r="AT183">
        <v>1</v>
      </c>
      <c r="AU183">
        <v>1</v>
      </c>
      <c r="AV183">
        <v>0</v>
      </c>
      <c r="AW183">
        <v>0</v>
      </c>
      <c r="AX183">
        <v>0</v>
      </c>
      <c r="AY183">
        <v>0</v>
      </c>
      <c r="AZ183">
        <v>0</v>
      </c>
      <c r="BA183">
        <v>0</v>
      </c>
      <c r="BB183">
        <v>1</v>
      </c>
      <c r="BC183">
        <v>0</v>
      </c>
      <c r="BD183">
        <v>0</v>
      </c>
      <c r="BE183">
        <v>0</v>
      </c>
      <c r="BF183">
        <v>0</v>
      </c>
      <c r="BG183">
        <v>0</v>
      </c>
      <c r="BH183">
        <v>1</v>
      </c>
      <c r="BI183">
        <v>0</v>
      </c>
      <c r="BJ183">
        <v>0</v>
      </c>
      <c r="BK183">
        <v>0</v>
      </c>
      <c r="BL183">
        <v>0</v>
      </c>
      <c r="BM183">
        <v>0</v>
      </c>
      <c r="BN183">
        <v>0</v>
      </c>
      <c r="BO183">
        <v>0</v>
      </c>
      <c r="BP183">
        <v>1</v>
      </c>
      <c r="BQ183">
        <v>0</v>
      </c>
      <c r="BR183">
        <v>0</v>
      </c>
      <c r="BS183">
        <v>0</v>
      </c>
      <c r="BT183">
        <v>0</v>
      </c>
      <c r="BU183">
        <v>0</v>
      </c>
      <c r="BV183">
        <v>1</v>
      </c>
      <c r="BW183">
        <v>0</v>
      </c>
      <c r="BX183">
        <v>0</v>
      </c>
      <c r="BY183">
        <v>0</v>
      </c>
      <c r="BZ183">
        <v>0</v>
      </c>
      <c r="CA183">
        <v>0</v>
      </c>
      <c r="CB183">
        <v>0</v>
      </c>
      <c r="CC183">
        <v>0</v>
      </c>
      <c r="CD183">
        <v>1</v>
      </c>
      <c r="CE183">
        <v>0</v>
      </c>
      <c r="CF183">
        <v>0</v>
      </c>
      <c r="CG183">
        <v>0</v>
      </c>
      <c r="CH183">
        <v>0</v>
      </c>
      <c r="CI183">
        <v>0</v>
      </c>
      <c r="CJ183">
        <v>0</v>
      </c>
      <c r="CK183">
        <v>0</v>
      </c>
      <c r="CL183">
        <v>0</v>
      </c>
      <c r="CM183">
        <v>0</v>
      </c>
      <c r="CN183">
        <v>0</v>
      </c>
      <c r="CO183">
        <v>1</v>
      </c>
      <c r="CP183">
        <v>0</v>
      </c>
      <c r="CQ183">
        <v>0</v>
      </c>
      <c r="CR183">
        <v>0</v>
      </c>
      <c r="CS183">
        <v>0</v>
      </c>
      <c r="CT183">
        <v>0</v>
      </c>
      <c r="CU183">
        <v>0</v>
      </c>
      <c r="CV183">
        <v>0</v>
      </c>
      <c r="CW183">
        <v>1</v>
      </c>
      <c r="CX183">
        <v>0</v>
      </c>
      <c r="CY183">
        <v>0</v>
      </c>
      <c r="CZ183">
        <v>0</v>
      </c>
      <c r="DA183">
        <v>0</v>
      </c>
      <c r="DB183">
        <v>0</v>
      </c>
      <c r="DC183">
        <v>0</v>
      </c>
      <c r="DD183">
        <v>0</v>
      </c>
      <c r="DE183">
        <v>1</v>
      </c>
      <c r="DF183">
        <v>0</v>
      </c>
      <c r="DG183">
        <v>1</v>
      </c>
      <c r="DH183">
        <v>0</v>
      </c>
      <c r="DI183">
        <v>0</v>
      </c>
      <c r="DJ183">
        <v>0</v>
      </c>
      <c r="DK183">
        <v>1</v>
      </c>
      <c r="DL183">
        <v>0</v>
      </c>
      <c r="DM183">
        <v>0</v>
      </c>
      <c r="DN183">
        <v>0</v>
      </c>
      <c r="DO183">
        <v>1</v>
      </c>
      <c r="DP183">
        <v>1</v>
      </c>
      <c r="DQ183">
        <v>1</v>
      </c>
      <c r="DR183">
        <v>1</v>
      </c>
      <c r="DS183">
        <v>0</v>
      </c>
      <c r="DT183">
        <v>0</v>
      </c>
    </row>
    <row r="184" spans="1:124" x14ac:dyDescent="0.35">
      <c r="A184" t="s">
        <v>144</v>
      </c>
      <c r="B184" s="1">
        <v>43739</v>
      </c>
      <c r="C184" s="1">
        <v>43830</v>
      </c>
      <c r="D184">
        <v>1</v>
      </c>
      <c r="E184">
        <v>1</v>
      </c>
      <c r="F184">
        <v>0</v>
      </c>
      <c r="G184">
        <v>1</v>
      </c>
      <c r="H184">
        <v>0</v>
      </c>
      <c r="I184">
        <v>0</v>
      </c>
      <c r="J184">
        <v>0</v>
      </c>
      <c r="K184">
        <v>0</v>
      </c>
      <c r="L184">
        <v>1</v>
      </c>
      <c r="M184">
        <v>1</v>
      </c>
      <c r="N184">
        <v>0</v>
      </c>
      <c r="O184">
        <v>1</v>
      </c>
      <c r="P184">
        <v>0</v>
      </c>
      <c r="Q184">
        <v>0</v>
      </c>
      <c r="R184">
        <v>0</v>
      </c>
      <c r="S184">
        <v>0</v>
      </c>
      <c r="T184">
        <v>1</v>
      </c>
      <c r="U184">
        <v>1</v>
      </c>
      <c r="V184">
        <v>1</v>
      </c>
      <c r="W184">
        <v>1</v>
      </c>
      <c r="X184">
        <v>1</v>
      </c>
      <c r="Y184">
        <v>0</v>
      </c>
      <c r="Z184">
        <v>1</v>
      </c>
      <c r="AA184">
        <v>0</v>
      </c>
      <c r="AB184">
        <v>0</v>
      </c>
      <c r="AC184">
        <v>0</v>
      </c>
      <c r="AD184">
        <v>0</v>
      </c>
      <c r="AE184">
        <v>0</v>
      </c>
      <c r="AF184">
        <v>0</v>
      </c>
      <c r="AG184">
        <v>0</v>
      </c>
      <c r="AH184">
        <v>0</v>
      </c>
      <c r="AI184">
        <v>0</v>
      </c>
      <c r="AJ184">
        <v>0</v>
      </c>
      <c r="AK184">
        <v>0</v>
      </c>
      <c r="AL184">
        <v>0</v>
      </c>
      <c r="AM184">
        <v>0</v>
      </c>
      <c r="AN184">
        <v>0</v>
      </c>
      <c r="AO184">
        <v>1</v>
      </c>
      <c r="AP184">
        <v>1</v>
      </c>
      <c r="AQ184">
        <v>1</v>
      </c>
      <c r="AR184">
        <v>0</v>
      </c>
      <c r="AS184">
        <v>1</v>
      </c>
      <c r="AT184">
        <v>1</v>
      </c>
      <c r="AU184">
        <v>1</v>
      </c>
      <c r="AV184">
        <v>0</v>
      </c>
      <c r="AW184">
        <v>0</v>
      </c>
      <c r="AX184">
        <v>0</v>
      </c>
      <c r="AY184">
        <v>0</v>
      </c>
      <c r="AZ184">
        <v>0</v>
      </c>
      <c r="BA184">
        <v>0</v>
      </c>
      <c r="BB184">
        <v>1</v>
      </c>
      <c r="BC184">
        <v>0</v>
      </c>
      <c r="BD184">
        <v>0</v>
      </c>
      <c r="BE184">
        <v>0</v>
      </c>
      <c r="BF184">
        <v>0</v>
      </c>
      <c r="BG184">
        <v>0</v>
      </c>
      <c r="BH184">
        <v>1</v>
      </c>
      <c r="BI184">
        <v>0</v>
      </c>
      <c r="BJ184">
        <v>0</v>
      </c>
      <c r="BK184">
        <v>0</v>
      </c>
      <c r="BL184">
        <v>0</v>
      </c>
      <c r="BM184">
        <v>0</v>
      </c>
      <c r="BN184">
        <v>0</v>
      </c>
      <c r="BO184">
        <v>0</v>
      </c>
      <c r="BP184">
        <v>1</v>
      </c>
      <c r="BQ184">
        <v>0</v>
      </c>
      <c r="BR184">
        <v>0</v>
      </c>
      <c r="BS184">
        <v>0</v>
      </c>
      <c r="BT184">
        <v>0</v>
      </c>
      <c r="BU184">
        <v>0</v>
      </c>
      <c r="BV184">
        <v>1</v>
      </c>
      <c r="BW184">
        <v>0</v>
      </c>
      <c r="BX184">
        <v>0</v>
      </c>
      <c r="BY184">
        <v>0</v>
      </c>
      <c r="BZ184">
        <v>0</v>
      </c>
      <c r="CA184">
        <v>0</v>
      </c>
      <c r="CB184">
        <v>0</v>
      </c>
      <c r="CC184">
        <v>0</v>
      </c>
      <c r="CD184">
        <v>1</v>
      </c>
      <c r="CE184">
        <v>0</v>
      </c>
      <c r="CF184">
        <v>0</v>
      </c>
      <c r="CG184">
        <v>0</v>
      </c>
      <c r="CH184">
        <v>0</v>
      </c>
      <c r="CI184">
        <v>0</v>
      </c>
      <c r="CJ184">
        <v>0</v>
      </c>
      <c r="CK184">
        <v>0</v>
      </c>
      <c r="CL184">
        <v>0</v>
      </c>
      <c r="CM184">
        <v>0</v>
      </c>
      <c r="CN184">
        <v>0</v>
      </c>
      <c r="CO184">
        <v>1</v>
      </c>
      <c r="CP184">
        <v>0</v>
      </c>
      <c r="CQ184">
        <v>0</v>
      </c>
      <c r="CR184">
        <v>0</v>
      </c>
      <c r="CS184">
        <v>0</v>
      </c>
      <c r="CT184">
        <v>0</v>
      </c>
      <c r="CU184">
        <v>0</v>
      </c>
      <c r="CV184">
        <v>0</v>
      </c>
      <c r="CW184">
        <v>1</v>
      </c>
      <c r="CX184">
        <v>0</v>
      </c>
      <c r="CY184">
        <v>0</v>
      </c>
      <c r="CZ184">
        <v>0</v>
      </c>
      <c r="DA184">
        <v>0</v>
      </c>
      <c r="DB184">
        <v>0</v>
      </c>
      <c r="DC184">
        <v>0</v>
      </c>
      <c r="DD184">
        <v>0</v>
      </c>
      <c r="DE184">
        <v>1</v>
      </c>
      <c r="DF184">
        <v>0</v>
      </c>
      <c r="DG184">
        <v>1</v>
      </c>
      <c r="DH184">
        <v>0</v>
      </c>
      <c r="DI184">
        <v>0</v>
      </c>
      <c r="DJ184">
        <v>0</v>
      </c>
      <c r="DK184">
        <v>1</v>
      </c>
      <c r="DL184">
        <v>0</v>
      </c>
      <c r="DM184">
        <v>0</v>
      </c>
      <c r="DN184">
        <v>0</v>
      </c>
      <c r="DO184">
        <v>1</v>
      </c>
      <c r="DP184">
        <v>1</v>
      </c>
      <c r="DQ184">
        <v>1</v>
      </c>
      <c r="DR184">
        <v>1</v>
      </c>
      <c r="DS184">
        <v>0</v>
      </c>
      <c r="DT184">
        <v>0</v>
      </c>
    </row>
    <row r="185" spans="1:124" x14ac:dyDescent="0.35">
      <c r="A185" t="s">
        <v>144</v>
      </c>
      <c r="B185" s="1">
        <v>43831</v>
      </c>
      <c r="C185" s="1">
        <v>44044</v>
      </c>
      <c r="D185">
        <v>1</v>
      </c>
      <c r="E185">
        <v>1</v>
      </c>
      <c r="F185">
        <v>0</v>
      </c>
      <c r="G185">
        <v>1</v>
      </c>
      <c r="H185">
        <v>0</v>
      </c>
      <c r="I185">
        <v>0</v>
      </c>
      <c r="J185">
        <v>0</v>
      </c>
      <c r="K185">
        <v>0</v>
      </c>
      <c r="L185">
        <v>1</v>
      </c>
      <c r="M185">
        <v>1</v>
      </c>
      <c r="N185">
        <v>0</v>
      </c>
      <c r="O185">
        <v>0</v>
      </c>
      <c r="P185">
        <v>0</v>
      </c>
      <c r="Q185">
        <v>0</v>
      </c>
      <c r="R185">
        <v>0</v>
      </c>
      <c r="S185">
        <v>0</v>
      </c>
      <c r="T185">
        <v>1</v>
      </c>
      <c r="U185">
        <v>1</v>
      </c>
      <c r="V185">
        <v>1</v>
      </c>
      <c r="W185">
        <v>1</v>
      </c>
      <c r="X185">
        <v>1</v>
      </c>
      <c r="Y185">
        <v>0</v>
      </c>
      <c r="Z185">
        <v>1</v>
      </c>
      <c r="AA185">
        <v>0</v>
      </c>
      <c r="AB185">
        <v>0</v>
      </c>
      <c r="AC185">
        <v>0</v>
      </c>
      <c r="AD185">
        <v>0</v>
      </c>
      <c r="AE185">
        <v>0</v>
      </c>
      <c r="AF185">
        <v>0</v>
      </c>
      <c r="AG185">
        <v>0</v>
      </c>
      <c r="AH185">
        <v>0</v>
      </c>
      <c r="AI185">
        <v>0</v>
      </c>
      <c r="AJ185">
        <v>0</v>
      </c>
      <c r="AK185">
        <v>0</v>
      </c>
      <c r="AL185">
        <v>0</v>
      </c>
      <c r="AM185">
        <v>0</v>
      </c>
      <c r="AN185">
        <v>0</v>
      </c>
      <c r="AO185">
        <v>1</v>
      </c>
      <c r="AP185">
        <v>1</v>
      </c>
      <c r="AQ185">
        <v>1</v>
      </c>
      <c r="AR185">
        <v>0</v>
      </c>
      <c r="AS185">
        <v>1</v>
      </c>
      <c r="AT185">
        <v>1</v>
      </c>
      <c r="AU185">
        <v>1</v>
      </c>
      <c r="AV185">
        <v>0</v>
      </c>
      <c r="AW185">
        <v>0</v>
      </c>
      <c r="AX185">
        <v>0</v>
      </c>
      <c r="AY185">
        <v>0</v>
      </c>
      <c r="AZ185">
        <v>0</v>
      </c>
      <c r="BA185">
        <v>0</v>
      </c>
      <c r="BB185">
        <v>1</v>
      </c>
      <c r="BC185">
        <v>0</v>
      </c>
      <c r="BD185">
        <v>0</v>
      </c>
      <c r="BE185">
        <v>0</v>
      </c>
      <c r="BF185">
        <v>0</v>
      </c>
      <c r="BG185">
        <v>0</v>
      </c>
      <c r="BH185">
        <v>1</v>
      </c>
      <c r="BI185">
        <v>0</v>
      </c>
      <c r="BJ185">
        <v>0</v>
      </c>
      <c r="BK185">
        <v>0</v>
      </c>
      <c r="BL185">
        <v>0</v>
      </c>
      <c r="BM185">
        <v>0</v>
      </c>
      <c r="BN185">
        <v>0</v>
      </c>
      <c r="BO185">
        <v>0</v>
      </c>
      <c r="BP185">
        <v>1</v>
      </c>
      <c r="BQ185">
        <v>0</v>
      </c>
      <c r="BR185">
        <v>0</v>
      </c>
      <c r="BS185">
        <v>0</v>
      </c>
      <c r="BT185">
        <v>0</v>
      </c>
      <c r="BU185">
        <v>0</v>
      </c>
      <c r="BV185">
        <v>1</v>
      </c>
      <c r="BW185">
        <v>0</v>
      </c>
      <c r="BX185">
        <v>0</v>
      </c>
      <c r="BY185">
        <v>0</v>
      </c>
      <c r="BZ185">
        <v>0</v>
      </c>
      <c r="CA185">
        <v>0</v>
      </c>
      <c r="CB185">
        <v>0</v>
      </c>
      <c r="CC185">
        <v>0</v>
      </c>
      <c r="CD185">
        <v>1</v>
      </c>
      <c r="CE185">
        <v>0</v>
      </c>
      <c r="CF185">
        <v>0</v>
      </c>
      <c r="CG185">
        <v>0</v>
      </c>
      <c r="CH185">
        <v>0</v>
      </c>
      <c r="CI185">
        <v>0</v>
      </c>
      <c r="CJ185">
        <v>0</v>
      </c>
      <c r="CK185">
        <v>0</v>
      </c>
      <c r="CL185">
        <v>0</v>
      </c>
      <c r="CM185">
        <v>0</v>
      </c>
      <c r="CN185">
        <v>0</v>
      </c>
      <c r="CO185">
        <v>1</v>
      </c>
      <c r="CP185">
        <v>0</v>
      </c>
      <c r="CQ185">
        <v>0</v>
      </c>
      <c r="CR185">
        <v>0</v>
      </c>
      <c r="CS185">
        <v>0</v>
      </c>
      <c r="CT185">
        <v>0</v>
      </c>
      <c r="CU185">
        <v>0</v>
      </c>
      <c r="CV185">
        <v>0</v>
      </c>
      <c r="CW185">
        <v>1</v>
      </c>
      <c r="CX185">
        <v>0</v>
      </c>
      <c r="CY185">
        <v>0</v>
      </c>
      <c r="CZ185">
        <v>0</v>
      </c>
      <c r="DA185">
        <v>0</v>
      </c>
      <c r="DB185">
        <v>0</v>
      </c>
      <c r="DC185">
        <v>0</v>
      </c>
      <c r="DD185">
        <v>0</v>
      </c>
      <c r="DE185">
        <v>1</v>
      </c>
      <c r="DF185">
        <v>0</v>
      </c>
      <c r="DG185">
        <v>1</v>
      </c>
      <c r="DH185">
        <v>0</v>
      </c>
      <c r="DI185">
        <v>0</v>
      </c>
      <c r="DJ185">
        <v>0</v>
      </c>
      <c r="DK185">
        <v>1</v>
      </c>
      <c r="DL185">
        <v>0</v>
      </c>
      <c r="DM185">
        <v>0</v>
      </c>
      <c r="DN185">
        <v>0</v>
      </c>
      <c r="DO185">
        <v>1</v>
      </c>
      <c r="DP185">
        <v>1</v>
      </c>
      <c r="DQ185">
        <v>1</v>
      </c>
      <c r="DR185">
        <v>1</v>
      </c>
      <c r="DS185">
        <v>0</v>
      </c>
      <c r="DT185">
        <v>0</v>
      </c>
    </row>
    <row r="186" spans="1:124" x14ac:dyDescent="0.35">
      <c r="A186" t="s">
        <v>145</v>
      </c>
      <c r="B186" s="1">
        <v>42948</v>
      </c>
      <c r="C186" s="1">
        <v>43489</v>
      </c>
      <c r="D186">
        <v>1</v>
      </c>
      <c r="E186">
        <v>0</v>
      </c>
      <c r="F186">
        <v>0</v>
      </c>
      <c r="G186">
        <v>0</v>
      </c>
      <c r="H186" t="s">
        <v>124</v>
      </c>
      <c r="I186" t="s">
        <v>124</v>
      </c>
      <c r="J186" t="s">
        <v>124</v>
      </c>
      <c r="K186" t="s">
        <v>124</v>
      </c>
      <c r="L186" t="s">
        <v>124</v>
      </c>
      <c r="M186" t="s">
        <v>124</v>
      </c>
      <c r="N186" t="s">
        <v>124</v>
      </c>
      <c r="O186" t="s">
        <v>124</v>
      </c>
      <c r="P186" t="s">
        <v>124</v>
      </c>
      <c r="Q186" t="s">
        <v>124</v>
      </c>
      <c r="R186" t="s">
        <v>124</v>
      </c>
      <c r="S186" t="s">
        <v>124</v>
      </c>
      <c r="T186">
        <v>1</v>
      </c>
      <c r="U186">
        <v>0</v>
      </c>
      <c r="V186">
        <v>0</v>
      </c>
      <c r="W186">
        <v>0</v>
      </c>
      <c r="X186">
        <v>1</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1</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1</v>
      </c>
      <c r="BU186">
        <v>0</v>
      </c>
      <c r="BV186">
        <v>0</v>
      </c>
      <c r="BW186" t="s">
        <v>124</v>
      </c>
      <c r="BX186" t="s">
        <v>124</v>
      </c>
      <c r="BY186" t="s">
        <v>124</v>
      </c>
      <c r="BZ186" t="s">
        <v>124</v>
      </c>
      <c r="CA186" t="s">
        <v>124</v>
      </c>
      <c r="CB186" t="s">
        <v>124</v>
      </c>
      <c r="CC186" t="s">
        <v>124</v>
      </c>
      <c r="CD186" t="s">
        <v>124</v>
      </c>
      <c r="CE186" t="s">
        <v>124</v>
      </c>
      <c r="CF186" t="s">
        <v>124</v>
      </c>
      <c r="CG186" t="s">
        <v>124</v>
      </c>
      <c r="CH186" t="s">
        <v>124</v>
      </c>
      <c r="CI186" t="s">
        <v>124</v>
      </c>
      <c r="CJ186" t="s">
        <v>124</v>
      </c>
      <c r="CK186" t="s">
        <v>124</v>
      </c>
      <c r="CL186" t="s">
        <v>124</v>
      </c>
      <c r="CM186" t="s">
        <v>124</v>
      </c>
      <c r="CN186" t="s">
        <v>124</v>
      </c>
      <c r="CO186" t="s">
        <v>124</v>
      </c>
      <c r="CP186" t="s">
        <v>124</v>
      </c>
      <c r="CQ186" t="s">
        <v>124</v>
      </c>
      <c r="CR186" t="s">
        <v>124</v>
      </c>
      <c r="CS186" t="s">
        <v>124</v>
      </c>
      <c r="CT186" t="s">
        <v>124</v>
      </c>
      <c r="CU186" t="s">
        <v>124</v>
      </c>
      <c r="CV186" t="s">
        <v>124</v>
      </c>
      <c r="CW186" t="s">
        <v>124</v>
      </c>
      <c r="CX186" t="s">
        <v>124</v>
      </c>
      <c r="CY186" t="s">
        <v>124</v>
      </c>
      <c r="CZ186" t="s">
        <v>124</v>
      </c>
      <c r="DA186" t="s">
        <v>124</v>
      </c>
      <c r="DB186" t="s">
        <v>124</v>
      </c>
      <c r="DC186" t="s">
        <v>124</v>
      </c>
      <c r="DD186" t="s">
        <v>124</v>
      </c>
      <c r="DE186" t="s">
        <v>124</v>
      </c>
      <c r="DF186" t="s">
        <v>124</v>
      </c>
      <c r="DG186">
        <v>0</v>
      </c>
      <c r="DH186" t="s">
        <v>124</v>
      </c>
      <c r="DI186" t="s">
        <v>124</v>
      </c>
      <c r="DJ186" t="s">
        <v>124</v>
      </c>
      <c r="DK186" t="s">
        <v>124</v>
      </c>
      <c r="DL186" t="s">
        <v>124</v>
      </c>
      <c r="DM186" t="s">
        <v>124</v>
      </c>
      <c r="DN186" t="s">
        <v>124</v>
      </c>
      <c r="DO186">
        <v>0</v>
      </c>
      <c r="DP186">
        <v>1</v>
      </c>
      <c r="DQ186">
        <v>0</v>
      </c>
      <c r="DR186" t="s">
        <v>124</v>
      </c>
      <c r="DS186" t="s">
        <v>124</v>
      </c>
      <c r="DT186" t="s">
        <v>124</v>
      </c>
    </row>
    <row r="187" spans="1:124" x14ac:dyDescent="0.35">
      <c r="A187" t="s">
        <v>145</v>
      </c>
      <c r="B187" s="1">
        <v>43490</v>
      </c>
      <c r="C187" s="1">
        <v>43677</v>
      </c>
      <c r="D187">
        <v>1</v>
      </c>
      <c r="E187">
        <v>0</v>
      </c>
      <c r="F187">
        <v>0</v>
      </c>
      <c r="G187">
        <v>0</v>
      </c>
      <c r="H187" t="s">
        <v>124</v>
      </c>
      <c r="I187" t="s">
        <v>124</v>
      </c>
      <c r="J187" t="s">
        <v>124</v>
      </c>
      <c r="K187" t="s">
        <v>124</v>
      </c>
      <c r="L187" t="s">
        <v>124</v>
      </c>
      <c r="M187" t="s">
        <v>124</v>
      </c>
      <c r="N187" t="s">
        <v>124</v>
      </c>
      <c r="O187" t="s">
        <v>124</v>
      </c>
      <c r="P187" t="s">
        <v>124</v>
      </c>
      <c r="Q187" t="s">
        <v>124</v>
      </c>
      <c r="R187" t="s">
        <v>124</v>
      </c>
      <c r="S187" t="s">
        <v>124</v>
      </c>
      <c r="T187">
        <v>1</v>
      </c>
      <c r="U187">
        <v>1</v>
      </c>
      <c r="V187">
        <v>1</v>
      </c>
      <c r="W187">
        <v>1</v>
      </c>
      <c r="X187">
        <v>1</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1</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1</v>
      </c>
      <c r="BU187">
        <v>0</v>
      </c>
      <c r="BV187">
        <v>0</v>
      </c>
      <c r="BW187" t="s">
        <v>124</v>
      </c>
      <c r="BX187" t="s">
        <v>124</v>
      </c>
      <c r="BY187" t="s">
        <v>124</v>
      </c>
      <c r="BZ187" t="s">
        <v>124</v>
      </c>
      <c r="CA187" t="s">
        <v>124</v>
      </c>
      <c r="CB187" t="s">
        <v>124</v>
      </c>
      <c r="CC187" t="s">
        <v>124</v>
      </c>
      <c r="CD187" t="s">
        <v>124</v>
      </c>
      <c r="CE187" t="s">
        <v>124</v>
      </c>
      <c r="CF187" t="s">
        <v>124</v>
      </c>
      <c r="CG187" t="s">
        <v>124</v>
      </c>
      <c r="CH187" t="s">
        <v>124</v>
      </c>
      <c r="CI187" t="s">
        <v>124</v>
      </c>
      <c r="CJ187" t="s">
        <v>124</v>
      </c>
      <c r="CK187" t="s">
        <v>124</v>
      </c>
      <c r="CL187" t="s">
        <v>124</v>
      </c>
      <c r="CM187" t="s">
        <v>124</v>
      </c>
      <c r="CN187" t="s">
        <v>124</v>
      </c>
      <c r="CO187" t="s">
        <v>124</v>
      </c>
      <c r="CP187" t="s">
        <v>124</v>
      </c>
      <c r="CQ187" t="s">
        <v>124</v>
      </c>
      <c r="CR187" t="s">
        <v>124</v>
      </c>
      <c r="CS187" t="s">
        <v>124</v>
      </c>
      <c r="CT187" t="s">
        <v>124</v>
      </c>
      <c r="CU187" t="s">
        <v>124</v>
      </c>
      <c r="CV187" t="s">
        <v>124</v>
      </c>
      <c r="CW187" t="s">
        <v>124</v>
      </c>
      <c r="CX187" t="s">
        <v>124</v>
      </c>
      <c r="CY187" t="s">
        <v>124</v>
      </c>
      <c r="CZ187" t="s">
        <v>124</v>
      </c>
      <c r="DA187" t="s">
        <v>124</v>
      </c>
      <c r="DB187" t="s">
        <v>124</v>
      </c>
      <c r="DC187" t="s">
        <v>124</v>
      </c>
      <c r="DD187" t="s">
        <v>124</v>
      </c>
      <c r="DE187" t="s">
        <v>124</v>
      </c>
      <c r="DF187" t="s">
        <v>124</v>
      </c>
      <c r="DG187">
        <v>0</v>
      </c>
      <c r="DH187" t="s">
        <v>124</v>
      </c>
      <c r="DI187" t="s">
        <v>124</v>
      </c>
      <c r="DJ187" t="s">
        <v>124</v>
      </c>
      <c r="DK187" t="s">
        <v>124</v>
      </c>
      <c r="DL187" t="s">
        <v>124</v>
      </c>
      <c r="DM187" t="s">
        <v>124</v>
      </c>
      <c r="DN187" t="s">
        <v>124</v>
      </c>
      <c r="DO187">
        <v>0</v>
      </c>
      <c r="DP187">
        <v>1</v>
      </c>
      <c r="DQ187">
        <v>0</v>
      </c>
      <c r="DR187" t="s">
        <v>124</v>
      </c>
      <c r="DS187" t="s">
        <v>124</v>
      </c>
      <c r="DT187" t="s">
        <v>124</v>
      </c>
    </row>
    <row r="188" spans="1:124" x14ac:dyDescent="0.35">
      <c r="A188" t="s">
        <v>145</v>
      </c>
      <c r="B188" s="1">
        <v>43678</v>
      </c>
      <c r="C188" s="1">
        <v>43830</v>
      </c>
      <c r="D188">
        <v>1</v>
      </c>
      <c r="E188">
        <v>0</v>
      </c>
      <c r="F188">
        <v>0</v>
      </c>
      <c r="G188">
        <v>0</v>
      </c>
      <c r="H188" t="s">
        <v>124</v>
      </c>
      <c r="I188" t="s">
        <v>124</v>
      </c>
      <c r="J188" t="s">
        <v>124</v>
      </c>
      <c r="K188" t="s">
        <v>124</v>
      </c>
      <c r="L188" t="s">
        <v>124</v>
      </c>
      <c r="M188" t="s">
        <v>124</v>
      </c>
      <c r="N188" t="s">
        <v>124</v>
      </c>
      <c r="O188" t="s">
        <v>124</v>
      </c>
      <c r="P188" t="s">
        <v>124</v>
      </c>
      <c r="Q188" t="s">
        <v>124</v>
      </c>
      <c r="R188" t="s">
        <v>124</v>
      </c>
      <c r="S188" t="s">
        <v>124</v>
      </c>
      <c r="T188">
        <v>1</v>
      </c>
      <c r="U188">
        <v>1</v>
      </c>
      <c r="V188">
        <v>1</v>
      </c>
      <c r="W188">
        <v>1</v>
      </c>
      <c r="X188">
        <v>1</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1</v>
      </c>
      <c r="AR188">
        <v>0</v>
      </c>
      <c r="AS188">
        <v>0</v>
      </c>
      <c r="AT188">
        <v>0</v>
      </c>
      <c r="AU188">
        <v>0</v>
      </c>
      <c r="AV188">
        <v>0</v>
      </c>
      <c r="AW188">
        <v>0</v>
      </c>
      <c r="AX188">
        <v>0</v>
      </c>
      <c r="AY188">
        <v>0</v>
      </c>
      <c r="AZ188">
        <v>0</v>
      </c>
      <c r="BA188">
        <v>1</v>
      </c>
      <c r="BB188">
        <v>1</v>
      </c>
      <c r="BC188">
        <v>1</v>
      </c>
      <c r="BD188">
        <v>0</v>
      </c>
      <c r="BE188">
        <v>0</v>
      </c>
      <c r="BF188">
        <v>0</v>
      </c>
      <c r="BG188">
        <v>0</v>
      </c>
      <c r="BH188">
        <v>1</v>
      </c>
      <c r="BI188">
        <v>0</v>
      </c>
      <c r="BJ188">
        <v>0</v>
      </c>
      <c r="BK188">
        <v>0</v>
      </c>
      <c r="BL188">
        <v>1</v>
      </c>
      <c r="BM188">
        <v>0</v>
      </c>
      <c r="BN188">
        <v>1</v>
      </c>
      <c r="BO188">
        <v>0</v>
      </c>
      <c r="BP188">
        <v>0</v>
      </c>
      <c r="BQ188">
        <v>0</v>
      </c>
      <c r="BR188">
        <v>0</v>
      </c>
      <c r="BS188">
        <v>1</v>
      </c>
      <c r="BT188">
        <v>1</v>
      </c>
      <c r="BU188">
        <v>0</v>
      </c>
      <c r="BV188">
        <v>1</v>
      </c>
      <c r="BW188">
        <v>0</v>
      </c>
      <c r="BX188">
        <v>0</v>
      </c>
      <c r="BY188">
        <v>0</v>
      </c>
      <c r="BZ188">
        <v>0</v>
      </c>
      <c r="CA188">
        <v>0</v>
      </c>
      <c r="CB188">
        <v>0</v>
      </c>
      <c r="CC188">
        <v>0</v>
      </c>
      <c r="CD188">
        <v>0</v>
      </c>
      <c r="CE188">
        <v>1</v>
      </c>
      <c r="CF188">
        <v>0</v>
      </c>
      <c r="CG188">
        <v>0</v>
      </c>
      <c r="CH188">
        <v>0</v>
      </c>
      <c r="CI188">
        <v>0</v>
      </c>
      <c r="CJ188">
        <v>0</v>
      </c>
      <c r="CK188">
        <v>0</v>
      </c>
      <c r="CL188">
        <v>0</v>
      </c>
      <c r="CM188">
        <v>0</v>
      </c>
      <c r="CN188">
        <v>0</v>
      </c>
      <c r="CO188">
        <v>1</v>
      </c>
      <c r="CP188">
        <v>0</v>
      </c>
      <c r="CQ188">
        <v>0</v>
      </c>
      <c r="CR188">
        <v>0</v>
      </c>
      <c r="CS188">
        <v>0</v>
      </c>
      <c r="CT188">
        <v>0</v>
      </c>
      <c r="CU188">
        <v>0</v>
      </c>
      <c r="CV188">
        <v>0</v>
      </c>
      <c r="CW188">
        <v>0</v>
      </c>
      <c r="CX188">
        <v>1</v>
      </c>
      <c r="CY188">
        <v>0</v>
      </c>
      <c r="CZ188">
        <v>0</v>
      </c>
      <c r="DA188">
        <v>1</v>
      </c>
      <c r="DB188">
        <v>1</v>
      </c>
      <c r="DC188">
        <v>0</v>
      </c>
      <c r="DD188">
        <v>0</v>
      </c>
      <c r="DE188">
        <v>1</v>
      </c>
      <c r="DF188">
        <v>0</v>
      </c>
      <c r="DG188">
        <v>0</v>
      </c>
      <c r="DH188" t="s">
        <v>124</v>
      </c>
      <c r="DI188" t="s">
        <v>124</v>
      </c>
      <c r="DJ188" t="s">
        <v>124</v>
      </c>
      <c r="DK188" t="s">
        <v>124</v>
      </c>
      <c r="DL188" t="s">
        <v>124</v>
      </c>
      <c r="DM188" t="s">
        <v>124</v>
      </c>
      <c r="DN188" t="s">
        <v>124</v>
      </c>
      <c r="DO188">
        <v>0</v>
      </c>
      <c r="DP188">
        <v>1</v>
      </c>
      <c r="DQ188">
        <v>0</v>
      </c>
      <c r="DR188" t="s">
        <v>124</v>
      </c>
      <c r="DS188" t="s">
        <v>124</v>
      </c>
      <c r="DT188" t="s">
        <v>124</v>
      </c>
    </row>
    <row r="189" spans="1:124" x14ac:dyDescent="0.35">
      <c r="A189" t="s">
        <v>145</v>
      </c>
      <c r="B189" s="1">
        <v>43831</v>
      </c>
      <c r="C189" s="1">
        <v>44044</v>
      </c>
      <c r="D189">
        <v>1</v>
      </c>
      <c r="E189">
        <v>0</v>
      </c>
      <c r="F189">
        <v>0</v>
      </c>
      <c r="G189">
        <v>0</v>
      </c>
      <c r="H189" t="s">
        <v>124</v>
      </c>
      <c r="I189" t="s">
        <v>124</v>
      </c>
      <c r="J189" t="s">
        <v>124</v>
      </c>
      <c r="K189" t="s">
        <v>124</v>
      </c>
      <c r="L189" t="s">
        <v>124</v>
      </c>
      <c r="M189" t="s">
        <v>124</v>
      </c>
      <c r="N189" t="s">
        <v>124</v>
      </c>
      <c r="O189" t="s">
        <v>124</v>
      </c>
      <c r="P189" t="s">
        <v>124</v>
      </c>
      <c r="Q189" t="s">
        <v>124</v>
      </c>
      <c r="R189" t="s">
        <v>124</v>
      </c>
      <c r="S189" t="s">
        <v>124</v>
      </c>
      <c r="T189">
        <v>1</v>
      </c>
      <c r="U189">
        <v>1</v>
      </c>
      <c r="V189">
        <v>1</v>
      </c>
      <c r="W189">
        <v>1</v>
      </c>
      <c r="X189">
        <v>1</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1</v>
      </c>
      <c r="AR189">
        <v>0</v>
      </c>
      <c r="AS189">
        <v>0</v>
      </c>
      <c r="AT189">
        <v>0</v>
      </c>
      <c r="AU189">
        <v>0</v>
      </c>
      <c r="AV189">
        <v>0</v>
      </c>
      <c r="AW189">
        <v>0</v>
      </c>
      <c r="AX189">
        <v>0</v>
      </c>
      <c r="AY189">
        <v>0</v>
      </c>
      <c r="AZ189">
        <v>0</v>
      </c>
      <c r="BA189">
        <v>1</v>
      </c>
      <c r="BB189">
        <v>1</v>
      </c>
      <c r="BC189">
        <v>1</v>
      </c>
      <c r="BD189">
        <v>0</v>
      </c>
      <c r="BE189">
        <v>0</v>
      </c>
      <c r="BF189">
        <v>0</v>
      </c>
      <c r="BG189">
        <v>0</v>
      </c>
      <c r="BH189">
        <v>1</v>
      </c>
      <c r="BI189">
        <v>0</v>
      </c>
      <c r="BJ189">
        <v>0</v>
      </c>
      <c r="BK189">
        <v>0</v>
      </c>
      <c r="BL189">
        <v>1</v>
      </c>
      <c r="BM189">
        <v>0</v>
      </c>
      <c r="BN189">
        <v>1</v>
      </c>
      <c r="BO189">
        <v>0</v>
      </c>
      <c r="BP189">
        <v>0</v>
      </c>
      <c r="BQ189">
        <v>0</v>
      </c>
      <c r="BR189">
        <v>0</v>
      </c>
      <c r="BS189">
        <v>1</v>
      </c>
      <c r="BT189">
        <v>1</v>
      </c>
      <c r="BU189">
        <v>0</v>
      </c>
      <c r="BV189">
        <v>1</v>
      </c>
      <c r="BW189">
        <v>0</v>
      </c>
      <c r="BX189">
        <v>0</v>
      </c>
      <c r="BY189">
        <v>0</v>
      </c>
      <c r="BZ189">
        <v>0</v>
      </c>
      <c r="CA189">
        <v>0</v>
      </c>
      <c r="CB189">
        <v>0</v>
      </c>
      <c r="CC189">
        <v>0</v>
      </c>
      <c r="CD189">
        <v>0</v>
      </c>
      <c r="CE189">
        <v>1</v>
      </c>
      <c r="CF189">
        <v>0</v>
      </c>
      <c r="CG189">
        <v>0</v>
      </c>
      <c r="CH189">
        <v>0</v>
      </c>
      <c r="CI189">
        <v>0</v>
      </c>
      <c r="CJ189">
        <v>0</v>
      </c>
      <c r="CK189">
        <v>0</v>
      </c>
      <c r="CL189">
        <v>0</v>
      </c>
      <c r="CM189">
        <v>0</v>
      </c>
      <c r="CN189">
        <v>0</v>
      </c>
      <c r="CO189">
        <v>1</v>
      </c>
      <c r="CP189">
        <v>0</v>
      </c>
      <c r="CQ189">
        <v>0</v>
      </c>
      <c r="CR189">
        <v>0</v>
      </c>
      <c r="CS189">
        <v>0</v>
      </c>
      <c r="CT189">
        <v>0</v>
      </c>
      <c r="CU189">
        <v>0</v>
      </c>
      <c r="CV189">
        <v>0</v>
      </c>
      <c r="CW189">
        <v>0</v>
      </c>
      <c r="CX189">
        <v>1</v>
      </c>
      <c r="CY189">
        <v>0</v>
      </c>
      <c r="CZ189">
        <v>0</v>
      </c>
      <c r="DA189">
        <v>1</v>
      </c>
      <c r="DB189">
        <v>1</v>
      </c>
      <c r="DC189">
        <v>0</v>
      </c>
      <c r="DD189">
        <v>0</v>
      </c>
      <c r="DE189">
        <v>1</v>
      </c>
      <c r="DF189">
        <v>0</v>
      </c>
      <c r="DG189">
        <v>0</v>
      </c>
      <c r="DH189" t="s">
        <v>124</v>
      </c>
      <c r="DI189" t="s">
        <v>124</v>
      </c>
      <c r="DJ189" t="s">
        <v>124</v>
      </c>
      <c r="DK189" t="s">
        <v>124</v>
      </c>
      <c r="DL189" t="s">
        <v>124</v>
      </c>
      <c r="DM189" t="s">
        <v>124</v>
      </c>
      <c r="DN189" t="s">
        <v>124</v>
      </c>
      <c r="DO189">
        <v>1</v>
      </c>
      <c r="DP189">
        <v>1</v>
      </c>
      <c r="DQ189">
        <v>0</v>
      </c>
      <c r="DR189" t="s">
        <v>124</v>
      </c>
      <c r="DS189" t="s">
        <v>124</v>
      </c>
      <c r="DT189" t="s">
        <v>124</v>
      </c>
    </row>
    <row r="190" spans="1:124" x14ac:dyDescent="0.35">
      <c r="A190" t="s">
        <v>146</v>
      </c>
      <c r="B190" s="1">
        <v>42948</v>
      </c>
      <c r="C190" s="1">
        <v>43251</v>
      </c>
      <c r="D190">
        <v>1</v>
      </c>
      <c r="E190">
        <v>0</v>
      </c>
      <c r="F190">
        <v>0</v>
      </c>
      <c r="G190">
        <v>0</v>
      </c>
      <c r="H190" t="s">
        <v>124</v>
      </c>
      <c r="I190" t="s">
        <v>124</v>
      </c>
      <c r="J190" t="s">
        <v>124</v>
      </c>
      <c r="K190" t="s">
        <v>124</v>
      </c>
      <c r="L190" t="s">
        <v>124</v>
      </c>
      <c r="M190" t="s">
        <v>124</v>
      </c>
      <c r="N190" t="s">
        <v>124</v>
      </c>
      <c r="O190" t="s">
        <v>124</v>
      </c>
      <c r="P190" t="s">
        <v>124</v>
      </c>
      <c r="Q190" t="s">
        <v>124</v>
      </c>
      <c r="R190" t="s">
        <v>124</v>
      </c>
      <c r="S190" t="s">
        <v>124</v>
      </c>
      <c r="T190">
        <v>1</v>
      </c>
      <c r="U190">
        <v>1</v>
      </c>
      <c r="V190">
        <v>0</v>
      </c>
      <c r="W190">
        <v>1</v>
      </c>
      <c r="X190">
        <v>1</v>
      </c>
      <c r="Y190">
        <v>0</v>
      </c>
      <c r="Z190">
        <v>0</v>
      </c>
      <c r="AA190">
        <v>0</v>
      </c>
      <c r="AB190">
        <v>0</v>
      </c>
      <c r="AC190">
        <v>1</v>
      </c>
      <c r="AD190">
        <v>0</v>
      </c>
      <c r="AE190">
        <v>1</v>
      </c>
      <c r="AF190">
        <v>0</v>
      </c>
      <c r="AG190">
        <v>0</v>
      </c>
      <c r="AH190">
        <v>0</v>
      </c>
      <c r="AI190">
        <v>0</v>
      </c>
      <c r="AJ190">
        <v>0</v>
      </c>
      <c r="AK190">
        <v>0</v>
      </c>
      <c r="AL190">
        <v>0</v>
      </c>
      <c r="AM190">
        <v>1</v>
      </c>
      <c r="AN190">
        <v>0</v>
      </c>
      <c r="AO190">
        <v>0</v>
      </c>
      <c r="AP190">
        <v>0</v>
      </c>
      <c r="AQ190">
        <v>1</v>
      </c>
      <c r="AR190">
        <v>0</v>
      </c>
      <c r="AS190">
        <v>0</v>
      </c>
      <c r="AT190">
        <v>1</v>
      </c>
      <c r="AU190">
        <v>1</v>
      </c>
      <c r="AV190">
        <v>0</v>
      </c>
      <c r="AW190">
        <v>0</v>
      </c>
      <c r="AX190">
        <v>1</v>
      </c>
      <c r="AY190">
        <v>0</v>
      </c>
      <c r="AZ190">
        <v>0</v>
      </c>
      <c r="BA190">
        <v>0</v>
      </c>
      <c r="BB190">
        <v>1</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1</v>
      </c>
      <c r="BW190">
        <v>0</v>
      </c>
      <c r="BX190">
        <v>0</v>
      </c>
      <c r="BY190">
        <v>0</v>
      </c>
      <c r="BZ190">
        <v>0</v>
      </c>
      <c r="CA190">
        <v>0</v>
      </c>
      <c r="CB190">
        <v>0</v>
      </c>
      <c r="CC190">
        <v>0</v>
      </c>
      <c r="CD190">
        <v>1</v>
      </c>
      <c r="CE190">
        <v>0</v>
      </c>
      <c r="CF190">
        <v>0</v>
      </c>
      <c r="CG190">
        <v>0</v>
      </c>
      <c r="CH190">
        <v>0</v>
      </c>
      <c r="CI190">
        <v>0</v>
      </c>
      <c r="CJ190">
        <v>0</v>
      </c>
      <c r="CK190">
        <v>0</v>
      </c>
      <c r="CL190">
        <v>0</v>
      </c>
      <c r="CM190">
        <v>0</v>
      </c>
      <c r="CN190">
        <v>0</v>
      </c>
      <c r="CO190">
        <v>1</v>
      </c>
      <c r="CP190">
        <v>0</v>
      </c>
      <c r="CQ190">
        <v>0</v>
      </c>
      <c r="CR190">
        <v>0</v>
      </c>
      <c r="CS190">
        <v>0</v>
      </c>
      <c r="CT190">
        <v>0</v>
      </c>
      <c r="CU190">
        <v>0</v>
      </c>
      <c r="CV190">
        <v>0</v>
      </c>
      <c r="CW190">
        <v>0</v>
      </c>
      <c r="CX190">
        <v>1</v>
      </c>
      <c r="CY190">
        <v>0</v>
      </c>
      <c r="CZ190">
        <v>0</v>
      </c>
      <c r="DA190">
        <v>1</v>
      </c>
      <c r="DB190">
        <v>0</v>
      </c>
      <c r="DC190">
        <v>0</v>
      </c>
      <c r="DD190">
        <v>0</v>
      </c>
      <c r="DE190">
        <v>1</v>
      </c>
      <c r="DF190">
        <v>0</v>
      </c>
      <c r="DG190">
        <v>0</v>
      </c>
      <c r="DH190" t="s">
        <v>124</v>
      </c>
      <c r="DI190" t="s">
        <v>124</v>
      </c>
      <c r="DJ190" t="s">
        <v>124</v>
      </c>
      <c r="DK190" t="s">
        <v>124</v>
      </c>
      <c r="DL190" t="s">
        <v>124</v>
      </c>
      <c r="DM190" t="s">
        <v>124</v>
      </c>
      <c r="DN190" t="s">
        <v>124</v>
      </c>
      <c r="DO190">
        <v>0</v>
      </c>
      <c r="DP190" t="s">
        <v>124</v>
      </c>
      <c r="DQ190">
        <v>0</v>
      </c>
      <c r="DR190" t="s">
        <v>124</v>
      </c>
      <c r="DS190" t="s">
        <v>124</v>
      </c>
      <c r="DT190" t="s">
        <v>124</v>
      </c>
    </row>
    <row r="191" spans="1:124" x14ac:dyDescent="0.35">
      <c r="A191" t="s">
        <v>146</v>
      </c>
      <c r="B191" s="1">
        <v>43252</v>
      </c>
      <c r="C191" s="1">
        <v>43373</v>
      </c>
      <c r="D191">
        <v>1</v>
      </c>
      <c r="E191">
        <v>0</v>
      </c>
      <c r="F191">
        <v>0</v>
      </c>
      <c r="G191">
        <v>0</v>
      </c>
      <c r="H191" t="s">
        <v>124</v>
      </c>
      <c r="I191" t="s">
        <v>124</v>
      </c>
      <c r="J191" t="s">
        <v>124</v>
      </c>
      <c r="K191" t="s">
        <v>124</v>
      </c>
      <c r="L191" t="s">
        <v>124</v>
      </c>
      <c r="M191" t="s">
        <v>124</v>
      </c>
      <c r="N191" t="s">
        <v>124</v>
      </c>
      <c r="O191" t="s">
        <v>124</v>
      </c>
      <c r="P191" t="s">
        <v>124</v>
      </c>
      <c r="Q191" t="s">
        <v>124</v>
      </c>
      <c r="R191" t="s">
        <v>124</v>
      </c>
      <c r="S191" t="s">
        <v>124</v>
      </c>
      <c r="T191">
        <v>1</v>
      </c>
      <c r="U191">
        <v>1</v>
      </c>
      <c r="V191">
        <v>0</v>
      </c>
      <c r="W191">
        <v>1</v>
      </c>
      <c r="X191">
        <v>1</v>
      </c>
      <c r="Y191">
        <v>0</v>
      </c>
      <c r="Z191">
        <v>0</v>
      </c>
      <c r="AA191">
        <v>0</v>
      </c>
      <c r="AB191">
        <v>0</v>
      </c>
      <c r="AC191">
        <v>1</v>
      </c>
      <c r="AD191">
        <v>0</v>
      </c>
      <c r="AE191">
        <v>1</v>
      </c>
      <c r="AF191">
        <v>0</v>
      </c>
      <c r="AG191">
        <v>0</v>
      </c>
      <c r="AH191">
        <v>0</v>
      </c>
      <c r="AI191">
        <v>0</v>
      </c>
      <c r="AJ191">
        <v>0</v>
      </c>
      <c r="AK191">
        <v>0</v>
      </c>
      <c r="AL191">
        <v>0</v>
      </c>
      <c r="AM191">
        <v>1</v>
      </c>
      <c r="AN191">
        <v>0</v>
      </c>
      <c r="AO191">
        <v>0</v>
      </c>
      <c r="AP191">
        <v>1</v>
      </c>
      <c r="AQ191">
        <v>1</v>
      </c>
      <c r="AR191">
        <v>0</v>
      </c>
      <c r="AS191">
        <v>0</v>
      </c>
      <c r="AT191">
        <v>1</v>
      </c>
      <c r="AU191">
        <v>1</v>
      </c>
      <c r="AV191">
        <v>0</v>
      </c>
      <c r="AW191">
        <v>0</v>
      </c>
      <c r="AX191">
        <v>1</v>
      </c>
      <c r="AY191">
        <v>0</v>
      </c>
      <c r="AZ191">
        <v>0</v>
      </c>
      <c r="BA191">
        <v>0</v>
      </c>
      <c r="BB191">
        <v>1</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1</v>
      </c>
      <c r="BW191">
        <v>0</v>
      </c>
      <c r="BX191">
        <v>0</v>
      </c>
      <c r="BY191">
        <v>0</v>
      </c>
      <c r="BZ191">
        <v>0</v>
      </c>
      <c r="CA191">
        <v>0</v>
      </c>
      <c r="CB191">
        <v>0</v>
      </c>
      <c r="CC191">
        <v>0</v>
      </c>
      <c r="CD191">
        <v>1</v>
      </c>
      <c r="CE191">
        <v>0</v>
      </c>
      <c r="CF191">
        <v>0</v>
      </c>
      <c r="CG191">
        <v>0</v>
      </c>
      <c r="CH191">
        <v>0</v>
      </c>
      <c r="CI191">
        <v>0</v>
      </c>
      <c r="CJ191">
        <v>0</v>
      </c>
      <c r="CK191">
        <v>0</v>
      </c>
      <c r="CL191">
        <v>0</v>
      </c>
      <c r="CM191">
        <v>0</v>
      </c>
      <c r="CN191">
        <v>0</v>
      </c>
      <c r="CO191">
        <v>1</v>
      </c>
      <c r="CP191">
        <v>0</v>
      </c>
      <c r="CQ191">
        <v>0</v>
      </c>
      <c r="CR191">
        <v>0</v>
      </c>
      <c r="CS191">
        <v>0</v>
      </c>
      <c r="CT191">
        <v>0</v>
      </c>
      <c r="CU191">
        <v>0</v>
      </c>
      <c r="CV191">
        <v>0</v>
      </c>
      <c r="CW191">
        <v>0</v>
      </c>
      <c r="CX191">
        <v>1</v>
      </c>
      <c r="CY191">
        <v>0</v>
      </c>
      <c r="CZ191">
        <v>0</v>
      </c>
      <c r="DA191">
        <v>1</v>
      </c>
      <c r="DB191">
        <v>0</v>
      </c>
      <c r="DC191">
        <v>0</v>
      </c>
      <c r="DD191">
        <v>0</v>
      </c>
      <c r="DE191">
        <v>1</v>
      </c>
      <c r="DF191">
        <v>0</v>
      </c>
      <c r="DG191">
        <v>0</v>
      </c>
      <c r="DH191" t="s">
        <v>124</v>
      </c>
      <c r="DI191" t="s">
        <v>124</v>
      </c>
      <c r="DJ191" t="s">
        <v>124</v>
      </c>
      <c r="DK191" t="s">
        <v>124</v>
      </c>
      <c r="DL191" t="s">
        <v>124</v>
      </c>
      <c r="DM191" t="s">
        <v>124</v>
      </c>
      <c r="DN191" t="s">
        <v>124</v>
      </c>
      <c r="DO191">
        <v>0</v>
      </c>
      <c r="DP191" t="s">
        <v>124</v>
      </c>
      <c r="DQ191">
        <v>0</v>
      </c>
      <c r="DR191" t="s">
        <v>124</v>
      </c>
      <c r="DS191" t="s">
        <v>124</v>
      </c>
      <c r="DT191" t="s">
        <v>124</v>
      </c>
    </row>
    <row r="192" spans="1:124" x14ac:dyDescent="0.35">
      <c r="A192" t="s">
        <v>146</v>
      </c>
      <c r="B192" s="1">
        <v>43374</v>
      </c>
      <c r="C192" s="1">
        <v>43559</v>
      </c>
      <c r="D192">
        <v>1</v>
      </c>
      <c r="E192">
        <v>0</v>
      </c>
      <c r="F192">
        <v>0</v>
      </c>
      <c r="G192">
        <v>0</v>
      </c>
      <c r="H192" t="s">
        <v>124</v>
      </c>
      <c r="I192" t="s">
        <v>124</v>
      </c>
      <c r="J192" t="s">
        <v>124</v>
      </c>
      <c r="K192" t="s">
        <v>124</v>
      </c>
      <c r="L192" t="s">
        <v>124</v>
      </c>
      <c r="M192" t="s">
        <v>124</v>
      </c>
      <c r="N192" t="s">
        <v>124</v>
      </c>
      <c r="O192" t="s">
        <v>124</v>
      </c>
      <c r="P192" t="s">
        <v>124</v>
      </c>
      <c r="Q192" t="s">
        <v>124</v>
      </c>
      <c r="R192" t="s">
        <v>124</v>
      </c>
      <c r="S192" t="s">
        <v>124</v>
      </c>
      <c r="T192">
        <v>1</v>
      </c>
      <c r="U192">
        <v>1</v>
      </c>
      <c r="V192">
        <v>0</v>
      </c>
      <c r="W192">
        <v>1</v>
      </c>
      <c r="X192">
        <v>1</v>
      </c>
      <c r="Y192">
        <v>0</v>
      </c>
      <c r="Z192">
        <v>0</v>
      </c>
      <c r="AA192">
        <v>0</v>
      </c>
      <c r="AB192">
        <v>0</v>
      </c>
      <c r="AC192">
        <v>1</v>
      </c>
      <c r="AD192">
        <v>0</v>
      </c>
      <c r="AE192">
        <v>1</v>
      </c>
      <c r="AF192">
        <v>0</v>
      </c>
      <c r="AG192">
        <v>0</v>
      </c>
      <c r="AH192">
        <v>0</v>
      </c>
      <c r="AI192">
        <v>0</v>
      </c>
      <c r="AJ192">
        <v>0</v>
      </c>
      <c r="AK192">
        <v>0</v>
      </c>
      <c r="AL192">
        <v>0</v>
      </c>
      <c r="AM192">
        <v>1</v>
      </c>
      <c r="AN192">
        <v>0</v>
      </c>
      <c r="AO192">
        <v>0</v>
      </c>
      <c r="AP192">
        <v>1</v>
      </c>
      <c r="AQ192">
        <v>1</v>
      </c>
      <c r="AR192">
        <v>0</v>
      </c>
      <c r="AS192">
        <v>0</v>
      </c>
      <c r="AT192">
        <v>1</v>
      </c>
      <c r="AU192">
        <v>1</v>
      </c>
      <c r="AV192">
        <v>0</v>
      </c>
      <c r="AW192">
        <v>0</v>
      </c>
      <c r="AX192">
        <v>1</v>
      </c>
      <c r="AY192">
        <v>0</v>
      </c>
      <c r="AZ192">
        <v>0</v>
      </c>
      <c r="BA192">
        <v>0</v>
      </c>
      <c r="BB192">
        <v>1</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1</v>
      </c>
      <c r="BW192">
        <v>0</v>
      </c>
      <c r="BX192">
        <v>0</v>
      </c>
      <c r="BY192">
        <v>0</v>
      </c>
      <c r="BZ192">
        <v>0</v>
      </c>
      <c r="CA192">
        <v>0</v>
      </c>
      <c r="CB192">
        <v>0</v>
      </c>
      <c r="CC192">
        <v>0</v>
      </c>
      <c r="CD192">
        <v>1</v>
      </c>
      <c r="CE192">
        <v>0</v>
      </c>
      <c r="CF192">
        <v>0</v>
      </c>
      <c r="CG192">
        <v>0</v>
      </c>
      <c r="CH192">
        <v>0</v>
      </c>
      <c r="CI192">
        <v>0</v>
      </c>
      <c r="CJ192">
        <v>0</v>
      </c>
      <c r="CK192">
        <v>0</v>
      </c>
      <c r="CL192">
        <v>0</v>
      </c>
      <c r="CM192">
        <v>0</v>
      </c>
      <c r="CN192">
        <v>0</v>
      </c>
      <c r="CO192">
        <v>1</v>
      </c>
      <c r="CP192">
        <v>0</v>
      </c>
      <c r="CQ192">
        <v>0</v>
      </c>
      <c r="CR192">
        <v>0</v>
      </c>
      <c r="CS192">
        <v>0</v>
      </c>
      <c r="CT192">
        <v>0</v>
      </c>
      <c r="CU192">
        <v>0</v>
      </c>
      <c r="CV192">
        <v>0</v>
      </c>
      <c r="CW192">
        <v>0</v>
      </c>
      <c r="CX192">
        <v>1</v>
      </c>
      <c r="CY192">
        <v>0</v>
      </c>
      <c r="CZ192">
        <v>0</v>
      </c>
      <c r="DA192">
        <v>1</v>
      </c>
      <c r="DB192">
        <v>0</v>
      </c>
      <c r="DC192">
        <v>0</v>
      </c>
      <c r="DD192">
        <v>0</v>
      </c>
      <c r="DE192">
        <v>1</v>
      </c>
      <c r="DF192">
        <v>0</v>
      </c>
      <c r="DG192">
        <v>0</v>
      </c>
      <c r="DH192" t="s">
        <v>124</v>
      </c>
      <c r="DI192" t="s">
        <v>124</v>
      </c>
      <c r="DJ192" t="s">
        <v>124</v>
      </c>
      <c r="DK192" t="s">
        <v>124</v>
      </c>
      <c r="DL192" t="s">
        <v>124</v>
      </c>
      <c r="DM192" t="s">
        <v>124</v>
      </c>
      <c r="DN192" t="s">
        <v>124</v>
      </c>
      <c r="DO192">
        <v>0</v>
      </c>
      <c r="DP192" t="s">
        <v>124</v>
      </c>
      <c r="DQ192">
        <v>1</v>
      </c>
      <c r="DR192">
        <v>1</v>
      </c>
      <c r="DS192">
        <v>0</v>
      </c>
      <c r="DT192">
        <v>0</v>
      </c>
    </row>
    <row r="193" spans="1:124" x14ac:dyDescent="0.35">
      <c r="A193" t="s">
        <v>146</v>
      </c>
      <c r="B193" s="1">
        <v>43560</v>
      </c>
      <c r="C193" s="1">
        <v>43830</v>
      </c>
      <c r="D193">
        <v>1</v>
      </c>
      <c r="E193">
        <v>0</v>
      </c>
      <c r="F193">
        <v>0</v>
      </c>
      <c r="G193">
        <v>0</v>
      </c>
      <c r="H193" t="s">
        <v>124</v>
      </c>
      <c r="I193" t="s">
        <v>124</v>
      </c>
      <c r="J193" t="s">
        <v>124</v>
      </c>
      <c r="K193" t="s">
        <v>124</v>
      </c>
      <c r="L193" t="s">
        <v>124</v>
      </c>
      <c r="M193" t="s">
        <v>124</v>
      </c>
      <c r="N193" t="s">
        <v>124</v>
      </c>
      <c r="O193" t="s">
        <v>124</v>
      </c>
      <c r="P193" t="s">
        <v>124</v>
      </c>
      <c r="Q193" t="s">
        <v>124</v>
      </c>
      <c r="R193" t="s">
        <v>124</v>
      </c>
      <c r="S193" t="s">
        <v>124</v>
      </c>
      <c r="T193">
        <v>1</v>
      </c>
      <c r="U193">
        <v>1</v>
      </c>
      <c r="V193">
        <v>0</v>
      </c>
      <c r="W193">
        <v>1</v>
      </c>
      <c r="X193">
        <v>1</v>
      </c>
      <c r="Y193">
        <v>0</v>
      </c>
      <c r="Z193">
        <v>0</v>
      </c>
      <c r="AA193">
        <v>0</v>
      </c>
      <c r="AB193">
        <v>0</v>
      </c>
      <c r="AC193">
        <v>1</v>
      </c>
      <c r="AD193">
        <v>0</v>
      </c>
      <c r="AE193">
        <v>1</v>
      </c>
      <c r="AF193">
        <v>0</v>
      </c>
      <c r="AG193">
        <v>0</v>
      </c>
      <c r="AH193">
        <v>0</v>
      </c>
      <c r="AI193">
        <v>0</v>
      </c>
      <c r="AJ193">
        <v>0</v>
      </c>
      <c r="AK193">
        <v>0</v>
      </c>
      <c r="AL193">
        <v>0</v>
      </c>
      <c r="AM193">
        <v>1</v>
      </c>
      <c r="AN193">
        <v>0</v>
      </c>
      <c r="AO193">
        <v>0</v>
      </c>
      <c r="AP193">
        <v>1</v>
      </c>
      <c r="AQ193">
        <v>1</v>
      </c>
      <c r="AR193">
        <v>0</v>
      </c>
      <c r="AS193">
        <v>0</v>
      </c>
      <c r="AT193">
        <v>1</v>
      </c>
      <c r="AU193">
        <v>1</v>
      </c>
      <c r="AV193">
        <v>0</v>
      </c>
      <c r="AW193">
        <v>0</v>
      </c>
      <c r="AX193">
        <v>1</v>
      </c>
      <c r="AY193">
        <v>0</v>
      </c>
      <c r="AZ193">
        <v>0</v>
      </c>
      <c r="BA193">
        <v>0</v>
      </c>
      <c r="BB193">
        <v>1</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1</v>
      </c>
      <c r="BW193">
        <v>0</v>
      </c>
      <c r="BX193">
        <v>0</v>
      </c>
      <c r="BY193">
        <v>0</v>
      </c>
      <c r="BZ193">
        <v>0</v>
      </c>
      <c r="CA193">
        <v>0</v>
      </c>
      <c r="CB193">
        <v>0</v>
      </c>
      <c r="CC193">
        <v>0</v>
      </c>
      <c r="CD193">
        <v>1</v>
      </c>
      <c r="CE193">
        <v>0</v>
      </c>
      <c r="CF193">
        <v>0</v>
      </c>
      <c r="CG193">
        <v>0</v>
      </c>
      <c r="CH193">
        <v>0</v>
      </c>
      <c r="CI193">
        <v>0</v>
      </c>
      <c r="CJ193">
        <v>0</v>
      </c>
      <c r="CK193">
        <v>0</v>
      </c>
      <c r="CL193">
        <v>0</v>
      </c>
      <c r="CM193">
        <v>0</v>
      </c>
      <c r="CN193">
        <v>0</v>
      </c>
      <c r="CO193">
        <v>1</v>
      </c>
      <c r="CP193">
        <v>0</v>
      </c>
      <c r="CQ193">
        <v>0</v>
      </c>
      <c r="CR193">
        <v>0</v>
      </c>
      <c r="CS193">
        <v>0</v>
      </c>
      <c r="CT193">
        <v>0</v>
      </c>
      <c r="CU193">
        <v>0</v>
      </c>
      <c r="CV193">
        <v>0</v>
      </c>
      <c r="CW193">
        <v>0</v>
      </c>
      <c r="CX193">
        <v>1</v>
      </c>
      <c r="CY193">
        <v>0</v>
      </c>
      <c r="CZ193">
        <v>0</v>
      </c>
      <c r="DA193">
        <v>1</v>
      </c>
      <c r="DB193">
        <v>0</v>
      </c>
      <c r="DC193">
        <v>0</v>
      </c>
      <c r="DD193">
        <v>0</v>
      </c>
      <c r="DE193">
        <v>1</v>
      </c>
      <c r="DF193">
        <v>0</v>
      </c>
      <c r="DG193">
        <v>0</v>
      </c>
      <c r="DH193" t="s">
        <v>124</v>
      </c>
      <c r="DI193" t="s">
        <v>124</v>
      </c>
      <c r="DJ193" t="s">
        <v>124</v>
      </c>
      <c r="DK193" t="s">
        <v>124</v>
      </c>
      <c r="DL193" t="s">
        <v>124</v>
      </c>
      <c r="DM193" t="s">
        <v>124</v>
      </c>
      <c r="DN193" t="s">
        <v>124</v>
      </c>
      <c r="DO193">
        <v>0</v>
      </c>
      <c r="DP193">
        <v>1</v>
      </c>
      <c r="DQ193">
        <v>1</v>
      </c>
      <c r="DR193">
        <v>1</v>
      </c>
      <c r="DS193">
        <v>0</v>
      </c>
      <c r="DT193">
        <v>0</v>
      </c>
    </row>
    <row r="194" spans="1:124" x14ac:dyDescent="0.35">
      <c r="A194" t="s">
        <v>146</v>
      </c>
      <c r="B194" s="1">
        <v>43831</v>
      </c>
      <c r="C194" s="1">
        <v>44044</v>
      </c>
      <c r="D194">
        <v>1</v>
      </c>
      <c r="E194">
        <v>0</v>
      </c>
      <c r="F194">
        <v>0</v>
      </c>
      <c r="G194">
        <v>0</v>
      </c>
      <c r="H194" t="s">
        <v>124</v>
      </c>
      <c r="I194" t="s">
        <v>124</v>
      </c>
      <c r="J194" t="s">
        <v>124</v>
      </c>
      <c r="K194" t="s">
        <v>124</v>
      </c>
      <c r="L194" t="s">
        <v>124</v>
      </c>
      <c r="M194" t="s">
        <v>124</v>
      </c>
      <c r="N194" t="s">
        <v>124</v>
      </c>
      <c r="O194" t="s">
        <v>124</v>
      </c>
      <c r="P194" t="s">
        <v>124</v>
      </c>
      <c r="Q194" t="s">
        <v>124</v>
      </c>
      <c r="R194" t="s">
        <v>124</v>
      </c>
      <c r="S194" t="s">
        <v>124</v>
      </c>
      <c r="T194">
        <v>1</v>
      </c>
      <c r="U194">
        <v>1</v>
      </c>
      <c r="V194">
        <v>0</v>
      </c>
      <c r="W194">
        <v>1</v>
      </c>
      <c r="X194">
        <v>1</v>
      </c>
      <c r="Y194">
        <v>0</v>
      </c>
      <c r="Z194">
        <v>0</v>
      </c>
      <c r="AA194">
        <v>0</v>
      </c>
      <c r="AB194">
        <v>0</v>
      </c>
      <c r="AC194">
        <v>1</v>
      </c>
      <c r="AD194">
        <v>0</v>
      </c>
      <c r="AE194">
        <v>1</v>
      </c>
      <c r="AF194">
        <v>0</v>
      </c>
      <c r="AG194">
        <v>0</v>
      </c>
      <c r="AH194">
        <v>0</v>
      </c>
      <c r="AI194">
        <v>0</v>
      </c>
      <c r="AJ194">
        <v>0</v>
      </c>
      <c r="AK194">
        <v>0</v>
      </c>
      <c r="AL194">
        <v>0</v>
      </c>
      <c r="AM194">
        <v>1</v>
      </c>
      <c r="AN194">
        <v>0</v>
      </c>
      <c r="AO194">
        <v>0</v>
      </c>
      <c r="AP194">
        <v>1</v>
      </c>
      <c r="AQ194">
        <v>1</v>
      </c>
      <c r="AR194">
        <v>0</v>
      </c>
      <c r="AS194">
        <v>0</v>
      </c>
      <c r="AT194">
        <v>1</v>
      </c>
      <c r="AU194">
        <v>1</v>
      </c>
      <c r="AV194">
        <v>0</v>
      </c>
      <c r="AW194">
        <v>0</v>
      </c>
      <c r="AX194">
        <v>1</v>
      </c>
      <c r="AY194">
        <v>0</v>
      </c>
      <c r="AZ194">
        <v>0</v>
      </c>
      <c r="BA194">
        <v>0</v>
      </c>
      <c r="BB194">
        <v>1</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1</v>
      </c>
      <c r="BW194">
        <v>0</v>
      </c>
      <c r="BX194">
        <v>0</v>
      </c>
      <c r="BY194">
        <v>0</v>
      </c>
      <c r="BZ194">
        <v>0</v>
      </c>
      <c r="CA194">
        <v>0</v>
      </c>
      <c r="CB194">
        <v>0</v>
      </c>
      <c r="CC194">
        <v>0</v>
      </c>
      <c r="CD194">
        <v>1</v>
      </c>
      <c r="CE194">
        <v>0</v>
      </c>
      <c r="CF194">
        <v>0</v>
      </c>
      <c r="CG194">
        <v>0</v>
      </c>
      <c r="CH194">
        <v>0</v>
      </c>
      <c r="CI194">
        <v>0</v>
      </c>
      <c r="CJ194">
        <v>0</v>
      </c>
      <c r="CK194">
        <v>0</v>
      </c>
      <c r="CL194">
        <v>0</v>
      </c>
      <c r="CM194">
        <v>0</v>
      </c>
      <c r="CN194">
        <v>0</v>
      </c>
      <c r="CO194">
        <v>1</v>
      </c>
      <c r="CP194">
        <v>0</v>
      </c>
      <c r="CQ194">
        <v>0</v>
      </c>
      <c r="CR194">
        <v>0</v>
      </c>
      <c r="CS194">
        <v>0</v>
      </c>
      <c r="CT194">
        <v>0</v>
      </c>
      <c r="CU194">
        <v>0</v>
      </c>
      <c r="CV194">
        <v>0</v>
      </c>
      <c r="CW194">
        <v>0</v>
      </c>
      <c r="CX194">
        <v>1</v>
      </c>
      <c r="CY194">
        <v>0</v>
      </c>
      <c r="CZ194">
        <v>0</v>
      </c>
      <c r="DA194">
        <v>1</v>
      </c>
      <c r="DB194">
        <v>0</v>
      </c>
      <c r="DC194">
        <v>0</v>
      </c>
      <c r="DD194">
        <v>0</v>
      </c>
      <c r="DE194">
        <v>1</v>
      </c>
      <c r="DF194">
        <v>0</v>
      </c>
      <c r="DG194">
        <v>0</v>
      </c>
      <c r="DH194" t="s">
        <v>124</v>
      </c>
      <c r="DI194" t="s">
        <v>124</v>
      </c>
      <c r="DJ194" t="s">
        <v>124</v>
      </c>
      <c r="DK194" t="s">
        <v>124</v>
      </c>
      <c r="DL194" t="s">
        <v>124</v>
      </c>
      <c r="DM194" t="s">
        <v>124</v>
      </c>
      <c r="DN194" t="s">
        <v>124</v>
      </c>
      <c r="DO194">
        <v>0</v>
      </c>
      <c r="DP194">
        <v>1</v>
      </c>
      <c r="DQ194">
        <v>1</v>
      </c>
      <c r="DR194">
        <v>1</v>
      </c>
      <c r="DS194">
        <v>0</v>
      </c>
      <c r="DT194">
        <v>0</v>
      </c>
    </row>
    <row r="195" spans="1:124" x14ac:dyDescent="0.35">
      <c r="A195" t="s">
        <v>147</v>
      </c>
      <c r="B195" s="1">
        <v>42948</v>
      </c>
      <c r="C195" s="1">
        <v>43551</v>
      </c>
      <c r="D195">
        <v>1</v>
      </c>
      <c r="E195">
        <v>0</v>
      </c>
      <c r="F195">
        <v>0</v>
      </c>
      <c r="G195">
        <v>0</v>
      </c>
      <c r="H195" t="s">
        <v>124</v>
      </c>
      <c r="I195" t="s">
        <v>124</v>
      </c>
      <c r="J195" t="s">
        <v>124</v>
      </c>
      <c r="K195" t="s">
        <v>124</v>
      </c>
      <c r="L195" t="s">
        <v>124</v>
      </c>
      <c r="M195" t="s">
        <v>124</v>
      </c>
      <c r="N195" t="s">
        <v>124</v>
      </c>
      <c r="O195" t="s">
        <v>124</v>
      </c>
      <c r="P195" t="s">
        <v>124</v>
      </c>
      <c r="Q195" t="s">
        <v>124</v>
      </c>
      <c r="R195" t="s">
        <v>124</v>
      </c>
      <c r="S195" t="s">
        <v>124</v>
      </c>
      <c r="T195">
        <v>1</v>
      </c>
      <c r="U195">
        <v>0</v>
      </c>
      <c r="V195">
        <v>1</v>
      </c>
      <c r="W195">
        <v>0</v>
      </c>
      <c r="X195">
        <v>1</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1</v>
      </c>
      <c r="AR195">
        <v>0</v>
      </c>
      <c r="AS195">
        <v>0</v>
      </c>
      <c r="AT195">
        <v>0</v>
      </c>
      <c r="AU195">
        <v>0</v>
      </c>
      <c r="AV195">
        <v>0</v>
      </c>
      <c r="AW195">
        <v>0</v>
      </c>
      <c r="AX195">
        <v>0</v>
      </c>
      <c r="AY195">
        <v>0</v>
      </c>
      <c r="AZ195">
        <v>0</v>
      </c>
      <c r="BA195">
        <v>0</v>
      </c>
      <c r="BB195">
        <v>0</v>
      </c>
      <c r="BC195">
        <v>1</v>
      </c>
      <c r="BD195">
        <v>0</v>
      </c>
      <c r="BE195">
        <v>0</v>
      </c>
      <c r="BF195">
        <v>0</v>
      </c>
      <c r="BG195">
        <v>0</v>
      </c>
      <c r="BH195">
        <v>0</v>
      </c>
      <c r="BI195">
        <v>0</v>
      </c>
      <c r="BJ195">
        <v>0</v>
      </c>
      <c r="BK195">
        <v>0</v>
      </c>
      <c r="BL195">
        <v>0</v>
      </c>
      <c r="BM195">
        <v>0</v>
      </c>
      <c r="BN195">
        <v>0</v>
      </c>
      <c r="BO195">
        <v>0</v>
      </c>
      <c r="BP195">
        <v>0</v>
      </c>
      <c r="BQ195">
        <v>0</v>
      </c>
      <c r="BR195">
        <v>0</v>
      </c>
      <c r="BS195">
        <v>1</v>
      </c>
      <c r="BT195">
        <v>0</v>
      </c>
      <c r="BU195">
        <v>0</v>
      </c>
      <c r="BV195">
        <v>0</v>
      </c>
      <c r="BW195" t="s">
        <v>124</v>
      </c>
      <c r="BX195" t="s">
        <v>124</v>
      </c>
      <c r="BY195" t="s">
        <v>124</v>
      </c>
      <c r="BZ195" t="s">
        <v>124</v>
      </c>
      <c r="CA195" t="s">
        <v>124</v>
      </c>
      <c r="CB195" t="s">
        <v>124</v>
      </c>
      <c r="CC195" t="s">
        <v>124</v>
      </c>
      <c r="CD195" t="s">
        <v>124</v>
      </c>
      <c r="CE195" t="s">
        <v>124</v>
      </c>
      <c r="CF195" t="s">
        <v>124</v>
      </c>
      <c r="CG195" t="s">
        <v>124</v>
      </c>
      <c r="CH195" t="s">
        <v>124</v>
      </c>
      <c r="CI195" t="s">
        <v>124</v>
      </c>
      <c r="CJ195" t="s">
        <v>124</v>
      </c>
      <c r="CK195" t="s">
        <v>124</v>
      </c>
      <c r="CL195" t="s">
        <v>124</v>
      </c>
      <c r="CM195" t="s">
        <v>124</v>
      </c>
      <c r="CN195" t="s">
        <v>124</v>
      </c>
      <c r="CO195" t="s">
        <v>124</v>
      </c>
      <c r="CP195" t="s">
        <v>124</v>
      </c>
      <c r="CQ195" t="s">
        <v>124</v>
      </c>
      <c r="CR195" t="s">
        <v>124</v>
      </c>
      <c r="CS195" t="s">
        <v>124</v>
      </c>
      <c r="CT195" t="s">
        <v>124</v>
      </c>
      <c r="CU195" t="s">
        <v>124</v>
      </c>
      <c r="CV195" t="s">
        <v>124</v>
      </c>
      <c r="CW195" t="s">
        <v>124</v>
      </c>
      <c r="CX195" t="s">
        <v>124</v>
      </c>
      <c r="CY195" t="s">
        <v>124</v>
      </c>
      <c r="CZ195" t="s">
        <v>124</v>
      </c>
      <c r="DA195" t="s">
        <v>124</v>
      </c>
      <c r="DB195" t="s">
        <v>124</v>
      </c>
      <c r="DC195" t="s">
        <v>124</v>
      </c>
      <c r="DD195" t="s">
        <v>124</v>
      </c>
      <c r="DE195" t="s">
        <v>124</v>
      </c>
      <c r="DF195" t="s">
        <v>124</v>
      </c>
      <c r="DG195">
        <v>0</v>
      </c>
      <c r="DH195" t="s">
        <v>124</v>
      </c>
      <c r="DI195" t="s">
        <v>124</v>
      </c>
      <c r="DJ195" t="s">
        <v>124</v>
      </c>
      <c r="DK195" t="s">
        <v>124</v>
      </c>
      <c r="DL195" t="s">
        <v>124</v>
      </c>
      <c r="DM195" t="s">
        <v>124</v>
      </c>
      <c r="DN195" t="s">
        <v>124</v>
      </c>
      <c r="DO195">
        <v>0</v>
      </c>
      <c r="DP195" t="s">
        <v>124</v>
      </c>
      <c r="DQ195">
        <v>0</v>
      </c>
      <c r="DR195" t="s">
        <v>124</v>
      </c>
      <c r="DS195" t="s">
        <v>124</v>
      </c>
      <c r="DT195" t="s">
        <v>124</v>
      </c>
    </row>
    <row r="196" spans="1:124" x14ac:dyDescent="0.35">
      <c r="A196" t="s">
        <v>147</v>
      </c>
      <c r="B196" s="1">
        <v>43552</v>
      </c>
      <c r="C196" s="1">
        <v>43646</v>
      </c>
      <c r="D196">
        <v>1</v>
      </c>
      <c r="E196">
        <v>0</v>
      </c>
      <c r="F196">
        <v>0</v>
      </c>
      <c r="G196">
        <v>0</v>
      </c>
      <c r="H196" t="s">
        <v>124</v>
      </c>
      <c r="I196" t="s">
        <v>124</v>
      </c>
      <c r="J196" t="s">
        <v>124</v>
      </c>
      <c r="K196" t="s">
        <v>124</v>
      </c>
      <c r="L196" t="s">
        <v>124</v>
      </c>
      <c r="M196" t="s">
        <v>124</v>
      </c>
      <c r="N196" t="s">
        <v>124</v>
      </c>
      <c r="O196" t="s">
        <v>124</v>
      </c>
      <c r="P196" t="s">
        <v>124</v>
      </c>
      <c r="Q196" t="s">
        <v>124</v>
      </c>
      <c r="R196" t="s">
        <v>124</v>
      </c>
      <c r="S196" t="s">
        <v>124</v>
      </c>
      <c r="T196">
        <v>1</v>
      </c>
      <c r="U196">
        <v>0</v>
      </c>
      <c r="V196">
        <v>1</v>
      </c>
      <c r="W196">
        <v>0</v>
      </c>
      <c r="X196">
        <v>1</v>
      </c>
      <c r="Y196">
        <v>0</v>
      </c>
      <c r="Z196">
        <v>0</v>
      </c>
      <c r="AA196">
        <v>0</v>
      </c>
      <c r="AB196">
        <v>0</v>
      </c>
      <c r="AC196">
        <v>0</v>
      </c>
      <c r="AD196">
        <v>0</v>
      </c>
      <c r="AE196">
        <v>1</v>
      </c>
      <c r="AF196">
        <v>0</v>
      </c>
      <c r="AG196">
        <v>0</v>
      </c>
      <c r="AH196">
        <v>0</v>
      </c>
      <c r="AI196">
        <v>0</v>
      </c>
      <c r="AJ196">
        <v>0</v>
      </c>
      <c r="AK196">
        <v>0</v>
      </c>
      <c r="AL196">
        <v>0</v>
      </c>
      <c r="AM196">
        <v>0</v>
      </c>
      <c r="AN196">
        <v>0</v>
      </c>
      <c r="AO196">
        <v>0</v>
      </c>
      <c r="AP196">
        <v>0</v>
      </c>
      <c r="AQ196">
        <v>1</v>
      </c>
      <c r="AR196">
        <v>0</v>
      </c>
      <c r="AS196">
        <v>0</v>
      </c>
      <c r="AT196">
        <v>0</v>
      </c>
      <c r="AU196">
        <v>0</v>
      </c>
      <c r="AV196">
        <v>0</v>
      </c>
      <c r="AW196">
        <v>0</v>
      </c>
      <c r="AX196">
        <v>1</v>
      </c>
      <c r="AY196">
        <v>0</v>
      </c>
      <c r="AZ196">
        <v>1</v>
      </c>
      <c r="BA196">
        <v>1</v>
      </c>
      <c r="BB196">
        <v>1</v>
      </c>
      <c r="BC196">
        <v>0</v>
      </c>
      <c r="BD196">
        <v>0</v>
      </c>
      <c r="BE196">
        <v>0</v>
      </c>
      <c r="BF196">
        <v>0</v>
      </c>
      <c r="BG196">
        <v>0</v>
      </c>
      <c r="BH196">
        <v>0</v>
      </c>
      <c r="BI196">
        <v>0</v>
      </c>
      <c r="BJ196">
        <v>0</v>
      </c>
      <c r="BK196">
        <v>0</v>
      </c>
      <c r="BL196">
        <v>1</v>
      </c>
      <c r="BM196">
        <v>0</v>
      </c>
      <c r="BN196">
        <v>1</v>
      </c>
      <c r="BO196">
        <v>0</v>
      </c>
      <c r="BP196">
        <v>0</v>
      </c>
      <c r="BQ196">
        <v>0</v>
      </c>
      <c r="BR196">
        <v>0</v>
      </c>
      <c r="BS196">
        <v>1</v>
      </c>
      <c r="BT196">
        <v>0</v>
      </c>
      <c r="BU196">
        <v>0</v>
      </c>
      <c r="BV196">
        <v>0</v>
      </c>
      <c r="BW196" t="s">
        <v>124</v>
      </c>
      <c r="BX196" t="s">
        <v>124</v>
      </c>
      <c r="BY196" t="s">
        <v>124</v>
      </c>
      <c r="BZ196" t="s">
        <v>124</v>
      </c>
      <c r="CA196" t="s">
        <v>124</v>
      </c>
      <c r="CB196" t="s">
        <v>124</v>
      </c>
      <c r="CC196" t="s">
        <v>124</v>
      </c>
      <c r="CD196" t="s">
        <v>124</v>
      </c>
      <c r="CE196" t="s">
        <v>124</v>
      </c>
      <c r="CF196" t="s">
        <v>124</v>
      </c>
      <c r="CG196" t="s">
        <v>124</v>
      </c>
      <c r="CH196" t="s">
        <v>124</v>
      </c>
      <c r="CI196" t="s">
        <v>124</v>
      </c>
      <c r="CJ196" t="s">
        <v>124</v>
      </c>
      <c r="CK196" t="s">
        <v>124</v>
      </c>
      <c r="CL196" t="s">
        <v>124</v>
      </c>
      <c r="CM196" t="s">
        <v>124</v>
      </c>
      <c r="CN196" t="s">
        <v>124</v>
      </c>
      <c r="CO196" t="s">
        <v>124</v>
      </c>
      <c r="CP196" t="s">
        <v>124</v>
      </c>
      <c r="CQ196" t="s">
        <v>124</v>
      </c>
      <c r="CR196" t="s">
        <v>124</v>
      </c>
      <c r="CS196" t="s">
        <v>124</v>
      </c>
      <c r="CT196" t="s">
        <v>124</v>
      </c>
      <c r="CU196" t="s">
        <v>124</v>
      </c>
      <c r="CV196" t="s">
        <v>124</v>
      </c>
      <c r="CW196" t="s">
        <v>124</v>
      </c>
      <c r="CX196" t="s">
        <v>124</v>
      </c>
      <c r="CY196" t="s">
        <v>124</v>
      </c>
      <c r="CZ196" t="s">
        <v>124</v>
      </c>
      <c r="DA196" t="s">
        <v>124</v>
      </c>
      <c r="DB196" t="s">
        <v>124</v>
      </c>
      <c r="DC196" t="s">
        <v>124</v>
      </c>
      <c r="DD196" t="s">
        <v>124</v>
      </c>
      <c r="DE196" t="s">
        <v>124</v>
      </c>
      <c r="DF196" t="s">
        <v>124</v>
      </c>
      <c r="DG196">
        <v>0</v>
      </c>
      <c r="DH196" t="s">
        <v>124</v>
      </c>
      <c r="DI196" t="s">
        <v>124</v>
      </c>
      <c r="DJ196" t="s">
        <v>124</v>
      </c>
      <c r="DK196" t="s">
        <v>124</v>
      </c>
      <c r="DL196" t="s">
        <v>124</v>
      </c>
      <c r="DM196" t="s">
        <v>124</v>
      </c>
      <c r="DN196" t="s">
        <v>124</v>
      </c>
      <c r="DO196">
        <v>0</v>
      </c>
      <c r="DP196" t="s">
        <v>124</v>
      </c>
      <c r="DQ196">
        <v>0</v>
      </c>
      <c r="DR196" t="s">
        <v>124</v>
      </c>
      <c r="DS196" t="s">
        <v>124</v>
      </c>
      <c r="DT196" t="s">
        <v>124</v>
      </c>
    </row>
    <row r="197" spans="1:124" x14ac:dyDescent="0.35">
      <c r="A197" t="s">
        <v>147</v>
      </c>
      <c r="B197" s="1">
        <v>43647</v>
      </c>
      <c r="C197" s="1">
        <v>44044</v>
      </c>
      <c r="D197">
        <v>1</v>
      </c>
      <c r="E197">
        <v>0</v>
      </c>
      <c r="F197">
        <v>0</v>
      </c>
      <c r="G197">
        <v>0</v>
      </c>
      <c r="H197" t="s">
        <v>124</v>
      </c>
      <c r="I197" t="s">
        <v>124</v>
      </c>
      <c r="J197" t="s">
        <v>124</v>
      </c>
      <c r="K197" t="s">
        <v>124</v>
      </c>
      <c r="L197" t="s">
        <v>124</v>
      </c>
      <c r="M197" t="s">
        <v>124</v>
      </c>
      <c r="N197" t="s">
        <v>124</v>
      </c>
      <c r="O197" t="s">
        <v>124</v>
      </c>
      <c r="P197" t="s">
        <v>124</v>
      </c>
      <c r="Q197" t="s">
        <v>124</v>
      </c>
      <c r="R197" t="s">
        <v>124</v>
      </c>
      <c r="S197" t="s">
        <v>124</v>
      </c>
      <c r="T197">
        <v>1</v>
      </c>
      <c r="U197">
        <v>0</v>
      </c>
      <c r="V197">
        <v>1</v>
      </c>
      <c r="W197">
        <v>0</v>
      </c>
      <c r="X197">
        <v>1</v>
      </c>
      <c r="Y197">
        <v>0</v>
      </c>
      <c r="Z197">
        <v>0</v>
      </c>
      <c r="AA197">
        <v>0</v>
      </c>
      <c r="AB197">
        <v>0</v>
      </c>
      <c r="AC197">
        <v>0</v>
      </c>
      <c r="AD197">
        <v>0</v>
      </c>
      <c r="AE197">
        <v>1</v>
      </c>
      <c r="AF197">
        <v>0</v>
      </c>
      <c r="AG197">
        <v>0</v>
      </c>
      <c r="AH197">
        <v>0</v>
      </c>
      <c r="AI197">
        <v>0</v>
      </c>
      <c r="AJ197">
        <v>0</v>
      </c>
      <c r="AK197">
        <v>0</v>
      </c>
      <c r="AL197">
        <v>0</v>
      </c>
      <c r="AM197">
        <v>0</v>
      </c>
      <c r="AN197">
        <v>0</v>
      </c>
      <c r="AO197">
        <v>0</v>
      </c>
      <c r="AP197">
        <v>0</v>
      </c>
      <c r="AQ197">
        <v>1</v>
      </c>
      <c r="AR197">
        <v>0</v>
      </c>
      <c r="AS197">
        <v>0</v>
      </c>
      <c r="AT197">
        <v>0</v>
      </c>
      <c r="AU197">
        <v>0</v>
      </c>
      <c r="AV197">
        <v>0</v>
      </c>
      <c r="AW197">
        <v>0</v>
      </c>
      <c r="AX197">
        <v>1</v>
      </c>
      <c r="AY197">
        <v>0</v>
      </c>
      <c r="AZ197">
        <v>1</v>
      </c>
      <c r="BA197">
        <v>1</v>
      </c>
      <c r="BB197">
        <v>1</v>
      </c>
      <c r="BC197">
        <v>0</v>
      </c>
      <c r="BD197">
        <v>0</v>
      </c>
      <c r="BE197">
        <v>0</v>
      </c>
      <c r="BF197">
        <v>0</v>
      </c>
      <c r="BG197">
        <v>0</v>
      </c>
      <c r="BH197">
        <v>0</v>
      </c>
      <c r="BI197">
        <v>0</v>
      </c>
      <c r="BJ197">
        <v>0</v>
      </c>
      <c r="BK197">
        <v>0</v>
      </c>
      <c r="BL197">
        <v>1</v>
      </c>
      <c r="BM197">
        <v>0</v>
      </c>
      <c r="BN197">
        <v>1</v>
      </c>
      <c r="BO197">
        <v>0</v>
      </c>
      <c r="BP197">
        <v>0</v>
      </c>
      <c r="BQ197">
        <v>0</v>
      </c>
      <c r="BR197">
        <v>0</v>
      </c>
      <c r="BS197">
        <v>1</v>
      </c>
      <c r="BT197">
        <v>0</v>
      </c>
      <c r="BU197">
        <v>0</v>
      </c>
      <c r="BV197">
        <v>0</v>
      </c>
      <c r="BW197" t="s">
        <v>124</v>
      </c>
      <c r="BX197" t="s">
        <v>124</v>
      </c>
      <c r="BY197" t="s">
        <v>124</v>
      </c>
      <c r="BZ197" t="s">
        <v>124</v>
      </c>
      <c r="CA197" t="s">
        <v>124</v>
      </c>
      <c r="CB197" t="s">
        <v>124</v>
      </c>
      <c r="CC197" t="s">
        <v>124</v>
      </c>
      <c r="CD197" t="s">
        <v>124</v>
      </c>
      <c r="CE197" t="s">
        <v>124</v>
      </c>
      <c r="CF197" t="s">
        <v>124</v>
      </c>
      <c r="CG197" t="s">
        <v>124</v>
      </c>
      <c r="CH197" t="s">
        <v>124</v>
      </c>
      <c r="CI197" t="s">
        <v>124</v>
      </c>
      <c r="CJ197" t="s">
        <v>124</v>
      </c>
      <c r="CK197" t="s">
        <v>124</v>
      </c>
      <c r="CL197" t="s">
        <v>124</v>
      </c>
      <c r="CM197" t="s">
        <v>124</v>
      </c>
      <c r="CN197" t="s">
        <v>124</v>
      </c>
      <c r="CO197" t="s">
        <v>124</v>
      </c>
      <c r="CP197" t="s">
        <v>124</v>
      </c>
      <c r="CQ197" t="s">
        <v>124</v>
      </c>
      <c r="CR197" t="s">
        <v>124</v>
      </c>
      <c r="CS197" t="s">
        <v>124</v>
      </c>
      <c r="CT197" t="s">
        <v>124</v>
      </c>
      <c r="CU197" t="s">
        <v>124</v>
      </c>
      <c r="CV197" t="s">
        <v>124</v>
      </c>
      <c r="CW197" t="s">
        <v>124</v>
      </c>
      <c r="CX197" t="s">
        <v>124</v>
      </c>
      <c r="CY197" t="s">
        <v>124</v>
      </c>
      <c r="CZ197" t="s">
        <v>124</v>
      </c>
      <c r="DA197" t="s">
        <v>124</v>
      </c>
      <c r="DB197" t="s">
        <v>124</v>
      </c>
      <c r="DC197" t="s">
        <v>124</v>
      </c>
      <c r="DD197" t="s">
        <v>124</v>
      </c>
      <c r="DE197" t="s">
        <v>124</v>
      </c>
      <c r="DF197" t="s">
        <v>124</v>
      </c>
      <c r="DG197">
        <v>0</v>
      </c>
      <c r="DH197" t="s">
        <v>124</v>
      </c>
      <c r="DI197" t="s">
        <v>124</v>
      </c>
      <c r="DJ197" t="s">
        <v>124</v>
      </c>
      <c r="DK197" t="s">
        <v>124</v>
      </c>
      <c r="DL197" t="s">
        <v>124</v>
      </c>
      <c r="DM197" t="s">
        <v>124</v>
      </c>
      <c r="DN197" t="s">
        <v>124</v>
      </c>
      <c r="DO197">
        <v>0</v>
      </c>
      <c r="DP197">
        <v>1</v>
      </c>
      <c r="DQ197">
        <v>0</v>
      </c>
      <c r="DR197" t="s">
        <v>124</v>
      </c>
      <c r="DS197" t="s">
        <v>124</v>
      </c>
      <c r="DT197" t="s">
        <v>124</v>
      </c>
    </row>
    <row r="198" spans="1:124" x14ac:dyDescent="0.35">
      <c r="A198" t="s">
        <v>148</v>
      </c>
      <c r="B198" s="1">
        <v>42948</v>
      </c>
      <c r="C198" s="1">
        <v>43281</v>
      </c>
      <c r="D198">
        <v>1</v>
      </c>
      <c r="E198">
        <v>0</v>
      </c>
      <c r="F198">
        <v>0</v>
      </c>
      <c r="G198">
        <v>0</v>
      </c>
      <c r="H198" t="s">
        <v>124</v>
      </c>
      <c r="I198" t="s">
        <v>124</v>
      </c>
      <c r="J198" t="s">
        <v>124</v>
      </c>
      <c r="K198" t="s">
        <v>124</v>
      </c>
      <c r="L198" t="s">
        <v>124</v>
      </c>
      <c r="M198" t="s">
        <v>124</v>
      </c>
      <c r="N198" t="s">
        <v>124</v>
      </c>
      <c r="O198" t="s">
        <v>124</v>
      </c>
      <c r="P198" t="s">
        <v>124</v>
      </c>
      <c r="Q198" t="s">
        <v>124</v>
      </c>
      <c r="R198" t="s">
        <v>124</v>
      </c>
      <c r="S198" t="s">
        <v>124</v>
      </c>
      <c r="T198">
        <v>1</v>
      </c>
      <c r="U198">
        <v>0</v>
      </c>
      <c r="V198">
        <v>0</v>
      </c>
      <c r="W198">
        <v>1</v>
      </c>
      <c r="X198">
        <v>1</v>
      </c>
      <c r="Y198">
        <v>0</v>
      </c>
      <c r="Z198">
        <v>0</v>
      </c>
      <c r="AA198">
        <v>0</v>
      </c>
      <c r="AB198">
        <v>0</v>
      </c>
      <c r="AC198">
        <v>0</v>
      </c>
      <c r="AD198">
        <v>0</v>
      </c>
      <c r="AE198">
        <v>0</v>
      </c>
      <c r="AF198">
        <v>0</v>
      </c>
      <c r="AG198">
        <v>0</v>
      </c>
      <c r="AH198">
        <v>0</v>
      </c>
      <c r="AI198">
        <v>0</v>
      </c>
      <c r="AJ198">
        <v>0</v>
      </c>
      <c r="AK198">
        <v>0</v>
      </c>
      <c r="AL198">
        <v>0</v>
      </c>
      <c r="AM198">
        <v>1</v>
      </c>
      <c r="AN198">
        <v>0</v>
      </c>
      <c r="AO198">
        <v>0</v>
      </c>
      <c r="AP198">
        <v>0</v>
      </c>
      <c r="AQ198">
        <v>1</v>
      </c>
      <c r="AR198">
        <v>0</v>
      </c>
      <c r="AS198">
        <v>0</v>
      </c>
      <c r="AT198">
        <v>0</v>
      </c>
      <c r="AU198">
        <v>0</v>
      </c>
      <c r="AV198">
        <v>0</v>
      </c>
      <c r="AW198">
        <v>0</v>
      </c>
      <c r="AX198">
        <v>1</v>
      </c>
      <c r="AY198">
        <v>0</v>
      </c>
      <c r="AZ198">
        <v>0</v>
      </c>
      <c r="BA198">
        <v>1</v>
      </c>
      <c r="BB198">
        <v>0</v>
      </c>
      <c r="BC198">
        <v>1</v>
      </c>
      <c r="BD198">
        <v>0</v>
      </c>
      <c r="BE198">
        <v>0</v>
      </c>
      <c r="BF198">
        <v>0</v>
      </c>
      <c r="BG198">
        <v>0</v>
      </c>
      <c r="BH198">
        <v>0</v>
      </c>
      <c r="BI198">
        <v>0</v>
      </c>
      <c r="BJ198">
        <v>0</v>
      </c>
      <c r="BK198">
        <v>0</v>
      </c>
      <c r="BL198">
        <v>0</v>
      </c>
      <c r="BM198">
        <v>0</v>
      </c>
      <c r="BN198">
        <v>0</v>
      </c>
      <c r="BO198">
        <v>0</v>
      </c>
      <c r="BP198">
        <v>0</v>
      </c>
      <c r="BQ198">
        <v>0</v>
      </c>
      <c r="BR198">
        <v>0</v>
      </c>
      <c r="BS198">
        <v>1</v>
      </c>
      <c r="BT198">
        <v>0</v>
      </c>
      <c r="BU198">
        <v>0</v>
      </c>
      <c r="BV198">
        <v>1</v>
      </c>
      <c r="BW198">
        <v>0</v>
      </c>
      <c r="BX198">
        <v>0</v>
      </c>
      <c r="BY198">
        <v>0</v>
      </c>
      <c r="BZ198">
        <v>0</v>
      </c>
      <c r="CA198">
        <v>0</v>
      </c>
      <c r="CB198">
        <v>0</v>
      </c>
      <c r="CC198">
        <v>0</v>
      </c>
      <c r="CD198">
        <v>0</v>
      </c>
      <c r="CE198">
        <v>1</v>
      </c>
      <c r="CF198">
        <v>0</v>
      </c>
      <c r="CG198">
        <v>0</v>
      </c>
      <c r="CH198">
        <v>0</v>
      </c>
      <c r="CI198">
        <v>0</v>
      </c>
      <c r="CJ198">
        <v>0</v>
      </c>
      <c r="CK198">
        <v>0</v>
      </c>
      <c r="CL198">
        <v>0</v>
      </c>
      <c r="CM198">
        <v>0</v>
      </c>
      <c r="CN198">
        <v>0</v>
      </c>
      <c r="CO198">
        <v>1</v>
      </c>
      <c r="CP198">
        <v>0</v>
      </c>
      <c r="CQ198">
        <v>0</v>
      </c>
      <c r="CR198">
        <v>0</v>
      </c>
      <c r="CS198">
        <v>0</v>
      </c>
      <c r="CT198">
        <v>0</v>
      </c>
      <c r="CU198">
        <v>0</v>
      </c>
      <c r="CV198">
        <v>0</v>
      </c>
      <c r="CW198">
        <v>0</v>
      </c>
      <c r="CX198">
        <v>1</v>
      </c>
      <c r="CY198">
        <v>0</v>
      </c>
      <c r="CZ198">
        <v>0</v>
      </c>
      <c r="DA198">
        <v>0</v>
      </c>
      <c r="DB198">
        <v>0</v>
      </c>
      <c r="DC198">
        <v>0</v>
      </c>
      <c r="DD198">
        <v>0</v>
      </c>
      <c r="DE198">
        <v>1</v>
      </c>
      <c r="DF198">
        <v>0</v>
      </c>
      <c r="DG198">
        <v>0</v>
      </c>
      <c r="DH198" t="s">
        <v>124</v>
      </c>
      <c r="DI198" t="s">
        <v>124</v>
      </c>
      <c r="DJ198" t="s">
        <v>124</v>
      </c>
      <c r="DK198" t="s">
        <v>124</v>
      </c>
      <c r="DL198" t="s">
        <v>124</v>
      </c>
      <c r="DM198" t="s">
        <v>124</v>
      </c>
      <c r="DN198" t="s">
        <v>124</v>
      </c>
      <c r="DO198">
        <v>0</v>
      </c>
      <c r="DP198" t="s">
        <v>124</v>
      </c>
      <c r="DQ198">
        <v>0</v>
      </c>
      <c r="DR198" t="s">
        <v>124</v>
      </c>
      <c r="DS198" t="s">
        <v>124</v>
      </c>
      <c r="DT198" t="s">
        <v>124</v>
      </c>
    </row>
    <row r="199" spans="1:124" x14ac:dyDescent="0.35">
      <c r="A199" t="s">
        <v>148</v>
      </c>
      <c r="B199" s="1">
        <v>43282</v>
      </c>
      <c r="C199" s="1">
        <v>43509</v>
      </c>
      <c r="D199">
        <v>1</v>
      </c>
      <c r="E199">
        <v>0</v>
      </c>
      <c r="F199">
        <v>0</v>
      </c>
      <c r="G199">
        <v>0</v>
      </c>
      <c r="H199" t="s">
        <v>124</v>
      </c>
      <c r="I199" t="s">
        <v>124</v>
      </c>
      <c r="J199" t="s">
        <v>124</v>
      </c>
      <c r="K199" t="s">
        <v>124</v>
      </c>
      <c r="L199" t="s">
        <v>124</v>
      </c>
      <c r="M199" t="s">
        <v>124</v>
      </c>
      <c r="N199" t="s">
        <v>124</v>
      </c>
      <c r="O199" t="s">
        <v>124</v>
      </c>
      <c r="P199" t="s">
        <v>124</v>
      </c>
      <c r="Q199" t="s">
        <v>124</v>
      </c>
      <c r="R199" t="s">
        <v>124</v>
      </c>
      <c r="S199" t="s">
        <v>124</v>
      </c>
      <c r="T199">
        <v>1</v>
      </c>
      <c r="U199">
        <v>0</v>
      </c>
      <c r="V199">
        <v>0</v>
      </c>
      <c r="W199">
        <v>1</v>
      </c>
      <c r="X199">
        <v>1</v>
      </c>
      <c r="Y199">
        <v>0</v>
      </c>
      <c r="Z199">
        <v>0</v>
      </c>
      <c r="AA199">
        <v>0</v>
      </c>
      <c r="AB199">
        <v>0</v>
      </c>
      <c r="AC199">
        <v>0</v>
      </c>
      <c r="AD199">
        <v>0</v>
      </c>
      <c r="AE199">
        <v>0</v>
      </c>
      <c r="AF199">
        <v>0</v>
      </c>
      <c r="AG199">
        <v>0</v>
      </c>
      <c r="AH199">
        <v>0</v>
      </c>
      <c r="AI199">
        <v>0</v>
      </c>
      <c r="AJ199">
        <v>0</v>
      </c>
      <c r="AK199">
        <v>0</v>
      </c>
      <c r="AL199">
        <v>0</v>
      </c>
      <c r="AM199">
        <v>1</v>
      </c>
      <c r="AN199">
        <v>0</v>
      </c>
      <c r="AO199">
        <v>0</v>
      </c>
      <c r="AP199">
        <v>0</v>
      </c>
      <c r="AQ199">
        <v>1</v>
      </c>
      <c r="AR199">
        <v>0</v>
      </c>
      <c r="AS199">
        <v>0</v>
      </c>
      <c r="AT199">
        <v>0</v>
      </c>
      <c r="AU199">
        <v>0</v>
      </c>
      <c r="AV199">
        <v>0</v>
      </c>
      <c r="AW199">
        <v>0</v>
      </c>
      <c r="AX199">
        <v>1</v>
      </c>
      <c r="AY199">
        <v>0</v>
      </c>
      <c r="AZ199">
        <v>0</v>
      </c>
      <c r="BA199">
        <v>1</v>
      </c>
      <c r="BB199">
        <v>0</v>
      </c>
      <c r="BC199">
        <v>1</v>
      </c>
      <c r="BD199">
        <v>0</v>
      </c>
      <c r="BE199">
        <v>0</v>
      </c>
      <c r="BF199">
        <v>0</v>
      </c>
      <c r="BG199">
        <v>0</v>
      </c>
      <c r="BH199">
        <v>0</v>
      </c>
      <c r="BI199">
        <v>0</v>
      </c>
      <c r="BJ199">
        <v>0</v>
      </c>
      <c r="BK199">
        <v>0</v>
      </c>
      <c r="BL199">
        <v>1</v>
      </c>
      <c r="BM199">
        <v>0</v>
      </c>
      <c r="BN199">
        <v>1</v>
      </c>
      <c r="BO199">
        <v>0</v>
      </c>
      <c r="BP199">
        <v>0</v>
      </c>
      <c r="BQ199">
        <v>0</v>
      </c>
      <c r="BR199">
        <v>1</v>
      </c>
      <c r="BS199">
        <v>1</v>
      </c>
      <c r="BT199">
        <v>0</v>
      </c>
      <c r="BU199">
        <v>0</v>
      </c>
      <c r="BV199">
        <v>1</v>
      </c>
      <c r="BW199">
        <v>0</v>
      </c>
      <c r="BX199">
        <v>0</v>
      </c>
      <c r="BY199">
        <v>0</v>
      </c>
      <c r="BZ199">
        <v>0</v>
      </c>
      <c r="CA199">
        <v>0</v>
      </c>
      <c r="CB199">
        <v>0</v>
      </c>
      <c r="CC199">
        <v>0</v>
      </c>
      <c r="CD199">
        <v>0</v>
      </c>
      <c r="CE199">
        <v>1</v>
      </c>
      <c r="CF199">
        <v>0</v>
      </c>
      <c r="CG199">
        <v>0</v>
      </c>
      <c r="CH199">
        <v>0</v>
      </c>
      <c r="CI199">
        <v>0</v>
      </c>
      <c r="CJ199">
        <v>0</v>
      </c>
      <c r="CK199">
        <v>0</v>
      </c>
      <c r="CL199">
        <v>0</v>
      </c>
      <c r="CM199">
        <v>0</v>
      </c>
      <c r="CN199">
        <v>0</v>
      </c>
      <c r="CO199">
        <v>1</v>
      </c>
      <c r="CP199">
        <v>0</v>
      </c>
      <c r="CQ199">
        <v>0</v>
      </c>
      <c r="CR199">
        <v>0</v>
      </c>
      <c r="CS199">
        <v>0</v>
      </c>
      <c r="CT199">
        <v>0</v>
      </c>
      <c r="CU199">
        <v>0</v>
      </c>
      <c r="CV199">
        <v>0</v>
      </c>
      <c r="CW199">
        <v>0</v>
      </c>
      <c r="CX199">
        <v>1</v>
      </c>
      <c r="CY199">
        <v>0</v>
      </c>
      <c r="CZ199">
        <v>0</v>
      </c>
      <c r="DA199">
        <v>0</v>
      </c>
      <c r="DB199">
        <v>0</v>
      </c>
      <c r="DC199">
        <v>0</v>
      </c>
      <c r="DD199">
        <v>0</v>
      </c>
      <c r="DE199">
        <v>1</v>
      </c>
      <c r="DF199">
        <v>0</v>
      </c>
      <c r="DG199">
        <v>0</v>
      </c>
      <c r="DH199" t="s">
        <v>124</v>
      </c>
      <c r="DI199" t="s">
        <v>124</v>
      </c>
      <c r="DJ199" t="s">
        <v>124</v>
      </c>
      <c r="DK199" t="s">
        <v>124</v>
      </c>
      <c r="DL199" t="s">
        <v>124</v>
      </c>
      <c r="DM199" t="s">
        <v>124</v>
      </c>
      <c r="DN199" t="s">
        <v>124</v>
      </c>
      <c r="DO199">
        <v>0</v>
      </c>
      <c r="DP199" t="s">
        <v>124</v>
      </c>
      <c r="DQ199">
        <v>0</v>
      </c>
      <c r="DR199" t="s">
        <v>124</v>
      </c>
      <c r="DS199" t="s">
        <v>124</v>
      </c>
      <c r="DT199" t="s">
        <v>124</v>
      </c>
    </row>
    <row r="200" spans="1:124" x14ac:dyDescent="0.35">
      <c r="A200" t="s">
        <v>148</v>
      </c>
      <c r="B200" s="1">
        <v>43510</v>
      </c>
      <c r="C200" s="1">
        <v>43555</v>
      </c>
      <c r="D200">
        <v>1</v>
      </c>
      <c r="E200">
        <v>0</v>
      </c>
      <c r="F200">
        <v>0</v>
      </c>
      <c r="G200">
        <v>0</v>
      </c>
      <c r="H200" t="s">
        <v>124</v>
      </c>
      <c r="I200" t="s">
        <v>124</v>
      </c>
      <c r="J200" t="s">
        <v>124</v>
      </c>
      <c r="K200" t="s">
        <v>124</v>
      </c>
      <c r="L200" t="s">
        <v>124</v>
      </c>
      <c r="M200" t="s">
        <v>124</v>
      </c>
      <c r="N200" t="s">
        <v>124</v>
      </c>
      <c r="O200" t="s">
        <v>124</v>
      </c>
      <c r="P200" t="s">
        <v>124</v>
      </c>
      <c r="Q200" t="s">
        <v>124</v>
      </c>
      <c r="R200" t="s">
        <v>124</v>
      </c>
      <c r="S200" t="s">
        <v>124</v>
      </c>
      <c r="T200">
        <v>1</v>
      </c>
      <c r="U200">
        <v>0</v>
      </c>
      <c r="V200">
        <v>0</v>
      </c>
      <c r="W200">
        <v>1</v>
      </c>
      <c r="X200">
        <v>1</v>
      </c>
      <c r="Y200">
        <v>0</v>
      </c>
      <c r="Z200">
        <v>0</v>
      </c>
      <c r="AA200">
        <v>0</v>
      </c>
      <c r="AB200">
        <v>0</v>
      </c>
      <c r="AC200">
        <v>0</v>
      </c>
      <c r="AD200">
        <v>0</v>
      </c>
      <c r="AE200">
        <v>0</v>
      </c>
      <c r="AF200">
        <v>0</v>
      </c>
      <c r="AG200">
        <v>0</v>
      </c>
      <c r="AH200">
        <v>0</v>
      </c>
      <c r="AI200">
        <v>0</v>
      </c>
      <c r="AJ200">
        <v>0</v>
      </c>
      <c r="AK200">
        <v>0</v>
      </c>
      <c r="AL200">
        <v>0</v>
      </c>
      <c r="AM200">
        <v>1</v>
      </c>
      <c r="AN200">
        <v>0</v>
      </c>
      <c r="AO200">
        <v>0</v>
      </c>
      <c r="AP200">
        <v>0</v>
      </c>
      <c r="AQ200">
        <v>1</v>
      </c>
      <c r="AR200">
        <v>0</v>
      </c>
      <c r="AS200">
        <v>0</v>
      </c>
      <c r="AT200">
        <v>0</v>
      </c>
      <c r="AU200">
        <v>0</v>
      </c>
      <c r="AV200">
        <v>0</v>
      </c>
      <c r="AW200">
        <v>0</v>
      </c>
      <c r="AX200">
        <v>1</v>
      </c>
      <c r="AY200">
        <v>0</v>
      </c>
      <c r="AZ200">
        <v>0</v>
      </c>
      <c r="BA200">
        <v>1</v>
      </c>
      <c r="BB200">
        <v>0</v>
      </c>
      <c r="BC200">
        <v>1</v>
      </c>
      <c r="BD200">
        <v>0</v>
      </c>
      <c r="BE200">
        <v>0</v>
      </c>
      <c r="BF200">
        <v>0</v>
      </c>
      <c r="BG200">
        <v>0</v>
      </c>
      <c r="BH200">
        <v>0</v>
      </c>
      <c r="BI200">
        <v>0</v>
      </c>
      <c r="BJ200">
        <v>0</v>
      </c>
      <c r="BK200">
        <v>0</v>
      </c>
      <c r="BL200">
        <v>1</v>
      </c>
      <c r="BM200">
        <v>0</v>
      </c>
      <c r="BN200">
        <v>1</v>
      </c>
      <c r="BO200">
        <v>0</v>
      </c>
      <c r="BP200">
        <v>0</v>
      </c>
      <c r="BQ200">
        <v>0</v>
      </c>
      <c r="BR200">
        <v>1</v>
      </c>
      <c r="BS200">
        <v>1</v>
      </c>
      <c r="BT200">
        <v>0</v>
      </c>
      <c r="BU200">
        <v>0</v>
      </c>
      <c r="BV200">
        <v>1</v>
      </c>
      <c r="BW200">
        <v>0</v>
      </c>
      <c r="BX200">
        <v>0</v>
      </c>
      <c r="BY200">
        <v>0</v>
      </c>
      <c r="BZ200">
        <v>0</v>
      </c>
      <c r="CA200">
        <v>0</v>
      </c>
      <c r="CB200">
        <v>0</v>
      </c>
      <c r="CC200">
        <v>0</v>
      </c>
      <c r="CD200">
        <v>0</v>
      </c>
      <c r="CE200">
        <v>1</v>
      </c>
      <c r="CF200">
        <v>0</v>
      </c>
      <c r="CG200">
        <v>0</v>
      </c>
      <c r="CH200">
        <v>0</v>
      </c>
      <c r="CI200">
        <v>0</v>
      </c>
      <c r="CJ200">
        <v>0</v>
      </c>
      <c r="CK200">
        <v>0</v>
      </c>
      <c r="CL200">
        <v>0</v>
      </c>
      <c r="CM200">
        <v>0</v>
      </c>
      <c r="CN200">
        <v>0</v>
      </c>
      <c r="CO200">
        <v>1</v>
      </c>
      <c r="CP200">
        <v>0</v>
      </c>
      <c r="CQ200">
        <v>0</v>
      </c>
      <c r="CR200">
        <v>0</v>
      </c>
      <c r="CS200">
        <v>0</v>
      </c>
      <c r="CT200">
        <v>0</v>
      </c>
      <c r="CU200">
        <v>0</v>
      </c>
      <c r="CV200">
        <v>0</v>
      </c>
      <c r="CW200">
        <v>0</v>
      </c>
      <c r="CX200">
        <v>1</v>
      </c>
      <c r="CY200">
        <v>0</v>
      </c>
      <c r="CZ200">
        <v>0</v>
      </c>
      <c r="DA200">
        <v>0</v>
      </c>
      <c r="DB200">
        <v>0</v>
      </c>
      <c r="DC200">
        <v>0</v>
      </c>
      <c r="DD200">
        <v>0</v>
      </c>
      <c r="DE200">
        <v>1</v>
      </c>
      <c r="DF200">
        <v>0</v>
      </c>
      <c r="DG200">
        <v>0</v>
      </c>
      <c r="DH200" t="s">
        <v>124</v>
      </c>
      <c r="DI200" t="s">
        <v>124</v>
      </c>
      <c r="DJ200" t="s">
        <v>124</v>
      </c>
      <c r="DK200" t="s">
        <v>124</v>
      </c>
      <c r="DL200" t="s">
        <v>124</v>
      </c>
      <c r="DM200" t="s">
        <v>124</v>
      </c>
      <c r="DN200" t="s">
        <v>124</v>
      </c>
      <c r="DO200">
        <v>0</v>
      </c>
      <c r="DP200" t="s">
        <v>124</v>
      </c>
      <c r="DQ200">
        <v>0</v>
      </c>
      <c r="DR200" t="s">
        <v>124</v>
      </c>
      <c r="DS200" t="s">
        <v>124</v>
      </c>
      <c r="DT200" t="s">
        <v>124</v>
      </c>
    </row>
    <row r="201" spans="1:124" x14ac:dyDescent="0.35">
      <c r="A201" t="s">
        <v>148</v>
      </c>
      <c r="B201" s="1">
        <v>43556</v>
      </c>
      <c r="C201" s="1">
        <v>43830</v>
      </c>
      <c r="D201">
        <v>1</v>
      </c>
      <c r="E201">
        <v>0</v>
      </c>
      <c r="F201">
        <v>0</v>
      </c>
      <c r="G201">
        <v>0</v>
      </c>
      <c r="H201" t="s">
        <v>124</v>
      </c>
      <c r="I201" t="s">
        <v>124</v>
      </c>
      <c r="J201" t="s">
        <v>124</v>
      </c>
      <c r="K201" t="s">
        <v>124</v>
      </c>
      <c r="L201" t="s">
        <v>124</v>
      </c>
      <c r="M201" t="s">
        <v>124</v>
      </c>
      <c r="N201" t="s">
        <v>124</v>
      </c>
      <c r="O201" t="s">
        <v>124</v>
      </c>
      <c r="P201" t="s">
        <v>124</v>
      </c>
      <c r="Q201" t="s">
        <v>124</v>
      </c>
      <c r="R201" t="s">
        <v>124</v>
      </c>
      <c r="S201" t="s">
        <v>124</v>
      </c>
      <c r="T201">
        <v>1</v>
      </c>
      <c r="U201">
        <v>0</v>
      </c>
      <c r="V201">
        <v>0</v>
      </c>
      <c r="W201">
        <v>1</v>
      </c>
      <c r="X201">
        <v>1</v>
      </c>
      <c r="Y201">
        <v>0</v>
      </c>
      <c r="Z201">
        <v>0</v>
      </c>
      <c r="AA201">
        <v>0</v>
      </c>
      <c r="AB201">
        <v>0</v>
      </c>
      <c r="AC201">
        <v>0</v>
      </c>
      <c r="AD201">
        <v>0</v>
      </c>
      <c r="AE201">
        <v>0</v>
      </c>
      <c r="AF201">
        <v>0</v>
      </c>
      <c r="AG201">
        <v>0</v>
      </c>
      <c r="AH201">
        <v>0</v>
      </c>
      <c r="AI201">
        <v>0</v>
      </c>
      <c r="AJ201">
        <v>0</v>
      </c>
      <c r="AK201">
        <v>0</v>
      </c>
      <c r="AL201">
        <v>0</v>
      </c>
      <c r="AM201">
        <v>1</v>
      </c>
      <c r="AN201">
        <v>0</v>
      </c>
      <c r="AO201">
        <v>0</v>
      </c>
      <c r="AP201">
        <v>0</v>
      </c>
      <c r="AQ201">
        <v>1</v>
      </c>
      <c r="AR201">
        <v>0</v>
      </c>
      <c r="AS201">
        <v>0</v>
      </c>
      <c r="AT201">
        <v>0</v>
      </c>
      <c r="AU201">
        <v>0</v>
      </c>
      <c r="AV201">
        <v>0</v>
      </c>
      <c r="AW201">
        <v>0</v>
      </c>
      <c r="AX201">
        <v>1</v>
      </c>
      <c r="AY201">
        <v>0</v>
      </c>
      <c r="AZ201">
        <v>0</v>
      </c>
      <c r="BA201">
        <v>1</v>
      </c>
      <c r="BB201">
        <v>0</v>
      </c>
      <c r="BC201">
        <v>1</v>
      </c>
      <c r="BD201">
        <v>0</v>
      </c>
      <c r="BE201">
        <v>0</v>
      </c>
      <c r="BF201">
        <v>0</v>
      </c>
      <c r="BG201">
        <v>0</v>
      </c>
      <c r="BH201">
        <v>1</v>
      </c>
      <c r="BI201">
        <v>0</v>
      </c>
      <c r="BJ201">
        <v>0</v>
      </c>
      <c r="BK201">
        <v>0</v>
      </c>
      <c r="BL201">
        <v>1</v>
      </c>
      <c r="BM201">
        <v>0</v>
      </c>
      <c r="BN201">
        <v>1</v>
      </c>
      <c r="BO201">
        <v>0</v>
      </c>
      <c r="BP201">
        <v>0</v>
      </c>
      <c r="BQ201">
        <v>0</v>
      </c>
      <c r="BR201">
        <v>1</v>
      </c>
      <c r="BS201">
        <v>1</v>
      </c>
      <c r="BT201">
        <v>0</v>
      </c>
      <c r="BU201">
        <v>0</v>
      </c>
      <c r="BV201">
        <v>1</v>
      </c>
      <c r="BW201">
        <v>0</v>
      </c>
      <c r="BX201">
        <v>0</v>
      </c>
      <c r="BY201">
        <v>0</v>
      </c>
      <c r="BZ201">
        <v>0</v>
      </c>
      <c r="CA201">
        <v>0</v>
      </c>
      <c r="CB201">
        <v>0</v>
      </c>
      <c r="CC201">
        <v>0</v>
      </c>
      <c r="CD201">
        <v>0</v>
      </c>
      <c r="CE201">
        <v>1</v>
      </c>
      <c r="CF201">
        <v>0</v>
      </c>
      <c r="CG201">
        <v>0</v>
      </c>
      <c r="CH201">
        <v>0</v>
      </c>
      <c r="CI201">
        <v>0</v>
      </c>
      <c r="CJ201">
        <v>0</v>
      </c>
      <c r="CK201">
        <v>0</v>
      </c>
      <c r="CL201">
        <v>0</v>
      </c>
      <c r="CM201">
        <v>0</v>
      </c>
      <c r="CN201">
        <v>0</v>
      </c>
      <c r="CO201">
        <v>1</v>
      </c>
      <c r="CP201">
        <v>0</v>
      </c>
      <c r="CQ201">
        <v>0</v>
      </c>
      <c r="CR201">
        <v>0</v>
      </c>
      <c r="CS201">
        <v>0</v>
      </c>
      <c r="CT201">
        <v>0</v>
      </c>
      <c r="CU201">
        <v>0</v>
      </c>
      <c r="CV201">
        <v>0</v>
      </c>
      <c r="CW201">
        <v>0</v>
      </c>
      <c r="CX201">
        <v>1</v>
      </c>
      <c r="CY201">
        <v>0</v>
      </c>
      <c r="CZ201">
        <v>0</v>
      </c>
      <c r="DA201">
        <v>0</v>
      </c>
      <c r="DB201">
        <v>0</v>
      </c>
      <c r="DC201">
        <v>0</v>
      </c>
      <c r="DD201">
        <v>0</v>
      </c>
      <c r="DE201">
        <v>1</v>
      </c>
      <c r="DF201">
        <v>0</v>
      </c>
      <c r="DG201">
        <v>0</v>
      </c>
      <c r="DH201" t="s">
        <v>124</v>
      </c>
      <c r="DI201" t="s">
        <v>124</v>
      </c>
      <c r="DJ201" t="s">
        <v>124</v>
      </c>
      <c r="DK201" t="s">
        <v>124</v>
      </c>
      <c r="DL201" t="s">
        <v>124</v>
      </c>
      <c r="DM201" t="s">
        <v>124</v>
      </c>
      <c r="DN201" t="s">
        <v>124</v>
      </c>
      <c r="DO201">
        <v>0</v>
      </c>
      <c r="DP201" t="s">
        <v>124</v>
      </c>
      <c r="DQ201">
        <v>0</v>
      </c>
      <c r="DR201" t="s">
        <v>124</v>
      </c>
      <c r="DS201" t="s">
        <v>124</v>
      </c>
      <c r="DT201" t="s">
        <v>124</v>
      </c>
    </row>
    <row r="202" spans="1:124" x14ac:dyDescent="0.35">
      <c r="A202" t="s">
        <v>148</v>
      </c>
      <c r="B202" s="1">
        <v>43831</v>
      </c>
      <c r="C202" s="1">
        <v>44044</v>
      </c>
      <c r="D202">
        <v>1</v>
      </c>
      <c r="E202">
        <v>0</v>
      </c>
      <c r="F202">
        <v>0</v>
      </c>
      <c r="G202">
        <v>0</v>
      </c>
      <c r="H202" t="s">
        <v>124</v>
      </c>
      <c r="I202" t="s">
        <v>124</v>
      </c>
      <c r="J202" t="s">
        <v>124</v>
      </c>
      <c r="K202" t="s">
        <v>124</v>
      </c>
      <c r="L202" t="s">
        <v>124</v>
      </c>
      <c r="M202" t="s">
        <v>124</v>
      </c>
      <c r="N202" t="s">
        <v>124</v>
      </c>
      <c r="O202" t="s">
        <v>124</v>
      </c>
      <c r="P202" t="s">
        <v>124</v>
      </c>
      <c r="Q202" t="s">
        <v>124</v>
      </c>
      <c r="R202" t="s">
        <v>124</v>
      </c>
      <c r="S202" t="s">
        <v>124</v>
      </c>
      <c r="T202">
        <v>1</v>
      </c>
      <c r="U202">
        <v>0</v>
      </c>
      <c r="V202">
        <v>0</v>
      </c>
      <c r="W202">
        <v>1</v>
      </c>
      <c r="X202">
        <v>1</v>
      </c>
      <c r="Y202">
        <v>0</v>
      </c>
      <c r="Z202">
        <v>0</v>
      </c>
      <c r="AA202">
        <v>0</v>
      </c>
      <c r="AB202">
        <v>0</v>
      </c>
      <c r="AC202">
        <v>0</v>
      </c>
      <c r="AD202">
        <v>1</v>
      </c>
      <c r="AE202">
        <v>0</v>
      </c>
      <c r="AF202">
        <v>0</v>
      </c>
      <c r="AG202">
        <v>0</v>
      </c>
      <c r="AH202">
        <v>0</v>
      </c>
      <c r="AI202">
        <v>0</v>
      </c>
      <c r="AJ202">
        <v>0</v>
      </c>
      <c r="AK202">
        <v>0</v>
      </c>
      <c r="AL202">
        <v>0</v>
      </c>
      <c r="AM202">
        <v>1</v>
      </c>
      <c r="AN202">
        <v>0</v>
      </c>
      <c r="AO202">
        <v>0</v>
      </c>
      <c r="AP202">
        <v>0</v>
      </c>
      <c r="AQ202">
        <v>1</v>
      </c>
      <c r="AR202">
        <v>0</v>
      </c>
      <c r="AS202">
        <v>0</v>
      </c>
      <c r="AT202">
        <v>0</v>
      </c>
      <c r="AU202">
        <v>0</v>
      </c>
      <c r="AV202">
        <v>0</v>
      </c>
      <c r="AW202">
        <v>0</v>
      </c>
      <c r="AX202">
        <v>1</v>
      </c>
      <c r="AY202">
        <v>0</v>
      </c>
      <c r="AZ202">
        <v>0</v>
      </c>
      <c r="BA202">
        <v>1</v>
      </c>
      <c r="BB202">
        <v>0</v>
      </c>
      <c r="BC202">
        <v>1</v>
      </c>
      <c r="BD202">
        <v>0</v>
      </c>
      <c r="BE202">
        <v>0</v>
      </c>
      <c r="BF202">
        <v>0</v>
      </c>
      <c r="BG202">
        <v>0</v>
      </c>
      <c r="BH202">
        <v>1</v>
      </c>
      <c r="BI202">
        <v>0</v>
      </c>
      <c r="BJ202">
        <v>0</v>
      </c>
      <c r="BK202">
        <v>0</v>
      </c>
      <c r="BL202">
        <v>1</v>
      </c>
      <c r="BM202">
        <v>0</v>
      </c>
      <c r="BN202">
        <v>1</v>
      </c>
      <c r="BO202">
        <v>0</v>
      </c>
      <c r="BP202">
        <v>0</v>
      </c>
      <c r="BQ202">
        <v>0</v>
      </c>
      <c r="BR202">
        <v>1</v>
      </c>
      <c r="BS202">
        <v>1</v>
      </c>
      <c r="BT202">
        <v>0</v>
      </c>
      <c r="BU202">
        <v>0</v>
      </c>
      <c r="BV202">
        <v>1</v>
      </c>
      <c r="BW202">
        <v>0</v>
      </c>
      <c r="BX202">
        <v>0</v>
      </c>
      <c r="BY202">
        <v>0</v>
      </c>
      <c r="BZ202">
        <v>0</v>
      </c>
      <c r="CA202">
        <v>0</v>
      </c>
      <c r="CB202">
        <v>0</v>
      </c>
      <c r="CC202">
        <v>0</v>
      </c>
      <c r="CD202">
        <v>0</v>
      </c>
      <c r="CE202">
        <v>1</v>
      </c>
      <c r="CF202">
        <v>0</v>
      </c>
      <c r="CG202">
        <v>0</v>
      </c>
      <c r="CH202">
        <v>0</v>
      </c>
      <c r="CI202">
        <v>0</v>
      </c>
      <c r="CJ202">
        <v>0</v>
      </c>
      <c r="CK202">
        <v>0</v>
      </c>
      <c r="CL202">
        <v>0</v>
      </c>
      <c r="CM202">
        <v>0</v>
      </c>
      <c r="CN202">
        <v>0</v>
      </c>
      <c r="CO202">
        <v>1</v>
      </c>
      <c r="CP202">
        <v>0</v>
      </c>
      <c r="CQ202">
        <v>0</v>
      </c>
      <c r="CR202">
        <v>0</v>
      </c>
      <c r="CS202">
        <v>0</v>
      </c>
      <c r="CT202">
        <v>0</v>
      </c>
      <c r="CU202">
        <v>0</v>
      </c>
      <c r="CV202">
        <v>0</v>
      </c>
      <c r="CW202">
        <v>0</v>
      </c>
      <c r="CX202">
        <v>1</v>
      </c>
      <c r="CY202">
        <v>0</v>
      </c>
      <c r="CZ202">
        <v>0</v>
      </c>
      <c r="DA202">
        <v>0</v>
      </c>
      <c r="DB202">
        <v>0</v>
      </c>
      <c r="DC202">
        <v>0</v>
      </c>
      <c r="DD202">
        <v>0</v>
      </c>
      <c r="DE202">
        <v>1</v>
      </c>
      <c r="DF202">
        <v>0</v>
      </c>
      <c r="DG202">
        <v>0</v>
      </c>
      <c r="DH202" t="s">
        <v>124</v>
      </c>
      <c r="DI202" t="s">
        <v>124</v>
      </c>
      <c r="DJ202" t="s">
        <v>124</v>
      </c>
      <c r="DK202" t="s">
        <v>124</v>
      </c>
      <c r="DL202" t="s">
        <v>124</v>
      </c>
      <c r="DM202" t="s">
        <v>124</v>
      </c>
      <c r="DN202" t="s">
        <v>124</v>
      </c>
      <c r="DO202">
        <v>0</v>
      </c>
      <c r="DP202" t="s">
        <v>124</v>
      </c>
      <c r="DQ202">
        <v>0</v>
      </c>
      <c r="DR202" t="s">
        <v>124</v>
      </c>
      <c r="DS202" t="s">
        <v>124</v>
      </c>
      <c r="DT202" t="s">
        <v>124</v>
      </c>
    </row>
    <row r="203" spans="1:124" x14ac:dyDescent="0.35">
      <c r="A203" t="s">
        <v>149</v>
      </c>
      <c r="B203" s="1">
        <v>42948</v>
      </c>
      <c r="C203" s="1">
        <v>43082</v>
      </c>
      <c r="D203">
        <v>1</v>
      </c>
      <c r="E203">
        <v>0</v>
      </c>
      <c r="F203">
        <v>0</v>
      </c>
      <c r="G203">
        <v>0</v>
      </c>
      <c r="H203" t="s">
        <v>124</v>
      </c>
      <c r="I203" t="s">
        <v>124</v>
      </c>
      <c r="J203" t="s">
        <v>124</v>
      </c>
      <c r="K203" t="s">
        <v>124</v>
      </c>
      <c r="L203" t="s">
        <v>124</v>
      </c>
      <c r="M203" t="s">
        <v>124</v>
      </c>
      <c r="N203" t="s">
        <v>124</v>
      </c>
      <c r="O203" t="s">
        <v>124</v>
      </c>
      <c r="P203" t="s">
        <v>124</v>
      </c>
      <c r="Q203" t="s">
        <v>124</v>
      </c>
      <c r="R203" t="s">
        <v>124</v>
      </c>
      <c r="S203" t="s">
        <v>124</v>
      </c>
      <c r="T203">
        <v>1</v>
      </c>
      <c r="U203">
        <v>1</v>
      </c>
      <c r="V203">
        <v>0</v>
      </c>
      <c r="W203">
        <v>1</v>
      </c>
      <c r="X203">
        <v>1</v>
      </c>
      <c r="Y203">
        <v>0</v>
      </c>
      <c r="Z203">
        <v>0</v>
      </c>
      <c r="AA203">
        <v>0</v>
      </c>
      <c r="AB203">
        <v>0</v>
      </c>
      <c r="AC203">
        <v>0</v>
      </c>
      <c r="AD203">
        <v>0</v>
      </c>
      <c r="AE203">
        <v>0</v>
      </c>
      <c r="AF203">
        <v>0</v>
      </c>
      <c r="AG203">
        <v>0</v>
      </c>
      <c r="AH203">
        <v>0</v>
      </c>
      <c r="AI203">
        <v>0</v>
      </c>
      <c r="AJ203">
        <v>0</v>
      </c>
      <c r="AK203">
        <v>0</v>
      </c>
      <c r="AL203">
        <v>0</v>
      </c>
      <c r="AM203">
        <v>1</v>
      </c>
      <c r="AN203">
        <v>0</v>
      </c>
      <c r="AO203">
        <v>0</v>
      </c>
      <c r="AP203">
        <v>0</v>
      </c>
      <c r="AQ203">
        <v>1</v>
      </c>
      <c r="AR203">
        <v>0</v>
      </c>
      <c r="AS203">
        <v>0</v>
      </c>
      <c r="AT203">
        <v>0</v>
      </c>
      <c r="AU203">
        <v>0</v>
      </c>
      <c r="AV203">
        <v>0</v>
      </c>
      <c r="AW203">
        <v>0</v>
      </c>
      <c r="AX203">
        <v>1</v>
      </c>
      <c r="AY203">
        <v>1</v>
      </c>
      <c r="AZ203">
        <v>0</v>
      </c>
      <c r="BA203">
        <v>1</v>
      </c>
      <c r="BB203">
        <v>0</v>
      </c>
      <c r="BC203">
        <v>1</v>
      </c>
      <c r="BD203">
        <v>0</v>
      </c>
      <c r="BE203">
        <v>0</v>
      </c>
      <c r="BF203">
        <v>0</v>
      </c>
      <c r="BG203">
        <v>0</v>
      </c>
      <c r="BH203">
        <v>0</v>
      </c>
      <c r="BI203">
        <v>0</v>
      </c>
      <c r="BJ203">
        <v>0</v>
      </c>
      <c r="BK203">
        <v>0</v>
      </c>
      <c r="BL203">
        <v>0</v>
      </c>
      <c r="BM203">
        <v>1</v>
      </c>
      <c r="BN203">
        <v>0</v>
      </c>
      <c r="BO203">
        <v>0</v>
      </c>
      <c r="BP203">
        <v>1</v>
      </c>
      <c r="BQ203">
        <v>1</v>
      </c>
      <c r="BR203">
        <v>1</v>
      </c>
      <c r="BS203">
        <v>1</v>
      </c>
      <c r="BT203">
        <v>0</v>
      </c>
      <c r="BU203">
        <v>0</v>
      </c>
      <c r="BV203">
        <v>1</v>
      </c>
      <c r="BW203">
        <v>0</v>
      </c>
      <c r="BX203">
        <v>0</v>
      </c>
      <c r="BY203">
        <v>0</v>
      </c>
      <c r="BZ203">
        <v>0</v>
      </c>
      <c r="CA203">
        <v>0</v>
      </c>
      <c r="CB203">
        <v>0</v>
      </c>
      <c r="CC203">
        <v>0</v>
      </c>
      <c r="CD203">
        <v>0</v>
      </c>
      <c r="CE203">
        <v>1</v>
      </c>
      <c r="CF203">
        <v>0</v>
      </c>
      <c r="CG203">
        <v>0</v>
      </c>
      <c r="CH203">
        <v>0</v>
      </c>
      <c r="CI203">
        <v>0</v>
      </c>
      <c r="CJ203">
        <v>0</v>
      </c>
      <c r="CK203">
        <v>0</v>
      </c>
      <c r="CL203">
        <v>0</v>
      </c>
      <c r="CM203">
        <v>0</v>
      </c>
      <c r="CN203">
        <v>0</v>
      </c>
      <c r="CO203">
        <v>1</v>
      </c>
      <c r="CP203">
        <v>0</v>
      </c>
      <c r="CQ203">
        <v>0</v>
      </c>
      <c r="CR203">
        <v>0</v>
      </c>
      <c r="CS203">
        <v>0</v>
      </c>
      <c r="CT203">
        <v>0</v>
      </c>
      <c r="CU203">
        <v>0</v>
      </c>
      <c r="CV203">
        <v>0</v>
      </c>
      <c r="CW203">
        <v>1</v>
      </c>
      <c r="CX203">
        <v>0</v>
      </c>
      <c r="CY203">
        <v>0</v>
      </c>
      <c r="CZ203">
        <v>0</v>
      </c>
      <c r="DA203">
        <v>0</v>
      </c>
      <c r="DB203">
        <v>0</v>
      </c>
      <c r="DC203">
        <v>0</v>
      </c>
      <c r="DD203">
        <v>0</v>
      </c>
      <c r="DE203">
        <v>1</v>
      </c>
      <c r="DF203">
        <v>0</v>
      </c>
      <c r="DG203">
        <v>0</v>
      </c>
      <c r="DH203" t="s">
        <v>124</v>
      </c>
      <c r="DI203" t="s">
        <v>124</v>
      </c>
      <c r="DJ203" t="s">
        <v>124</v>
      </c>
      <c r="DK203" t="s">
        <v>124</v>
      </c>
      <c r="DL203" t="s">
        <v>124</v>
      </c>
      <c r="DM203" t="s">
        <v>124</v>
      </c>
      <c r="DN203" t="s">
        <v>124</v>
      </c>
      <c r="DO203">
        <v>0</v>
      </c>
      <c r="DP203" t="s">
        <v>124</v>
      </c>
      <c r="DQ203">
        <v>0</v>
      </c>
      <c r="DR203" t="s">
        <v>124</v>
      </c>
      <c r="DS203" t="s">
        <v>124</v>
      </c>
      <c r="DT203" t="s">
        <v>124</v>
      </c>
    </row>
    <row r="204" spans="1:124" x14ac:dyDescent="0.35">
      <c r="A204" t="s">
        <v>149</v>
      </c>
      <c r="B204" s="1">
        <v>43083</v>
      </c>
      <c r="C204" s="1">
        <v>43339</v>
      </c>
      <c r="D204">
        <v>1</v>
      </c>
      <c r="E204">
        <v>0</v>
      </c>
      <c r="F204">
        <v>0</v>
      </c>
      <c r="G204">
        <v>0</v>
      </c>
      <c r="H204" t="s">
        <v>124</v>
      </c>
      <c r="I204" t="s">
        <v>124</v>
      </c>
      <c r="J204" t="s">
        <v>124</v>
      </c>
      <c r="K204" t="s">
        <v>124</v>
      </c>
      <c r="L204" t="s">
        <v>124</v>
      </c>
      <c r="M204" t="s">
        <v>124</v>
      </c>
      <c r="N204" t="s">
        <v>124</v>
      </c>
      <c r="O204" t="s">
        <v>124</v>
      </c>
      <c r="P204" t="s">
        <v>124</v>
      </c>
      <c r="Q204" t="s">
        <v>124</v>
      </c>
      <c r="R204" t="s">
        <v>124</v>
      </c>
      <c r="S204" t="s">
        <v>124</v>
      </c>
      <c r="T204">
        <v>1</v>
      </c>
      <c r="U204">
        <v>1</v>
      </c>
      <c r="V204">
        <v>0</v>
      </c>
      <c r="W204">
        <v>1</v>
      </c>
      <c r="X204">
        <v>1</v>
      </c>
      <c r="Y204">
        <v>0</v>
      </c>
      <c r="Z204">
        <v>0</v>
      </c>
      <c r="AA204">
        <v>0</v>
      </c>
      <c r="AB204">
        <v>0</v>
      </c>
      <c r="AC204">
        <v>0</v>
      </c>
      <c r="AD204">
        <v>0</v>
      </c>
      <c r="AE204">
        <v>0</v>
      </c>
      <c r="AF204">
        <v>0</v>
      </c>
      <c r="AG204">
        <v>0</v>
      </c>
      <c r="AH204">
        <v>0</v>
      </c>
      <c r="AI204">
        <v>0</v>
      </c>
      <c r="AJ204">
        <v>0</v>
      </c>
      <c r="AK204">
        <v>0</v>
      </c>
      <c r="AL204">
        <v>0</v>
      </c>
      <c r="AM204">
        <v>1</v>
      </c>
      <c r="AN204">
        <v>0</v>
      </c>
      <c r="AO204">
        <v>0</v>
      </c>
      <c r="AP204">
        <v>0</v>
      </c>
      <c r="AQ204">
        <v>1</v>
      </c>
      <c r="AR204">
        <v>0</v>
      </c>
      <c r="AS204">
        <v>0</v>
      </c>
      <c r="AT204">
        <v>1</v>
      </c>
      <c r="AU204">
        <v>0</v>
      </c>
      <c r="AV204">
        <v>0</v>
      </c>
      <c r="AW204">
        <v>0</v>
      </c>
      <c r="AX204">
        <v>1</v>
      </c>
      <c r="AY204">
        <v>0</v>
      </c>
      <c r="AZ204">
        <v>0</v>
      </c>
      <c r="BA204">
        <v>1</v>
      </c>
      <c r="BB204">
        <v>0</v>
      </c>
      <c r="BC204">
        <v>1</v>
      </c>
      <c r="BD204">
        <v>0</v>
      </c>
      <c r="BE204">
        <v>0</v>
      </c>
      <c r="BF204">
        <v>0</v>
      </c>
      <c r="BG204">
        <v>0</v>
      </c>
      <c r="BH204">
        <v>0</v>
      </c>
      <c r="BI204">
        <v>0</v>
      </c>
      <c r="BJ204">
        <v>0</v>
      </c>
      <c r="BK204">
        <v>0</v>
      </c>
      <c r="BL204">
        <v>1</v>
      </c>
      <c r="BM204">
        <v>1</v>
      </c>
      <c r="BN204">
        <v>0</v>
      </c>
      <c r="BO204">
        <v>0</v>
      </c>
      <c r="BP204">
        <v>0</v>
      </c>
      <c r="BQ204">
        <v>0</v>
      </c>
      <c r="BR204">
        <v>0</v>
      </c>
      <c r="BS204">
        <v>1</v>
      </c>
      <c r="BT204">
        <v>0</v>
      </c>
      <c r="BU204">
        <v>0</v>
      </c>
      <c r="BV204">
        <v>1</v>
      </c>
      <c r="BW204">
        <v>0</v>
      </c>
      <c r="BX204">
        <v>0</v>
      </c>
      <c r="BY204">
        <v>0</v>
      </c>
      <c r="BZ204">
        <v>0</v>
      </c>
      <c r="CA204">
        <v>0</v>
      </c>
      <c r="CB204">
        <v>0</v>
      </c>
      <c r="CC204">
        <v>0</v>
      </c>
      <c r="CD204">
        <v>0</v>
      </c>
      <c r="CE204">
        <v>1</v>
      </c>
      <c r="CF204">
        <v>0</v>
      </c>
      <c r="CG204">
        <v>0</v>
      </c>
      <c r="CH204">
        <v>0</v>
      </c>
      <c r="CI204">
        <v>0</v>
      </c>
      <c r="CJ204">
        <v>0</v>
      </c>
      <c r="CK204">
        <v>0</v>
      </c>
      <c r="CL204">
        <v>0</v>
      </c>
      <c r="CM204">
        <v>0</v>
      </c>
      <c r="CN204">
        <v>0</v>
      </c>
      <c r="CO204">
        <v>1</v>
      </c>
      <c r="CP204">
        <v>0</v>
      </c>
      <c r="CQ204">
        <v>0</v>
      </c>
      <c r="CR204">
        <v>0</v>
      </c>
      <c r="CS204">
        <v>0</v>
      </c>
      <c r="CT204">
        <v>0</v>
      </c>
      <c r="CU204">
        <v>0</v>
      </c>
      <c r="CV204">
        <v>1</v>
      </c>
      <c r="CW204">
        <v>1</v>
      </c>
      <c r="CX204">
        <v>0</v>
      </c>
      <c r="CY204">
        <v>0</v>
      </c>
      <c r="CZ204">
        <v>0</v>
      </c>
      <c r="DA204">
        <v>0</v>
      </c>
      <c r="DB204">
        <v>0</v>
      </c>
      <c r="DC204">
        <v>0</v>
      </c>
      <c r="DD204">
        <v>1</v>
      </c>
      <c r="DE204">
        <v>1</v>
      </c>
      <c r="DF204">
        <v>0</v>
      </c>
      <c r="DG204">
        <v>0</v>
      </c>
      <c r="DH204" t="s">
        <v>124</v>
      </c>
      <c r="DI204" t="s">
        <v>124</v>
      </c>
      <c r="DJ204" t="s">
        <v>124</v>
      </c>
      <c r="DK204" t="s">
        <v>124</v>
      </c>
      <c r="DL204" t="s">
        <v>124</v>
      </c>
      <c r="DM204" t="s">
        <v>124</v>
      </c>
      <c r="DN204" t="s">
        <v>124</v>
      </c>
      <c r="DO204">
        <v>0</v>
      </c>
      <c r="DP204" t="s">
        <v>124</v>
      </c>
      <c r="DQ204">
        <v>0</v>
      </c>
      <c r="DR204" t="s">
        <v>124</v>
      </c>
      <c r="DS204" t="s">
        <v>124</v>
      </c>
      <c r="DT204" t="s">
        <v>124</v>
      </c>
    </row>
    <row r="205" spans="1:124" x14ac:dyDescent="0.35">
      <c r="A205" t="s">
        <v>149</v>
      </c>
      <c r="B205" s="1">
        <v>43340</v>
      </c>
      <c r="C205" s="1">
        <v>43453</v>
      </c>
      <c r="D205">
        <v>1</v>
      </c>
      <c r="E205">
        <v>1</v>
      </c>
      <c r="F205">
        <v>0</v>
      </c>
      <c r="G205">
        <v>1</v>
      </c>
      <c r="H205">
        <v>0</v>
      </c>
      <c r="I205">
        <v>0</v>
      </c>
      <c r="J205">
        <v>0</v>
      </c>
      <c r="K205">
        <v>0</v>
      </c>
      <c r="L205">
        <v>1</v>
      </c>
      <c r="M205">
        <v>0</v>
      </c>
      <c r="N205">
        <v>0</v>
      </c>
      <c r="O205">
        <v>0</v>
      </c>
      <c r="P205">
        <v>0</v>
      </c>
      <c r="Q205">
        <v>0</v>
      </c>
      <c r="R205">
        <v>1</v>
      </c>
      <c r="S205">
        <v>0</v>
      </c>
      <c r="T205">
        <v>1</v>
      </c>
      <c r="U205">
        <v>1</v>
      </c>
      <c r="V205">
        <v>0</v>
      </c>
      <c r="W205">
        <v>1</v>
      </c>
      <c r="X205">
        <v>1</v>
      </c>
      <c r="Y205">
        <v>0</v>
      </c>
      <c r="Z205">
        <v>0</v>
      </c>
      <c r="AA205">
        <v>0</v>
      </c>
      <c r="AB205">
        <v>0</v>
      </c>
      <c r="AC205">
        <v>0</v>
      </c>
      <c r="AD205">
        <v>0</v>
      </c>
      <c r="AE205">
        <v>0</v>
      </c>
      <c r="AF205">
        <v>0</v>
      </c>
      <c r="AG205">
        <v>0</v>
      </c>
      <c r="AH205">
        <v>0</v>
      </c>
      <c r="AI205">
        <v>0</v>
      </c>
      <c r="AJ205">
        <v>0</v>
      </c>
      <c r="AK205">
        <v>0</v>
      </c>
      <c r="AL205">
        <v>0</v>
      </c>
      <c r="AM205">
        <v>1</v>
      </c>
      <c r="AN205">
        <v>0</v>
      </c>
      <c r="AO205">
        <v>0</v>
      </c>
      <c r="AP205">
        <v>0</v>
      </c>
      <c r="AQ205">
        <v>1</v>
      </c>
      <c r="AR205">
        <v>0</v>
      </c>
      <c r="AS205">
        <v>0</v>
      </c>
      <c r="AT205">
        <v>1</v>
      </c>
      <c r="AU205">
        <v>0</v>
      </c>
      <c r="AV205">
        <v>0</v>
      </c>
      <c r="AW205">
        <v>0</v>
      </c>
      <c r="AX205">
        <v>1</v>
      </c>
      <c r="AY205">
        <v>0</v>
      </c>
      <c r="AZ205">
        <v>0</v>
      </c>
      <c r="BA205">
        <v>1</v>
      </c>
      <c r="BB205">
        <v>0</v>
      </c>
      <c r="BC205">
        <v>1</v>
      </c>
      <c r="BD205">
        <v>0</v>
      </c>
      <c r="BE205">
        <v>0</v>
      </c>
      <c r="BF205">
        <v>0</v>
      </c>
      <c r="BG205">
        <v>0</v>
      </c>
      <c r="BH205">
        <v>0</v>
      </c>
      <c r="BI205">
        <v>0</v>
      </c>
      <c r="BJ205">
        <v>0</v>
      </c>
      <c r="BK205">
        <v>0</v>
      </c>
      <c r="BL205">
        <v>1</v>
      </c>
      <c r="BM205">
        <v>1</v>
      </c>
      <c r="BN205">
        <v>0</v>
      </c>
      <c r="BO205">
        <v>0</v>
      </c>
      <c r="BP205">
        <v>0</v>
      </c>
      <c r="BQ205">
        <v>0</v>
      </c>
      <c r="BR205">
        <v>0</v>
      </c>
      <c r="BS205">
        <v>1</v>
      </c>
      <c r="BT205">
        <v>0</v>
      </c>
      <c r="BU205">
        <v>0</v>
      </c>
      <c r="BV205">
        <v>1</v>
      </c>
      <c r="BW205">
        <v>0</v>
      </c>
      <c r="BX205">
        <v>0</v>
      </c>
      <c r="BY205">
        <v>0</v>
      </c>
      <c r="BZ205">
        <v>0</v>
      </c>
      <c r="CA205">
        <v>0</v>
      </c>
      <c r="CB205">
        <v>0</v>
      </c>
      <c r="CC205">
        <v>0</v>
      </c>
      <c r="CD205">
        <v>0</v>
      </c>
      <c r="CE205">
        <v>1</v>
      </c>
      <c r="CF205">
        <v>0</v>
      </c>
      <c r="CG205">
        <v>0</v>
      </c>
      <c r="CH205">
        <v>0</v>
      </c>
      <c r="CI205">
        <v>0</v>
      </c>
      <c r="CJ205">
        <v>0</v>
      </c>
      <c r="CK205">
        <v>0</v>
      </c>
      <c r="CL205">
        <v>0</v>
      </c>
      <c r="CM205">
        <v>0</v>
      </c>
      <c r="CN205">
        <v>0</v>
      </c>
      <c r="CO205">
        <v>1</v>
      </c>
      <c r="CP205">
        <v>0</v>
      </c>
      <c r="CQ205">
        <v>0</v>
      </c>
      <c r="CR205">
        <v>0</v>
      </c>
      <c r="CS205">
        <v>0</v>
      </c>
      <c r="CT205">
        <v>0</v>
      </c>
      <c r="CU205">
        <v>0</v>
      </c>
      <c r="CV205">
        <v>1</v>
      </c>
      <c r="CW205">
        <v>1</v>
      </c>
      <c r="CX205">
        <v>0</v>
      </c>
      <c r="CY205">
        <v>0</v>
      </c>
      <c r="CZ205">
        <v>0</v>
      </c>
      <c r="DA205">
        <v>0</v>
      </c>
      <c r="DB205">
        <v>0</v>
      </c>
      <c r="DC205">
        <v>0</v>
      </c>
      <c r="DD205">
        <v>1</v>
      </c>
      <c r="DE205">
        <v>1</v>
      </c>
      <c r="DF205">
        <v>0</v>
      </c>
      <c r="DG205">
        <v>0</v>
      </c>
      <c r="DH205" t="s">
        <v>124</v>
      </c>
      <c r="DI205" t="s">
        <v>124</v>
      </c>
      <c r="DJ205" t="s">
        <v>124</v>
      </c>
      <c r="DK205" t="s">
        <v>124</v>
      </c>
      <c r="DL205" t="s">
        <v>124</v>
      </c>
      <c r="DM205" t="s">
        <v>124</v>
      </c>
      <c r="DN205" t="s">
        <v>124</v>
      </c>
      <c r="DO205">
        <v>0</v>
      </c>
      <c r="DP205" t="s">
        <v>124</v>
      </c>
      <c r="DQ205">
        <v>0</v>
      </c>
      <c r="DR205" t="s">
        <v>124</v>
      </c>
      <c r="DS205" t="s">
        <v>124</v>
      </c>
      <c r="DT205" t="s">
        <v>124</v>
      </c>
    </row>
    <row r="206" spans="1:124" x14ac:dyDescent="0.35">
      <c r="A206" t="s">
        <v>149</v>
      </c>
      <c r="B206" s="1">
        <v>43454</v>
      </c>
      <c r="C206" s="1">
        <v>43704</v>
      </c>
      <c r="D206">
        <v>1</v>
      </c>
      <c r="E206">
        <v>1</v>
      </c>
      <c r="F206">
        <v>0</v>
      </c>
      <c r="G206">
        <v>1</v>
      </c>
      <c r="H206">
        <v>0</v>
      </c>
      <c r="I206">
        <v>0</v>
      </c>
      <c r="J206">
        <v>0</v>
      </c>
      <c r="K206">
        <v>0</v>
      </c>
      <c r="L206">
        <v>1</v>
      </c>
      <c r="M206">
        <v>0</v>
      </c>
      <c r="N206">
        <v>0</v>
      </c>
      <c r="O206">
        <v>0</v>
      </c>
      <c r="P206">
        <v>0</v>
      </c>
      <c r="Q206">
        <v>0</v>
      </c>
      <c r="R206">
        <v>1</v>
      </c>
      <c r="S206">
        <v>0</v>
      </c>
      <c r="T206">
        <v>1</v>
      </c>
      <c r="U206">
        <v>1</v>
      </c>
      <c r="V206">
        <v>0</v>
      </c>
      <c r="W206">
        <v>1</v>
      </c>
      <c r="X206">
        <v>1</v>
      </c>
      <c r="Y206">
        <v>0</v>
      </c>
      <c r="Z206">
        <v>0</v>
      </c>
      <c r="AA206">
        <v>0</v>
      </c>
      <c r="AB206">
        <v>0</v>
      </c>
      <c r="AC206">
        <v>0</v>
      </c>
      <c r="AD206">
        <v>0</v>
      </c>
      <c r="AE206">
        <v>1</v>
      </c>
      <c r="AF206">
        <v>0</v>
      </c>
      <c r="AG206">
        <v>0</v>
      </c>
      <c r="AH206">
        <v>0</v>
      </c>
      <c r="AI206">
        <v>0</v>
      </c>
      <c r="AJ206">
        <v>0</v>
      </c>
      <c r="AK206">
        <v>0</v>
      </c>
      <c r="AL206">
        <v>0</v>
      </c>
      <c r="AM206">
        <v>1</v>
      </c>
      <c r="AN206">
        <v>0</v>
      </c>
      <c r="AO206">
        <v>0</v>
      </c>
      <c r="AP206">
        <v>0</v>
      </c>
      <c r="AQ206">
        <v>1</v>
      </c>
      <c r="AR206">
        <v>0</v>
      </c>
      <c r="AS206">
        <v>0</v>
      </c>
      <c r="AT206">
        <v>1</v>
      </c>
      <c r="AU206">
        <v>0</v>
      </c>
      <c r="AV206">
        <v>0</v>
      </c>
      <c r="AW206">
        <v>0</v>
      </c>
      <c r="AX206">
        <v>1</v>
      </c>
      <c r="AY206">
        <v>0</v>
      </c>
      <c r="AZ206">
        <v>0</v>
      </c>
      <c r="BA206">
        <v>1</v>
      </c>
      <c r="BB206">
        <v>1</v>
      </c>
      <c r="BC206">
        <v>0</v>
      </c>
      <c r="BD206">
        <v>0</v>
      </c>
      <c r="BE206">
        <v>0</v>
      </c>
      <c r="BF206">
        <v>0</v>
      </c>
      <c r="BG206">
        <v>0</v>
      </c>
      <c r="BH206">
        <v>0</v>
      </c>
      <c r="BI206">
        <v>0</v>
      </c>
      <c r="BJ206">
        <v>0</v>
      </c>
      <c r="BK206">
        <v>0</v>
      </c>
      <c r="BL206">
        <v>1</v>
      </c>
      <c r="BM206">
        <v>0</v>
      </c>
      <c r="BN206">
        <v>1</v>
      </c>
      <c r="BO206">
        <v>0</v>
      </c>
      <c r="BP206">
        <v>0</v>
      </c>
      <c r="BQ206">
        <v>0</v>
      </c>
      <c r="BR206">
        <v>0</v>
      </c>
      <c r="BS206">
        <v>1</v>
      </c>
      <c r="BT206">
        <v>0</v>
      </c>
      <c r="BU206">
        <v>0</v>
      </c>
      <c r="BV206">
        <v>1</v>
      </c>
      <c r="BW206">
        <v>0</v>
      </c>
      <c r="BX206">
        <v>0</v>
      </c>
      <c r="BY206">
        <v>0</v>
      </c>
      <c r="BZ206">
        <v>0</v>
      </c>
      <c r="CA206">
        <v>0</v>
      </c>
      <c r="CB206">
        <v>0</v>
      </c>
      <c r="CC206">
        <v>0</v>
      </c>
      <c r="CD206">
        <v>0</v>
      </c>
      <c r="CE206">
        <v>1</v>
      </c>
      <c r="CF206">
        <v>0</v>
      </c>
      <c r="CG206">
        <v>0</v>
      </c>
      <c r="CH206">
        <v>0</v>
      </c>
      <c r="CI206">
        <v>0</v>
      </c>
      <c r="CJ206">
        <v>0</v>
      </c>
      <c r="CK206">
        <v>0</v>
      </c>
      <c r="CL206">
        <v>0</v>
      </c>
      <c r="CM206">
        <v>0</v>
      </c>
      <c r="CN206">
        <v>0</v>
      </c>
      <c r="CO206">
        <v>1</v>
      </c>
      <c r="CP206">
        <v>0</v>
      </c>
      <c r="CQ206">
        <v>0</v>
      </c>
      <c r="CR206">
        <v>0</v>
      </c>
      <c r="CS206">
        <v>0</v>
      </c>
      <c r="CT206">
        <v>0</v>
      </c>
      <c r="CU206">
        <v>0</v>
      </c>
      <c r="CV206">
        <v>1</v>
      </c>
      <c r="CW206">
        <v>1</v>
      </c>
      <c r="CX206">
        <v>0</v>
      </c>
      <c r="CY206">
        <v>0</v>
      </c>
      <c r="CZ206">
        <v>0</v>
      </c>
      <c r="DA206">
        <v>0</v>
      </c>
      <c r="DB206">
        <v>0</v>
      </c>
      <c r="DC206">
        <v>0</v>
      </c>
      <c r="DD206">
        <v>1</v>
      </c>
      <c r="DE206">
        <v>1</v>
      </c>
      <c r="DF206">
        <v>0</v>
      </c>
      <c r="DG206">
        <v>0</v>
      </c>
      <c r="DH206" t="s">
        <v>124</v>
      </c>
      <c r="DI206" t="s">
        <v>124</v>
      </c>
      <c r="DJ206" t="s">
        <v>124</v>
      </c>
      <c r="DK206" t="s">
        <v>124</v>
      </c>
      <c r="DL206" t="s">
        <v>124</v>
      </c>
      <c r="DM206" t="s">
        <v>124</v>
      </c>
      <c r="DN206" t="s">
        <v>124</v>
      </c>
      <c r="DO206">
        <v>0</v>
      </c>
      <c r="DP206" t="s">
        <v>124</v>
      </c>
      <c r="DQ206">
        <v>0</v>
      </c>
      <c r="DR206" t="s">
        <v>124</v>
      </c>
      <c r="DS206" t="s">
        <v>124</v>
      </c>
      <c r="DT206" t="s">
        <v>124</v>
      </c>
    </row>
    <row r="207" spans="1:124" x14ac:dyDescent="0.35">
      <c r="A207" t="s">
        <v>149</v>
      </c>
      <c r="B207" s="1">
        <v>43705</v>
      </c>
      <c r="C207" s="1">
        <v>43817</v>
      </c>
      <c r="D207">
        <v>1</v>
      </c>
      <c r="E207">
        <v>1</v>
      </c>
      <c r="F207">
        <v>0</v>
      </c>
      <c r="G207">
        <v>1</v>
      </c>
      <c r="H207">
        <v>1</v>
      </c>
      <c r="I207">
        <v>1</v>
      </c>
      <c r="J207">
        <v>1</v>
      </c>
      <c r="K207">
        <v>1</v>
      </c>
      <c r="L207">
        <v>0</v>
      </c>
      <c r="M207">
        <v>1</v>
      </c>
      <c r="N207">
        <v>1</v>
      </c>
      <c r="O207">
        <v>0</v>
      </c>
      <c r="P207">
        <v>1</v>
      </c>
      <c r="Q207">
        <v>1</v>
      </c>
      <c r="R207">
        <v>0</v>
      </c>
      <c r="S207">
        <v>0</v>
      </c>
      <c r="T207">
        <v>1</v>
      </c>
      <c r="U207">
        <v>1</v>
      </c>
      <c r="V207">
        <v>1</v>
      </c>
      <c r="W207">
        <v>1</v>
      </c>
      <c r="X207">
        <v>1</v>
      </c>
      <c r="Y207">
        <v>0</v>
      </c>
      <c r="Z207">
        <v>0</v>
      </c>
      <c r="AA207">
        <v>0</v>
      </c>
      <c r="AB207">
        <v>0</v>
      </c>
      <c r="AC207">
        <v>0</v>
      </c>
      <c r="AD207">
        <v>0</v>
      </c>
      <c r="AE207">
        <v>1</v>
      </c>
      <c r="AF207">
        <v>0</v>
      </c>
      <c r="AG207">
        <v>0</v>
      </c>
      <c r="AH207">
        <v>0</v>
      </c>
      <c r="AI207">
        <v>0</v>
      </c>
      <c r="AJ207">
        <v>0</v>
      </c>
      <c r="AK207">
        <v>0</v>
      </c>
      <c r="AL207">
        <v>0</v>
      </c>
      <c r="AM207">
        <v>1</v>
      </c>
      <c r="AN207">
        <v>0</v>
      </c>
      <c r="AO207">
        <v>0</v>
      </c>
      <c r="AP207">
        <v>0</v>
      </c>
      <c r="AQ207">
        <v>1</v>
      </c>
      <c r="AR207">
        <v>0</v>
      </c>
      <c r="AS207">
        <v>0</v>
      </c>
      <c r="AT207">
        <v>1</v>
      </c>
      <c r="AU207">
        <v>0</v>
      </c>
      <c r="AV207">
        <v>0</v>
      </c>
      <c r="AW207">
        <v>0</v>
      </c>
      <c r="AX207">
        <v>1</v>
      </c>
      <c r="AY207">
        <v>0</v>
      </c>
      <c r="AZ207">
        <v>0</v>
      </c>
      <c r="BA207">
        <v>1</v>
      </c>
      <c r="BB207">
        <v>1</v>
      </c>
      <c r="BC207">
        <v>0</v>
      </c>
      <c r="BD207">
        <v>0</v>
      </c>
      <c r="BE207">
        <v>0</v>
      </c>
      <c r="BF207">
        <v>0</v>
      </c>
      <c r="BG207">
        <v>0</v>
      </c>
      <c r="BH207">
        <v>0</v>
      </c>
      <c r="BI207">
        <v>0</v>
      </c>
      <c r="BJ207">
        <v>0</v>
      </c>
      <c r="BK207">
        <v>0</v>
      </c>
      <c r="BL207">
        <v>1</v>
      </c>
      <c r="BM207">
        <v>0</v>
      </c>
      <c r="BN207">
        <v>1</v>
      </c>
      <c r="BO207">
        <v>0</v>
      </c>
      <c r="BP207">
        <v>0</v>
      </c>
      <c r="BQ207">
        <v>0</v>
      </c>
      <c r="BR207">
        <v>0</v>
      </c>
      <c r="BS207">
        <v>1</v>
      </c>
      <c r="BT207">
        <v>0</v>
      </c>
      <c r="BU207">
        <v>0</v>
      </c>
      <c r="BV207">
        <v>1</v>
      </c>
      <c r="BW207">
        <v>0</v>
      </c>
      <c r="BX207">
        <v>0</v>
      </c>
      <c r="BY207">
        <v>0</v>
      </c>
      <c r="BZ207">
        <v>0</v>
      </c>
      <c r="CA207">
        <v>0</v>
      </c>
      <c r="CB207">
        <v>0</v>
      </c>
      <c r="CC207">
        <v>0</v>
      </c>
      <c r="CD207">
        <v>0</v>
      </c>
      <c r="CE207">
        <v>1</v>
      </c>
      <c r="CF207">
        <v>0</v>
      </c>
      <c r="CG207">
        <v>0</v>
      </c>
      <c r="CH207">
        <v>0</v>
      </c>
      <c r="CI207">
        <v>0</v>
      </c>
      <c r="CJ207">
        <v>0</v>
      </c>
      <c r="CK207">
        <v>0</v>
      </c>
      <c r="CL207">
        <v>0</v>
      </c>
      <c r="CM207">
        <v>0</v>
      </c>
      <c r="CN207">
        <v>0</v>
      </c>
      <c r="CO207">
        <v>1</v>
      </c>
      <c r="CP207">
        <v>0</v>
      </c>
      <c r="CQ207">
        <v>0</v>
      </c>
      <c r="CR207">
        <v>0</v>
      </c>
      <c r="CS207">
        <v>0</v>
      </c>
      <c r="CT207">
        <v>0</v>
      </c>
      <c r="CU207">
        <v>0</v>
      </c>
      <c r="CV207">
        <v>1</v>
      </c>
      <c r="CW207">
        <v>1</v>
      </c>
      <c r="CX207">
        <v>0</v>
      </c>
      <c r="CY207">
        <v>0</v>
      </c>
      <c r="CZ207">
        <v>0</v>
      </c>
      <c r="DA207">
        <v>0</v>
      </c>
      <c r="DB207">
        <v>0</v>
      </c>
      <c r="DC207">
        <v>0</v>
      </c>
      <c r="DD207">
        <v>1</v>
      </c>
      <c r="DE207">
        <v>1</v>
      </c>
      <c r="DF207">
        <v>0</v>
      </c>
      <c r="DG207">
        <v>0</v>
      </c>
      <c r="DH207" t="s">
        <v>124</v>
      </c>
      <c r="DI207" t="s">
        <v>124</v>
      </c>
      <c r="DJ207" t="s">
        <v>124</v>
      </c>
      <c r="DK207" t="s">
        <v>124</v>
      </c>
      <c r="DL207" t="s">
        <v>124</v>
      </c>
      <c r="DM207" t="s">
        <v>124</v>
      </c>
      <c r="DN207" t="s">
        <v>124</v>
      </c>
      <c r="DO207">
        <v>0</v>
      </c>
      <c r="DP207" t="s">
        <v>124</v>
      </c>
      <c r="DQ207">
        <v>0</v>
      </c>
      <c r="DR207" t="s">
        <v>124</v>
      </c>
      <c r="DS207" t="s">
        <v>124</v>
      </c>
      <c r="DT207" t="s">
        <v>124</v>
      </c>
    </row>
    <row r="208" spans="1:124" x14ac:dyDescent="0.35">
      <c r="A208" t="s">
        <v>149</v>
      </c>
      <c r="B208" s="1">
        <v>43818</v>
      </c>
      <c r="C208" s="1">
        <v>43944</v>
      </c>
      <c r="D208">
        <v>1</v>
      </c>
      <c r="E208">
        <v>1</v>
      </c>
      <c r="F208">
        <v>0</v>
      </c>
      <c r="G208">
        <v>1</v>
      </c>
      <c r="H208">
        <v>1</v>
      </c>
      <c r="I208">
        <v>1</v>
      </c>
      <c r="J208">
        <v>1</v>
      </c>
      <c r="K208">
        <v>1</v>
      </c>
      <c r="L208">
        <v>0</v>
      </c>
      <c r="M208">
        <v>1</v>
      </c>
      <c r="N208">
        <v>1</v>
      </c>
      <c r="O208">
        <v>0</v>
      </c>
      <c r="P208">
        <v>1</v>
      </c>
      <c r="Q208">
        <v>1</v>
      </c>
      <c r="R208">
        <v>0</v>
      </c>
      <c r="S208">
        <v>0</v>
      </c>
      <c r="T208">
        <v>1</v>
      </c>
      <c r="U208">
        <v>1</v>
      </c>
      <c r="V208">
        <v>1</v>
      </c>
      <c r="W208">
        <v>1</v>
      </c>
      <c r="X208">
        <v>1</v>
      </c>
      <c r="Y208">
        <v>0</v>
      </c>
      <c r="Z208">
        <v>0</v>
      </c>
      <c r="AA208">
        <v>0</v>
      </c>
      <c r="AB208">
        <v>0</v>
      </c>
      <c r="AC208">
        <v>0</v>
      </c>
      <c r="AD208">
        <v>0</v>
      </c>
      <c r="AE208">
        <v>1</v>
      </c>
      <c r="AF208">
        <v>0</v>
      </c>
      <c r="AG208">
        <v>0</v>
      </c>
      <c r="AH208">
        <v>0</v>
      </c>
      <c r="AI208">
        <v>0</v>
      </c>
      <c r="AJ208">
        <v>0</v>
      </c>
      <c r="AK208">
        <v>0</v>
      </c>
      <c r="AL208">
        <v>0</v>
      </c>
      <c r="AM208">
        <v>1</v>
      </c>
      <c r="AN208">
        <v>1</v>
      </c>
      <c r="AO208">
        <v>0</v>
      </c>
      <c r="AP208">
        <v>0</v>
      </c>
      <c r="AQ208">
        <v>1</v>
      </c>
      <c r="AR208">
        <v>0</v>
      </c>
      <c r="AS208">
        <v>0</v>
      </c>
      <c r="AT208">
        <v>1</v>
      </c>
      <c r="AU208">
        <v>0</v>
      </c>
      <c r="AV208">
        <v>0</v>
      </c>
      <c r="AW208">
        <v>0</v>
      </c>
      <c r="AX208">
        <v>1</v>
      </c>
      <c r="AY208">
        <v>0</v>
      </c>
      <c r="AZ208">
        <v>0</v>
      </c>
      <c r="BA208">
        <v>1</v>
      </c>
      <c r="BB208">
        <v>1</v>
      </c>
      <c r="BC208">
        <v>0</v>
      </c>
      <c r="BD208">
        <v>0</v>
      </c>
      <c r="BE208">
        <v>0</v>
      </c>
      <c r="BF208">
        <v>0</v>
      </c>
      <c r="BG208">
        <v>0</v>
      </c>
      <c r="BH208">
        <v>0</v>
      </c>
      <c r="BI208">
        <v>0</v>
      </c>
      <c r="BJ208">
        <v>0</v>
      </c>
      <c r="BK208">
        <v>0</v>
      </c>
      <c r="BL208">
        <v>0</v>
      </c>
      <c r="BM208">
        <v>0</v>
      </c>
      <c r="BN208">
        <v>1</v>
      </c>
      <c r="BO208">
        <v>0</v>
      </c>
      <c r="BP208">
        <v>0</v>
      </c>
      <c r="BQ208">
        <v>0</v>
      </c>
      <c r="BR208">
        <v>0</v>
      </c>
      <c r="BS208">
        <v>1</v>
      </c>
      <c r="BT208">
        <v>0</v>
      </c>
      <c r="BU208">
        <v>0</v>
      </c>
      <c r="BV208">
        <v>1</v>
      </c>
      <c r="BW208">
        <v>0</v>
      </c>
      <c r="BX208">
        <v>0</v>
      </c>
      <c r="BY208">
        <v>0</v>
      </c>
      <c r="BZ208">
        <v>0</v>
      </c>
      <c r="CA208">
        <v>0</v>
      </c>
      <c r="CB208">
        <v>0</v>
      </c>
      <c r="CC208">
        <v>1</v>
      </c>
      <c r="CD208">
        <v>1</v>
      </c>
      <c r="CE208">
        <v>0</v>
      </c>
      <c r="CF208">
        <v>0</v>
      </c>
      <c r="CG208">
        <v>0</v>
      </c>
      <c r="CH208">
        <v>0</v>
      </c>
      <c r="CI208">
        <v>0</v>
      </c>
      <c r="CJ208">
        <v>0</v>
      </c>
      <c r="CK208">
        <v>0</v>
      </c>
      <c r="CL208">
        <v>0</v>
      </c>
      <c r="CM208">
        <v>0</v>
      </c>
      <c r="CN208">
        <v>0</v>
      </c>
      <c r="CO208">
        <v>1</v>
      </c>
      <c r="CP208">
        <v>0</v>
      </c>
      <c r="CQ208">
        <v>0</v>
      </c>
      <c r="CR208">
        <v>0</v>
      </c>
      <c r="CS208">
        <v>0</v>
      </c>
      <c r="CT208">
        <v>0</v>
      </c>
      <c r="CU208">
        <v>0</v>
      </c>
      <c r="CV208">
        <v>1</v>
      </c>
      <c r="CW208">
        <v>1</v>
      </c>
      <c r="CX208">
        <v>0</v>
      </c>
      <c r="CY208">
        <v>0</v>
      </c>
      <c r="CZ208">
        <v>0</v>
      </c>
      <c r="DA208">
        <v>0</v>
      </c>
      <c r="DB208">
        <v>0</v>
      </c>
      <c r="DC208">
        <v>0</v>
      </c>
      <c r="DD208">
        <v>1</v>
      </c>
      <c r="DE208">
        <v>1</v>
      </c>
      <c r="DF208">
        <v>0</v>
      </c>
      <c r="DG208">
        <v>0</v>
      </c>
      <c r="DH208" t="s">
        <v>124</v>
      </c>
      <c r="DI208" t="s">
        <v>124</v>
      </c>
      <c r="DJ208" t="s">
        <v>124</v>
      </c>
      <c r="DK208" t="s">
        <v>124</v>
      </c>
      <c r="DL208" t="s">
        <v>124</v>
      </c>
      <c r="DM208" t="s">
        <v>124</v>
      </c>
      <c r="DN208" t="s">
        <v>124</v>
      </c>
      <c r="DO208">
        <v>0</v>
      </c>
      <c r="DP208" t="s">
        <v>124</v>
      </c>
      <c r="DQ208">
        <v>0</v>
      </c>
      <c r="DR208" t="s">
        <v>124</v>
      </c>
      <c r="DS208" t="s">
        <v>124</v>
      </c>
      <c r="DT208" t="s">
        <v>124</v>
      </c>
    </row>
    <row r="209" spans="1:124" x14ac:dyDescent="0.35">
      <c r="A209" t="s">
        <v>149</v>
      </c>
      <c r="B209" s="1">
        <v>43945</v>
      </c>
      <c r="C209" s="1">
        <v>44044</v>
      </c>
      <c r="D209">
        <v>1</v>
      </c>
      <c r="E209">
        <v>1</v>
      </c>
      <c r="F209">
        <v>0</v>
      </c>
      <c r="G209">
        <v>1</v>
      </c>
      <c r="H209">
        <v>1</v>
      </c>
      <c r="I209">
        <v>1</v>
      </c>
      <c r="J209">
        <v>1</v>
      </c>
      <c r="K209">
        <v>1</v>
      </c>
      <c r="L209">
        <v>0</v>
      </c>
      <c r="M209">
        <v>1</v>
      </c>
      <c r="N209">
        <v>1</v>
      </c>
      <c r="O209">
        <v>0</v>
      </c>
      <c r="P209">
        <v>1</v>
      </c>
      <c r="Q209">
        <v>1</v>
      </c>
      <c r="R209">
        <v>0</v>
      </c>
      <c r="S209">
        <v>0</v>
      </c>
      <c r="T209">
        <v>1</v>
      </c>
      <c r="U209">
        <v>1</v>
      </c>
      <c r="V209">
        <v>1</v>
      </c>
      <c r="W209">
        <v>1</v>
      </c>
      <c r="X209">
        <v>1</v>
      </c>
      <c r="Y209">
        <v>0</v>
      </c>
      <c r="Z209">
        <v>0</v>
      </c>
      <c r="AA209">
        <v>0</v>
      </c>
      <c r="AB209">
        <v>0</v>
      </c>
      <c r="AC209">
        <v>1</v>
      </c>
      <c r="AD209">
        <v>0</v>
      </c>
      <c r="AE209">
        <v>1</v>
      </c>
      <c r="AF209">
        <v>0</v>
      </c>
      <c r="AG209">
        <v>0</v>
      </c>
      <c r="AH209">
        <v>0</v>
      </c>
      <c r="AI209">
        <v>0</v>
      </c>
      <c r="AJ209">
        <v>0</v>
      </c>
      <c r="AK209">
        <v>0</v>
      </c>
      <c r="AL209">
        <v>0</v>
      </c>
      <c r="AM209">
        <v>1</v>
      </c>
      <c r="AN209">
        <v>1</v>
      </c>
      <c r="AO209">
        <v>0</v>
      </c>
      <c r="AP209">
        <v>0</v>
      </c>
      <c r="AQ209">
        <v>1</v>
      </c>
      <c r="AR209">
        <v>0</v>
      </c>
      <c r="AS209">
        <v>0</v>
      </c>
      <c r="AT209">
        <v>1</v>
      </c>
      <c r="AU209">
        <v>0</v>
      </c>
      <c r="AV209">
        <v>0</v>
      </c>
      <c r="AW209">
        <v>0</v>
      </c>
      <c r="AX209">
        <v>1</v>
      </c>
      <c r="AY209">
        <v>0</v>
      </c>
      <c r="AZ209">
        <v>0</v>
      </c>
      <c r="BA209">
        <v>0</v>
      </c>
      <c r="BB209">
        <v>1</v>
      </c>
      <c r="BC209">
        <v>0</v>
      </c>
      <c r="BD209">
        <v>0</v>
      </c>
      <c r="BE209">
        <v>0</v>
      </c>
      <c r="BF209">
        <v>0</v>
      </c>
      <c r="BG209">
        <v>0</v>
      </c>
      <c r="BH209">
        <v>0</v>
      </c>
      <c r="BI209">
        <v>0</v>
      </c>
      <c r="BJ209">
        <v>0</v>
      </c>
      <c r="BK209">
        <v>0</v>
      </c>
      <c r="BL209">
        <v>0</v>
      </c>
      <c r="BM209">
        <v>0</v>
      </c>
      <c r="BN209">
        <v>1</v>
      </c>
      <c r="BO209">
        <v>0</v>
      </c>
      <c r="BP209">
        <v>0</v>
      </c>
      <c r="BQ209">
        <v>0</v>
      </c>
      <c r="BR209">
        <v>0</v>
      </c>
      <c r="BS209">
        <v>1</v>
      </c>
      <c r="BT209">
        <v>0</v>
      </c>
      <c r="BU209">
        <v>0</v>
      </c>
      <c r="BV209">
        <v>1</v>
      </c>
      <c r="BW209">
        <v>0</v>
      </c>
      <c r="BX209">
        <v>0</v>
      </c>
      <c r="BY209">
        <v>0</v>
      </c>
      <c r="BZ209">
        <v>0</v>
      </c>
      <c r="CA209">
        <v>0</v>
      </c>
      <c r="CB209">
        <v>0</v>
      </c>
      <c r="CC209">
        <v>1</v>
      </c>
      <c r="CD209">
        <v>1</v>
      </c>
      <c r="CE209">
        <v>0</v>
      </c>
      <c r="CF209">
        <v>0</v>
      </c>
      <c r="CG209">
        <v>0</v>
      </c>
      <c r="CH209">
        <v>0</v>
      </c>
      <c r="CI209">
        <v>0</v>
      </c>
      <c r="CJ209">
        <v>0</v>
      </c>
      <c r="CK209">
        <v>0</v>
      </c>
      <c r="CL209">
        <v>0</v>
      </c>
      <c r="CM209">
        <v>0</v>
      </c>
      <c r="CN209">
        <v>0</v>
      </c>
      <c r="CO209">
        <v>1</v>
      </c>
      <c r="CP209">
        <v>0</v>
      </c>
      <c r="CQ209">
        <v>0</v>
      </c>
      <c r="CR209">
        <v>0</v>
      </c>
      <c r="CS209">
        <v>0</v>
      </c>
      <c r="CT209">
        <v>0</v>
      </c>
      <c r="CU209">
        <v>0</v>
      </c>
      <c r="CV209">
        <v>1</v>
      </c>
      <c r="CW209">
        <v>1</v>
      </c>
      <c r="CX209">
        <v>0</v>
      </c>
      <c r="CY209">
        <v>0</v>
      </c>
      <c r="CZ209">
        <v>0</v>
      </c>
      <c r="DA209">
        <v>0</v>
      </c>
      <c r="DB209">
        <v>0</v>
      </c>
      <c r="DC209">
        <v>0</v>
      </c>
      <c r="DD209">
        <v>1</v>
      </c>
      <c r="DE209">
        <v>1</v>
      </c>
      <c r="DF209">
        <v>0</v>
      </c>
      <c r="DG209">
        <v>0</v>
      </c>
      <c r="DH209" t="s">
        <v>124</v>
      </c>
      <c r="DI209" t="s">
        <v>124</v>
      </c>
      <c r="DJ209" t="s">
        <v>124</v>
      </c>
      <c r="DK209" t="s">
        <v>124</v>
      </c>
      <c r="DL209" t="s">
        <v>124</v>
      </c>
      <c r="DM209" t="s">
        <v>124</v>
      </c>
      <c r="DN209" t="s">
        <v>124</v>
      </c>
      <c r="DO209">
        <v>0</v>
      </c>
      <c r="DP209" t="s">
        <v>124</v>
      </c>
      <c r="DQ209">
        <v>0</v>
      </c>
      <c r="DR209" t="s">
        <v>124</v>
      </c>
      <c r="DS209" t="s">
        <v>124</v>
      </c>
      <c r="DT209" t="s">
        <v>124</v>
      </c>
    </row>
    <row r="210" spans="1:124" x14ac:dyDescent="0.35">
      <c r="A210" t="s">
        <v>150</v>
      </c>
      <c r="B210" s="1">
        <v>42948</v>
      </c>
      <c r="C210" s="1">
        <v>43087</v>
      </c>
      <c r="D210">
        <v>1</v>
      </c>
      <c r="E210">
        <v>0</v>
      </c>
      <c r="F210">
        <v>0</v>
      </c>
      <c r="G210">
        <v>0</v>
      </c>
      <c r="H210" t="s">
        <v>124</v>
      </c>
      <c r="I210" t="s">
        <v>124</v>
      </c>
      <c r="J210" t="s">
        <v>124</v>
      </c>
      <c r="K210" t="s">
        <v>124</v>
      </c>
      <c r="L210" t="s">
        <v>124</v>
      </c>
      <c r="M210" t="s">
        <v>124</v>
      </c>
      <c r="N210" t="s">
        <v>124</v>
      </c>
      <c r="O210" t="s">
        <v>124</v>
      </c>
      <c r="P210" t="s">
        <v>124</v>
      </c>
      <c r="Q210" t="s">
        <v>124</v>
      </c>
      <c r="R210" t="s">
        <v>124</v>
      </c>
      <c r="S210" t="s">
        <v>124</v>
      </c>
      <c r="T210">
        <v>1</v>
      </c>
      <c r="U210">
        <v>1</v>
      </c>
      <c r="V210">
        <v>0</v>
      </c>
      <c r="W210">
        <v>1</v>
      </c>
      <c r="X210">
        <v>1</v>
      </c>
      <c r="Y210">
        <v>0</v>
      </c>
      <c r="Z210">
        <v>0</v>
      </c>
      <c r="AA210">
        <v>0</v>
      </c>
      <c r="AB210">
        <v>1</v>
      </c>
      <c r="AC210">
        <v>1</v>
      </c>
      <c r="AD210">
        <v>0</v>
      </c>
      <c r="AE210">
        <v>0</v>
      </c>
      <c r="AF210">
        <v>0</v>
      </c>
      <c r="AG210">
        <v>0</v>
      </c>
      <c r="AH210">
        <v>0</v>
      </c>
      <c r="AI210">
        <v>0</v>
      </c>
      <c r="AJ210">
        <v>0</v>
      </c>
      <c r="AK210">
        <v>0</v>
      </c>
      <c r="AL210">
        <v>0</v>
      </c>
      <c r="AM210">
        <v>1</v>
      </c>
      <c r="AN210">
        <v>0</v>
      </c>
      <c r="AO210">
        <v>0</v>
      </c>
      <c r="AP210">
        <v>0</v>
      </c>
      <c r="AQ210">
        <v>1</v>
      </c>
      <c r="AR210">
        <v>0</v>
      </c>
      <c r="AS210">
        <v>0</v>
      </c>
      <c r="AT210">
        <v>0</v>
      </c>
      <c r="AU210">
        <v>0</v>
      </c>
      <c r="AV210">
        <v>0</v>
      </c>
      <c r="AW210">
        <v>0</v>
      </c>
      <c r="AX210">
        <v>1</v>
      </c>
      <c r="AY210">
        <v>0</v>
      </c>
      <c r="AZ210">
        <v>0</v>
      </c>
      <c r="BA210">
        <v>0</v>
      </c>
      <c r="BB210">
        <v>1</v>
      </c>
      <c r="BC210">
        <v>1</v>
      </c>
      <c r="BD210">
        <v>0</v>
      </c>
      <c r="BE210">
        <v>0</v>
      </c>
      <c r="BF210">
        <v>0</v>
      </c>
      <c r="BG210">
        <v>0</v>
      </c>
      <c r="BH210">
        <v>0</v>
      </c>
      <c r="BI210">
        <v>0</v>
      </c>
      <c r="BJ210">
        <v>0</v>
      </c>
      <c r="BK210">
        <v>0</v>
      </c>
      <c r="BL210">
        <v>0</v>
      </c>
      <c r="BM210">
        <v>0</v>
      </c>
      <c r="BN210">
        <v>0</v>
      </c>
      <c r="BO210">
        <v>0</v>
      </c>
      <c r="BP210">
        <v>0</v>
      </c>
      <c r="BQ210">
        <v>0</v>
      </c>
      <c r="BR210">
        <v>1</v>
      </c>
      <c r="BS210">
        <v>1</v>
      </c>
      <c r="BT210">
        <v>0</v>
      </c>
      <c r="BU210">
        <v>0</v>
      </c>
      <c r="BV210">
        <v>0</v>
      </c>
      <c r="BW210" t="s">
        <v>124</v>
      </c>
      <c r="BX210" t="s">
        <v>124</v>
      </c>
      <c r="BY210" t="s">
        <v>124</v>
      </c>
      <c r="BZ210" t="s">
        <v>124</v>
      </c>
      <c r="CA210" t="s">
        <v>124</v>
      </c>
      <c r="CB210" t="s">
        <v>124</v>
      </c>
      <c r="CC210" t="s">
        <v>124</v>
      </c>
      <c r="CD210" t="s">
        <v>124</v>
      </c>
      <c r="CE210" t="s">
        <v>124</v>
      </c>
      <c r="CF210" t="s">
        <v>124</v>
      </c>
      <c r="CG210" t="s">
        <v>124</v>
      </c>
      <c r="CH210" t="s">
        <v>124</v>
      </c>
      <c r="CI210" t="s">
        <v>124</v>
      </c>
      <c r="CJ210" t="s">
        <v>124</v>
      </c>
      <c r="CK210" t="s">
        <v>124</v>
      </c>
      <c r="CL210" t="s">
        <v>124</v>
      </c>
      <c r="CM210" t="s">
        <v>124</v>
      </c>
      <c r="CN210" t="s">
        <v>124</v>
      </c>
      <c r="CO210" t="s">
        <v>124</v>
      </c>
      <c r="CP210" t="s">
        <v>124</v>
      </c>
      <c r="CQ210" t="s">
        <v>124</v>
      </c>
      <c r="CR210" t="s">
        <v>124</v>
      </c>
      <c r="CS210" t="s">
        <v>124</v>
      </c>
      <c r="CT210" t="s">
        <v>124</v>
      </c>
      <c r="CU210" t="s">
        <v>124</v>
      </c>
      <c r="CV210" t="s">
        <v>124</v>
      </c>
      <c r="CW210" t="s">
        <v>124</v>
      </c>
      <c r="CX210" t="s">
        <v>124</v>
      </c>
      <c r="CY210" t="s">
        <v>124</v>
      </c>
      <c r="CZ210" t="s">
        <v>124</v>
      </c>
      <c r="DA210" t="s">
        <v>124</v>
      </c>
      <c r="DB210" t="s">
        <v>124</v>
      </c>
      <c r="DC210" t="s">
        <v>124</v>
      </c>
      <c r="DD210" t="s">
        <v>124</v>
      </c>
      <c r="DE210" t="s">
        <v>124</v>
      </c>
      <c r="DF210" t="s">
        <v>124</v>
      </c>
      <c r="DG210">
        <v>0</v>
      </c>
      <c r="DH210" t="s">
        <v>124</v>
      </c>
      <c r="DI210" t="s">
        <v>124</v>
      </c>
      <c r="DJ210" t="s">
        <v>124</v>
      </c>
      <c r="DK210" t="s">
        <v>124</v>
      </c>
      <c r="DL210" t="s">
        <v>124</v>
      </c>
      <c r="DM210" t="s">
        <v>124</v>
      </c>
      <c r="DN210" t="s">
        <v>124</v>
      </c>
      <c r="DO210">
        <v>0</v>
      </c>
      <c r="DP210" t="s">
        <v>124</v>
      </c>
      <c r="DQ210">
        <v>0</v>
      </c>
      <c r="DR210" t="s">
        <v>124</v>
      </c>
      <c r="DS210" t="s">
        <v>124</v>
      </c>
      <c r="DT210" t="s">
        <v>124</v>
      </c>
    </row>
    <row r="211" spans="1:124" x14ac:dyDescent="0.35">
      <c r="A211" t="s">
        <v>150</v>
      </c>
      <c r="B211" s="1">
        <v>43088</v>
      </c>
      <c r="C211" s="1">
        <v>43313</v>
      </c>
      <c r="D211">
        <v>1</v>
      </c>
      <c r="E211">
        <v>0</v>
      </c>
      <c r="F211">
        <v>0</v>
      </c>
      <c r="G211">
        <v>0</v>
      </c>
      <c r="H211" t="s">
        <v>124</v>
      </c>
      <c r="I211" t="s">
        <v>124</v>
      </c>
      <c r="J211" t="s">
        <v>124</v>
      </c>
      <c r="K211" t="s">
        <v>124</v>
      </c>
      <c r="L211" t="s">
        <v>124</v>
      </c>
      <c r="M211" t="s">
        <v>124</v>
      </c>
      <c r="N211" t="s">
        <v>124</v>
      </c>
      <c r="O211" t="s">
        <v>124</v>
      </c>
      <c r="P211" t="s">
        <v>124</v>
      </c>
      <c r="Q211" t="s">
        <v>124</v>
      </c>
      <c r="R211" t="s">
        <v>124</v>
      </c>
      <c r="S211" t="s">
        <v>124</v>
      </c>
      <c r="T211">
        <v>1</v>
      </c>
      <c r="U211">
        <v>1</v>
      </c>
      <c r="V211">
        <v>0</v>
      </c>
      <c r="W211">
        <v>1</v>
      </c>
      <c r="X211">
        <v>1</v>
      </c>
      <c r="Y211">
        <v>0</v>
      </c>
      <c r="Z211">
        <v>0</v>
      </c>
      <c r="AA211">
        <v>0</v>
      </c>
      <c r="AB211">
        <v>1</v>
      </c>
      <c r="AC211">
        <v>1</v>
      </c>
      <c r="AD211">
        <v>0</v>
      </c>
      <c r="AE211">
        <v>0</v>
      </c>
      <c r="AF211">
        <v>0</v>
      </c>
      <c r="AG211">
        <v>0</v>
      </c>
      <c r="AH211">
        <v>0</v>
      </c>
      <c r="AI211">
        <v>0</v>
      </c>
      <c r="AJ211">
        <v>0</v>
      </c>
      <c r="AK211">
        <v>0</v>
      </c>
      <c r="AL211">
        <v>0</v>
      </c>
      <c r="AM211">
        <v>1</v>
      </c>
      <c r="AN211">
        <v>0</v>
      </c>
      <c r="AO211">
        <v>0</v>
      </c>
      <c r="AP211">
        <v>0</v>
      </c>
      <c r="AQ211">
        <v>1</v>
      </c>
      <c r="AR211">
        <v>0</v>
      </c>
      <c r="AS211">
        <v>0</v>
      </c>
      <c r="AT211">
        <v>0</v>
      </c>
      <c r="AU211">
        <v>0</v>
      </c>
      <c r="AV211">
        <v>0</v>
      </c>
      <c r="AW211">
        <v>0</v>
      </c>
      <c r="AX211">
        <v>1</v>
      </c>
      <c r="AY211">
        <v>0</v>
      </c>
      <c r="AZ211">
        <v>0</v>
      </c>
      <c r="BA211">
        <v>0</v>
      </c>
      <c r="BB211">
        <v>1</v>
      </c>
      <c r="BC211">
        <v>1</v>
      </c>
      <c r="BD211">
        <v>0</v>
      </c>
      <c r="BE211">
        <v>0</v>
      </c>
      <c r="BF211">
        <v>0</v>
      </c>
      <c r="BG211">
        <v>0</v>
      </c>
      <c r="BH211">
        <v>0</v>
      </c>
      <c r="BI211">
        <v>0</v>
      </c>
      <c r="BJ211">
        <v>0</v>
      </c>
      <c r="BK211">
        <v>0</v>
      </c>
      <c r="BL211">
        <v>0</v>
      </c>
      <c r="BM211">
        <v>0</v>
      </c>
      <c r="BN211">
        <v>1</v>
      </c>
      <c r="BO211">
        <v>0</v>
      </c>
      <c r="BP211">
        <v>0</v>
      </c>
      <c r="BQ211">
        <v>0</v>
      </c>
      <c r="BR211">
        <v>1</v>
      </c>
      <c r="BS211">
        <v>1</v>
      </c>
      <c r="BT211">
        <v>0</v>
      </c>
      <c r="BU211">
        <v>0</v>
      </c>
      <c r="BV211">
        <v>0</v>
      </c>
      <c r="BW211" t="s">
        <v>124</v>
      </c>
      <c r="BX211" t="s">
        <v>124</v>
      </c>
      <c r="BY211" t="s">
        <v>124</v>
      </c>
      <c r="BZ211" t="s">
        <v>124</v>
      </c>
      <c r="CA211" t="s">
        <v>124</v>
      </c>
      <c r="CB211" t="s">
        <v>124</v>
      </c>
      <c r="CC211" t="s">
        <v>124</v>
      </c>
      <c r="CD211" t="s">
        <v>124</v>
      </c>
      <c r="CE211" t="s">
        <v>124</v>
      </c>
      <c r="CF211" t="s">
        <v>124</v>
      </c>
      <c r="CG211" t="s">
        <v>124</v>
      </c>
      <c r="CH211" t="s">
        <v>124</v>
      </c>
      <c r="CI211" t="s">
        <v>124</v>
      </c>
      <c r="CJ211" t="s">
        <v>124</v>
      </c>
      <c r="CK211" t="s">
        <v>124</v>
      </c>
      <c r="CL211" t="s">
        <v>124</v>
      </c>
      <c r="CM211" t="s">
        <v>124</v>
      </c>
      <c r="CN211" t="s">
        <v>124</v>
      </c>
      <c r="CO211" t="s">
        <v>124</v>
      </c>
      <c r="CP211" t="s">
        <v>124</v>
      </c>
      <c r="CQ211" t="s">
        <v>124</v>
      </c>
      <c r="CR211" t="s">
        <v>124</v>
      </c>
      <c r="CS211" t="s">
        <v>124</v>
      </c>
      <c r="CT211" t="s">
        <v>124</v>
      </c>
      <c r="CU211" t="s">
        <v>124</v>
      </c>
      <c r="CV211" t="s">
        <v>124</v>
      </c>
      <c r="CW211" t="s">
        <v>124</v>
      </c>
      <c r="CX211" t="s">
        <v>124</v>
      </c>
      <c r="CY211" t="s">
        <v>124</v>
      </c>
      <c r="CZ211" t="s">
        <v>124</v>
      </c>
      <c r="DA211" t="s">
        <v>124</v>
      </c>
      <c r="DB211" t="s">
        <v>124</v>
      </c>
      <c r="DC211" t="s">
        <v>124</v>
      </c>
      <c r="DD211" t="s">
        <v>124</v>
      </c>
      <c r="DE211" t="s">
        <v>124</v>
      </c>
      <c r="DF211" t="s">
        <v>124</v>
      </c>
      <c r="DG211">
        <v>0</v>
      </c>
      <c r="DH211" t="s">
        <v>124</v>
      </c>
      <c r="DI211" t="s">
        <v>124</v>
      </c>
      <c r="DJ211" t="s">
        <v>124</v>
      </c>
      <c r="DK211" t="s">
        <v>124</v>
      </c>
      <c r="DL211" t="s">
        <v>124</v>
      </c>
      <c r="DM211" t="s">
        <v>124</v>
      </c>
      <c r="DN211" t="s">
        <v>124</v>
      </c>
      <c r="DO211">
        <v>0</v>
      </c>
      <c r="DP211" t="s">
        <v>124</v>
      </c>
      <c r="DQ211">
        <v>0</v>
      </c>
      <c r="DR211" t="s">
        <v>124</v>
      </c>
      <c r="DS211" t="s">
        <v>124</v>
      </c>
      <c r="DT211" t="s">
        <v>124</v>
      </c>
    </row>
    <row r="212" spans="1:124" x14ac:dyDescent="0.35">
      <c r="A212" t="s">
        <v>150</v>
      </c>
      <c r="B212" s="1">
        <v>43314</v>
      </c>
      <c r="C212" s="1">
        <v>43627</v>
      </c>
      <c r="D212">
        <v>1</v>
      </c>
      <c r="E212">
        <v>0</v>
      </c>
      <c r="F212">
        <v>0</v>
      </c>
      <c r="G212">
        <v>0</v>
      </c>
      <c r="H212" t="s">
        <v>124</v>
      </c>
      <c r="I212" t="s">
        <v>124</v>
      </c>
      <c r="J212" t="s">
        <v>124</v>
      </c>
      <c r="K212" t="s">
        <v>124</v>
      </c>
      <c r="L212" t="s">
        <v>124</v>
      </c>
      <c r="M212" t="s">
        <v>124</v>
      </c>
      <c r="N212" t="s">
        <v>124</v>
      </c>
      <c r="O212" t="s">
        <v>124</v>
      </c>
      <c r="P212" t="s">
        <v>124</v>
      </c>
      <c r="Q212" t="s">
        <v>124</v>
      </c>
      <c r="R212" t="s">
        <v>124</v>
      </c>
      <c r="S212" t="s">
        <v>124</v>
      </c>
      <c r="T212">
        <v>1</v>
      </c>
      <c r="U212">
        <v>1</v>
      </c>
      <c r="V212">
        <v>0</v>
      </c>
      <c r="W212">
        <v>1</v>
      </c>
      <c r="X212">
        <v>1</v>
      </c>
      <c r="Y212">
        <v>0</v>
      </c>
      <c r="Z212">
        <v>0</v>
      </c>
      <c r="AA212">
        <v>0</v>
      </c>
      <c r="AB212">
        <v>1</v>
      </c>
      <c r="AC212">
        <v>1</v>
      </c>
      <c r="AD212">
        <v>0</v>
      </c>
      <c r="AE212">
        <v>0</v>
      </c>
      <c r="AF212">
        <v>0</v>
      </c>
      <c r="AG212">
        <v>0</v>
      </c>
      <c r="AH212">
        <v>0</v>
      </c>
      <c r="AI212">
        <v>0</v>
      </c>
      <c r="AJ212">
        <v>0</v>
      </c>
      <c r="AK212">
        <v>0</v>
      </c>
      <c r="AL212">
        <v>0</v>
      </c>
      <c r="AM212">
        <v>1</v>
      </c>
      <c r="AN212">
        <v>0</v>
      </c>
      <c r="AO212">
        <v>0</v>
      </c>
      <c r="AP212">
        <v>0</v>
      </c>
      <c r="AQ212">
        <v>1</v>
      </c>
      <c r="AR212">
        <v>0</v>
      </c>
      <c r="AS212">
        <v>0</v>
      </c>
      <c r="AT212">
        <v>0</v>
      </c>
      <c r="AU212">
        <v>0</v>
      </c>
      <c r="AV212">
        <v>0</v>
      </c>
      <c r="AW212">
        <v>0</v>
      </c>
      <c r="AX212">
        <v>1</v>
      </c>
      <c r="AY212">
        <v>0</v>
      </c>
      <c r="AZ212">
        <v>0</v>
      </c>
      <c r="BA212">
        <v>0</v>
      </c>
      <c r="BB212">
        <v>1</v>
      </c>
      <c r="BC212">
        <v>1</v>
      </c>
      <c r="BD212">
        <v>0</v>
      </c>
      <c r="BE212">
        <v>0</v>
      </c>
      <c r="BF212">
        <v>0</v>
      </c>
      <c r="BG212">
        <v>0</v>
      </c>
      <c r="BH212">
        <v>0</v>
      </c>
      <c r="BI212">
        <v>0</v>
      </c>
      <c r="BJ212">
        <v>0</v>
      </c>
      <c r="BK212">
        <v>0</v>
      </c>
      <c r="BL212">
        <v>0</v>
      </c>
      <c r="BM212">
        <v>0</v>
      </c>
      <c r="BN212">
        <v>0</v>
      </c>
      <c r="BO212">
        <v>0</v>
      </c>
      <c r="BP212">
        <v>0</v>
      </c>
      <c r="BQ212">
        <v>0</v>
      </c>
      <c r="BR212">
        <v>1</v>
      </c>
      <c r="BS212">
        <v>1</v>
      </c>
      <c r="BT212">
        <v>0</v>
      </c>
      <c r="BU212">
        <v>0</v>
      </c>
      <c r="BV212">
        <v>0</v>
      </c>
      <c r="BW212" t="s">
        <v>124</v>
      </c>
      <c r="BX212" t="s">
        <v>124</v>
      </c>
      <c r="BY212" t="s">
        <v>124</v>
      </c>
      <c r="BZ212" t="s">
        <v>124</v>
      </c>
      <c r="CA212" t="s">
        <v>124</v>
      </c>
      <c r="CB212" t="s">
        <v>124</v>
      </c>
      <c r="CC212" t="s">
        <v>124</v>
      </c>
      <c r="CD212" t="s">
        <v>124</v>
      </c>
      <c r="CE212" t="s">
        <v>124</v>
      </c>
      <c r="CF212" t="s">
        <v>124</v>
      </c>
      <c r="CG212" t="s">
        <v>124</v>
      </c>
      <c r="CH212" t="s">
        <v>124</v>
      </c>
      <c r="CI212" t="s">
        <v>124</v>
      </c>
      <c r="CJ212" t="s">
        <v>124</v>
      </c>
      <c r="CK212" t="s">
        <v>124</v>
      </c>
      <c r="CL212" t="s">
        <v>124</v>
      </c>
      <c r="CM212" t="s">
        <v>124</v>
      </c>
      <c r="CN212" t="s">
        <v>124</v>
      </c>
      <c r="CO212" t="s">
        <v>124</v>
      </c>
      <c r="CP212" t="s">
        <v>124</v>
      </c>
      <c r="CQ212" t="s">
        <v>124</v>
      </c>
      <c r="CR212" t="s">
        <v>124</v>
      </c>
      <c r="CS212" t="s">
        <v>124</v>
      </c>
      <c r="CT212" t="s">
        <v>124</v>
      </c>
      <c r="CU212" t="s">
        <v>124</v>
      </c>
      <c r="CV212" t="s">
        <v>124</v>
      </c>
      <c r="CW212" t="s">
        <v>124</v>
      </c>
      <c r="CX212" t="s">
        <v>124</v>
      </c>
      <c r="CY212" t="s">
        <v>124</v>
      </c>
      <c r="CZ212" t="s">
        <v>124</v>
      </c>
      <c r="DA212" t="s">
        <v>124</v>
      </c>
      <c r="DB212" t="s">
        <v>124</v>
      </c>
      <c r="DC212" t="s">
        <v>124</v>
      </c>
      <c r="DD212" t="s">
        <v>124</v>
      </c>
      <c r="DE212" t="s">
        <v>124</v>
      </c>
      <c r="DF212" t="s">
        <v>124</v>
      </c>
      <c r="DG212">
        <v>0</v>
      </c>
      <c r="DH212" t="s">
        <v>124</v>
      </c>
      <c r="DI212" t="s">
        <v>124</v>
      </c>
      <c r="DJ212" t="s">
        <v>124</v>
      </c>
      <c r="DK212" t="s">
        <v>124</v>
      </c>
      <c r="DL212" t="s">
        <v>124</v>
      </c>
      <c r="DM212" t="s">
        <v>124</v>
      </c>
      <c r="DN212" t="s">
        <v>124</v>
      </c>
      <c r="DO212">
        <v>0</v>
      </c>
      <c r="DP212" t="s">
        <v>124</v>
      </c>
      <c r="DQ212">
        <v>0</v>
      </c>
      <c r="DR212" t="s">
        <v>124</v>
      </c>
      <c r="DS212" t="s">
        <v>124</v>
      </c>
      <c r="DT212" t="s">
        <v>124</v>
      </c>
    </row>
    <row r="213" spans="1:124" x14ac:dyDescent="0.35">
      <c r="A213" t="s">
        <v>150</v>
      </c>
      <c r="B213" s="1">
        <v>43628</v>
      </c>
      <c r="C213" s="1">
        <v>43738</v>
      </c>
      <c r="D213">
        <v>1</v>
      </c>
      <c r="E213">
        <v>0</v>
      </c>
      <c r="F213">
        <v>0</v>
      </c>
      <c r="G213">
        <v>0</v>
      </c>
      <c r="H213" t="s">
        <v>124</v>
      </c>
      <c r="I213" t="s">
        <v>124</v>
      </c>
      <c r="J213" t="s">
        <v>124</v>
      </c>
      <c r="K213" t="s">
        <v>124</v>
      </c>
      <c r="L213" t="s">
        <v>124</v>
      </c>
      <c r="M213" t="s">
        <v>124</v>
      </c>
      <c r="N213" t="s">
        <v>124</v>
      </c>
      <c r="O213" t="s">
        <v>124</v>
      </c>
      <c r="P213" t="s">
        <v>124</v>
      </c>
      <c r="Q213" t="s">
        <v>124</v>
      </c>
      <c r="R213" t="s">
        <v>124</v>
      </c>
      <c r="S213" t="s">
        <v>124</v>
      </c>
      <c r="T213">
        <v>1</v>
      </c>
      <c r="U213">
        <v>1</v>
      </c>
      <c r="V213">
        <v>0</v>
      </c>
      <c r="W213">
        <v>1</v>
      </c>
      <c r="X213">
        <v>1</v>
      </c>
      <c r="Y213">
        <v>0</v>
      </c>
      <c r="Z213">
        <v>0</v>
      </c>
      <c r="AA213">
        <v>0</v>
      </c>
      <c r="AB213">
        <v>0</v>
      </c>
      <c r="AC213">
        <v>0</v>
      </c>
      <c r="AD213">
        <v>0</v>
      </c>
      <c r="AE213">
        <v>0</v>
      </c>
      <c r="AF213">
        <v>0</v>
      </c>
      <c r="AG213">
        <v>0</v>
      </c>
      <c r="AH213">
        <v>0</v>
      </c>
      <c r="AI213">
        <v>0</v>
      </c>
      <c r="AJ213">
        <v>0</v>
      </c>
      <c r="AK213">
        <v>0</v>
      </c>
      <c r="AL213">
        <v>0</v>
      </c>
      <c r="AM213">
        <v>1</v>
      </c>
      <c r="AN213">
        <v>0</v>
      </c>
      <c r="AO213">
        <v>0</v>
      </c>
      <c r="AP213">
        <v>0</v>
      </c>
      <c r="AQ213">
        <v>1</v>
      </c>
      <c r="AR213">
        <v>0</v>
      </c>
      <c r="AS213">
        <v>0</v>
      </c>
      <c r="AT213">
        <v>0</v>
      </c>
      <c r="AU213">
        <v>0</v>
      </c>
      <c r="AV213">
        <v>0</v>
      </c>
      <c r="AW213">
        <v>0</v>
      </c>
      <c r="AX213">
        <v>1</v>
      </c>
      <c r="AY213">
        <v>0</v>
      </c>
      <c r="AZ213">
        <v>1</v>
      </c>
      <c r="BA213">
        <v>1</v>
      </c>
      <c r="BB213">
        <v>0</v>
      </c>
      <c r="BC213">
        <v>0</v>
      </c>
      <c r="BD213">
        <v>0</v>
      </c>
      <c r="BE213">
        <v>0</v>
      </c>
      <c r="BF213">
        <v>0</v>
      </c>
      <c r="BG213">
        <v>0</v>
      </c>
      <c r="BH213">
        <v>0</v>
      </c>
      <c r="BI213">
        <v>0</v>
      </c>
      <c r="BJ213">
        <v>0</v>
      </c>
      <c r="BK213">
        <v>0</v>
      </c>
      <c r="BL213">
        <v>0</v>
      </c>
      <c r="BM213">
        <v>0</v>
      </c>
      <c r="BN213">
        <v>0</v>
      </c>
      <c r="BO213">
        <v>0</v>
      </c>
      <c r="BP213">
        <v>0</v>
      </c>
      <c r="BQ213">
        <v>0</v>
      </c>
      <c r="BR213">
        <v>1</v>
      </c>
      <c r="BS213">
        <v>1</v>
      </c>
      <c r="BT213">
        <v>0</v>
      </c>
      <c r="BU213">
        <v>0</v>
      </c>
      <c r="BV213">
        <v>0</v>
      </c>
      <c r="BW213" t="s">
        <v>124</v>
      </c>
      <c r="BX213" t="s">
        <v>124</v>
      </c>
      <c r="BY213" t="s">
        <v>124</v>
      </c>
      <c r="BZ213" t="s">
        <v>124</v>
      </c>
      <c r="CA213" t="s">
        <v>124</v>
      </c>
      <c r="CB213" t="s">
        <v>124</v>
      </c>
      <c r="CC213" t="s">
        <v>124</v>
      </c>
      <c r="CD213" t="s">
        <v>124</v>
      </c>
      <c r="CE213" t="s">
        <v>124</v>
      </c>
      <c r="CF213" t="s">
        <v>124</v>
      </c>
      <c r="CG213" t="s">
        <v>124</v>
      </c>
      <c r="CH213" t="s">
        <v>124</v>
      </c>
      <c r="CI213" t="s">
        <v>124</v>
      </c>
      <c r="CJ213" t="s">
        <v>124</v>
      </c>
      <c r="CK213" t="s">
        <v>124</v>
      </c>
      <c r="CL213" t="s">
        <v>124</v>
      </c>
      <c r="CM213" t="s">
        <v>124</v>
      </c>
      <c r="CN213" t="s">
        <v>124</v>
      </c>
      <c r="CO213" t="s">
        <v>124</v>
      </c>
      <c r="CP213" t="s">
        <v>124</v>
      </c>
      <c r="CQ213" t="s">
        <v>124</v>
      </c>
      <c r="CR213" t="s">
        <v>124</v>
      </c>
      <c r="CS213" t="s">
        <v>124</v>
      </c>
      <c r="CT213" t="s">
        <v>124</v>
      </c>
      <c r="CU213" t="s">
        <v>124</v>
      </c>
      <c r="CV213" t="s">
        <v>124</v>
      </c>
      <c r="CW213" t="s">
        <v>124</v>
      </c>
      <c r="CX213" t="s">
        <v>124</v>
      </c>
      <c r="CY213" t="s">
        <v>124</v>
      </c>
      <c r="CZ213" t="s">
        <v>124</v>
      </c>
      <c r="DA213" t="s">
        <v>124</v>
      </c>
      <c r="DB213" t="s">
        <v>124</v>
      </c>
      <c r="DC213" t="s">
        <v>124</v>
      </c>
      <c r="DD213" t="s">
        <v>124</v>
      </c>
      <c r="DE213" t="s">
        <v>124</v>
      </c>
      <c r="DF213" t="s">
        <v>124</v>
      </c>
      <c r="DG213">
        <v>0</v>
      </c>
      <c r="DH213" t="s">
        <v>124</v>
      </c>
      <c r="DI213" t="s">
        <v>124</v>
      </c>
      <c r="DJ213" t="s">
        <v>124</v>
      </c>
      <c r="DK213" t="s">
        <v>124</v>
      </c>
      <c r="DL213" t="s">
        <v>124</v>
      </c>
      <c r="DM213" t="s">
        <v>124</v>
      </c>
      <c r="DN213" t="s">
        <v>124</v>
      </c>
      <c r="DO213">
        <v>0</v>
      </c>
      <c r="DP213" t="s">
        <v>124</v>
      </c>
      <c r="DQ213">
        <v>0</v>
      </c>
      <c r="DR213" t="s">
        <v>124</v>
      </c>
      <c r="DS213" t="s">
        <v>124</v>
      </c>
      <c r="DT213" t="s">
        <v>124</v>
      </c>
    </row>
    <row r="214" spans="1:124" x14ac:dyDescent="0.35">
      <c r="A214" t="s">
        <v>150</v>
      </c>
      <c r="B214" s="1">
        <v>43739</v>
      </c>
      <c r="C214" s="1">
        <v>44012</v>
      </c>
      <c r="D214">
        <v>1</v>
      </c>
      <c r="E214">
        <v>0</v>
      </c>
      <c r="F214">
        <v>0</v>
      </c>
      <c r="G214">
        <v>0</v>
      </c>
      <c r="H214" t="s">
        <v>124</v>
      </c>
      <c r="I214" t="s">
        <v>124</v>
      </c>
      <c r="J214" t="s">
        <v>124</v>
      </c>
      <c r="K214" t="s">
        <v>124</v>
      </c>
      <c r="L214" t="s">
        <v>124</v>
      </c>
      <c r="M214" t="s">
        <v>124</v>
      </c>
      <c r="N214" t="s">
        <v>124</v>
      </c>
      <c r="O214" t="s">
        <v>124</v>
      </c>
      <c r="P214" t="s">
        <v>124</v>
      </c>
      <c r="Q214" t="s">
        <v>124</v>
      </c>
      <c r="R214" t="s">
        <v>124</v>
      </c>
      <c r="S214" t="s">
        <v>124</v>
      </c>
      <c r="T214">
        <v>1</v>
      </c>
      <c r="U214">
        <v>1</v>
      </c>
      <c r="V214">
        <v>0</v>
      </c>
      <c r="W214">
        <v>1</v>
      </c>
      <c r="X214">
        <v>1</v>
      </c>
      <c r="Y214">
        <v>0</v>
      </c>
      <c r="Z214">
        <v>0</v>
      </c>
      <c r="AA214">
        <v>0</v>
      </c>
      <c r="AB214">
        <v>0</v>
      </c>
      <c r="AC214">
        <v>0</v>
      </c>
      <c r="AD214">
        <v>0</v>
      </c>
      <c r="AE214">
        <v>0</v>
      </c>
      <c r="AF214">
        <v>0</v>
      </c>
      <c r="AG214">
        <v>0</v>
      </c>
      <c r="AH214">
        <v>0</v>
      </c>
      <c r="AI214">
        <v>0</v>
      </c>
      <c r="AJ214">
        <v>0</v>
      </c>
      <c r="AK214">
        <v>0</v>
      </c>
      <c r="AL214">
        <v>0</v>
      </c>
      <c r="AM214">
        <v>1</v>
      </c>
      <c r="AN214">
        <v>0</v>
      </c>
      <c r="AO214">
        <v>0</v>
      </c>
      <c r="AP214">
        <v>0</v>
      </c>
      <c r="AQ214">
        <v>1</v>
      </c>
      <c r="AR214">
        <v>0</v>
      </c>
      <c r="AS214">
        <v>0</v>
      </c>
      <c r="AT214">
        <v>0</v>
      </c>
      <c r="AU214">
        <v>0</v>
      </c>
      <c r="AV214">
        <v>0</v>
      </c>
      <c r="AW214">
        <v>0</v>
      </c>
      <c r="AX214">
        <v>1</v>
      </c>
      <c r="AY214">
        <v>0</v>
      </c>
      <c r="AZ214">
        <v>1</v>
      </c>
      <c r="BA214">
        <v>1</v>
      </c>
      <c r="BB214">
        <v>0</v>
      </c>
      <c r="BC214">
        <v>0</v>
      </c>
      <c r="BD214">
        <v>0</v>
      </c>
      <c r="BE214">
        <v>0</v>
      </c>
      <c r="BF214">
        <v>0</v>
      </c>
      <c r="BG214">
        <v>0</v>
      </c>
      <c r="BH214">
        <v>0</v>
      </c>
      <c r="BI214">
        <v>0</v>
      </c>
      <c r="BJ214">
        <v>0</v>
      </c>
      <c r="BK214">
        <v>0</v>
      </c>
      <c r="BL214">
        <v>0</v>
      </c>
      <c r="BM214">
        <v>0</v>
      </c>
      <c r="BN214">
        <v>0</v>
      </c>
      <c r="BO214">
        <v>0</v>
      </c>
      <c r="BP214">
        <v>0</v>
      </c>
      <c r="BQ214">
        <v>0</v>
      </c>
      <c r="BR214">
        <v>1</v>
      </c>
      <c r="BS214">
        <v>1</v>
      </c>
      <c r="BT214">
        <v>0</v>
      </c>
      <c r="BU214">
        <v>0</v>
      </c>
      <c r="BV214">
        <v>0</v>
      </c>
      <c r="BW214" t="s">
        <v>124</v>
      </c>
      <c r="BX214" t="s">
        <v>124</v>
      </c>
      <c r="BY214" t="s">
        <v>124</v>
      </c>
      <c r="BZ214" t="s">
        <v>124</v>
      </c>
      <c r="CA214" t="s">
        <v>124</v>
      </c>
      <c r="CB214" t="s">
        <v>124</v>
      </c>
      <c r="CC214" t="s">
        <v>124</v>
      </c>
      <c r="CD214" t="s">
        <v>124</v>
      </c>
      <c r="CE214" t="s">
        <v>124</v>
      </c>
      <c r="CF214" t="s">
        <v>124</v>
      </c>
      <c r="CG214" t="s">
        <v>124</v>
      </c>
      <c r="CH214" t="s">
        <v>124</v>
      </c>
      <c r="CI214" t="s">
        <v>124</v>
      </c>
      <c r="CJ214" t="s">
        <v>124</v>
      </c>
      <c r="CK214" t="s">
        <v>124</v>
      </c>
      <c r="CL214" t="s">
        <v>124</v>
      </c>
      <c r="CM214" t="s">
        <v>124</v>
      </c>
      <c r="CN214" t="s">
        <v>124</v>
      </c>
      <c r="CO214" t="s">
        <v>124</v>
      </c>
      <c r="CP214" t="s">
        <v>124</v>
      </c>
      <c r="CQ214" t="s">
        <v>124</v>
      </c>
      <c r="CR214" t="s">
        <v>124</v>
      </c>
      <c r="CS214" t="s">
        <v>124</v>
      </c>
      <c r="CT214" t="s">
        <v>124</v>
      </c>
      <c r="CU214" t="s">
        <v>124</v>
      </c>
      <c r="CV214" t="s">
        <v>124</v>
      </c>
      <c r="CW214" t="s">
        <v>124</v>
      </c>
      <c r="CX214" t="s">
        <v>124</v>
      </c>
      <c r="CY214" t="s">
        <v>124</v>
      </c>
      <c r="CZ214" t="s">
        <v>124</v>
      </c>
      <c r="DA214" t="s">
        <v>124</v>
      </c>
      <c r="DB214" t="s">
        <v>124</v>
      </c>
      <c r="DC214" t="s">
        <v>124</v>
      </c>
      <c r="DD214" t="s">
        <v>124</v>
      </c>
      <c r="DE214" t="s">
        <v>124</v>
      </c>
      <c r="DF214" t="s">
        <v>124</v>
      </c>
      <c r="DG214">
        <v>0</v>
      </c>
      <c r="DH214" t="s">
        <v>124</v>
      </c>
      <c r="DI214" t="s">
        <v>124</v>
      </c>
      <c r="DJ214" t="s">
        <v>124</v>
      </c>
      <c r="DK214" t="s">
        <v>124</v>
      </c>
      <c r="DL214" t="s">
        <v>124</v>
      </c>
      <c r="DM214" t="s">
        <v>124</v>
      </c>
      <c r="DN214" t="s">
        <v>124</v>
      </c>
      <c r="DO214">
        <v>0</v>
      </c>
      <c r="DP214" t="s">
        <v>124</v>
      </c>
      <c r="DQ214">
        <v>0</v>
      </c>
      <c r="DR214" t="s">
        <v>124</v>
      </c>
      <c r="DS214" t="s">
        <v>124</v>
      </c>
      <c r="DT214" t="s">
        <v>124</v>
      </c>
    </row>
    <row r="215" spans="1:124" x14ac:dyDescent="0.35">
      <c r="A215" t="s">
        <v>150</v>
      </c>
      <c r="B215" s="1">
        <v>44013</v>
      </c>
      <c r="C215" s="1">
        <v>44044</v>
      </c>
      <c r="D215">
        <v>1</v>
      </c>
      <c r="E215">
        <v>0</v>
      </c>
      <c r="F215">
        <v>0</v>
      </c>
      <c r="G215">
        <v>0</v>
      </c>
      <c r="H215" t="s">
        <v>124</v>
      </c>
      <c r="I215" t="s">
        <v>124</v>
      </c>
      <c r="J215" t="s">
        <v>124</v>
      </c>
      <c r="K215" t="s">
        <v>124</v>
      </c>
      <c r="L215" t="s">
        <v>124</v>
      </c>
      <c r="M215" t="s">
        <v>124</v>
      </c>
      <c r="N215" t="s">
        <v>124</v>
      </c>
      <c r="O215" t="s">
        <v>124</v>
      </c>
      <c r="P215" t="s">
        <v>124</v>
      </c>
      <c r="Q215" t="s">
        <v>124</v>
      </c>
      <c r="R215" t="s">
        <v>124</v>
      </c>
      <c r="S215" t="s">
        <v>124</v>
      </c>
      <c r="T215">
        <v>1</v>
      </c>
      <c r="U215">
        <v>1</v>
      </c>
      <c r="V215">
        <v>0</v>
      </c>
      <c r="W215">
        <v>1</v>
      </c>
      <c r="X215">
        <v>1</v>
      </c>
      <c r="Y215">
        <v>0</v>
      </c>
      <c r="Z215">
        <v>0</v>
      </c>
      <c r="AA215">
        <v>0</v>
      </c>
      <c r="AB215">
        <v>0</v>
      </c>
      <c r="AC215">
        <v>0</v>
      </c>
      <c r="AD215">
        <v>0</v>
      </c>
      <c r="AE215">
        <v>0</v>
      </c>
      <c r="AF215">
        <v>0</v>
      </c>
      <c r="AG215">
        <v>0</v>
      </c>
      <c r="AH215">
        <v>0</v>
      </c>
      <c r="AI215">
        <v>0</v>
      </c>
      <c r="AJ215">
        <v>0</v>
      </c>
      <c r="AK215">
        <v>0</v>
      </c>
      <c r="AL215">
        <v>0</v>
      </c>
      <c r="AM215">
        <v>1</v>
      </c>
      <c r="AN215">
        <v>0</v>
      </c>
      <c r="AO215">
        <v>0</v>
      </c>
      <c r="AP215">
        <v>0</v>
      </c>
      <c r="AQ215">
        <v>1</v>
      </c>
      <c r="AR215">
        <v>0</v>
      </c>
      <c r="AS215">
        <v>0</v>
      </c>
      <c r="AT215">
        <v>0</v>
      </c>
      <c r="AU215">
        <v>0</v>
      </c>
      <c r="AV215">
        <v>0</v>
      </c>
      <c r="AW215">
        <v>0</v>
      </c>
      <c r="AX215">
        <v>1</v>
      </c>
      <c r="AY215">
        <v>0</v>
      </c>
      <c r="AZ215">
        <v>1</v>
      </c>
      <c r="BA215">
        <v>1</v>
      </c>
      <c r="BB215">
        <v>0</v>
      </c>
      <c r="BC215">
        <v>0</v>
      </c>
      <c r="BD215">
        <v>0</v>
      </c>
      <c r="BE215">
        <v>0</v>
      </c>
      <c r="BF215">
        <v>0</v>
      </c>
      <c r="BG215">
        <v>0</v>
      </c>
      <c r="BH215">
        <v>0</v>
      </c>
      <c r="BI215">
        <v>0</v>
      </c>
      <c r="BJ215">
        <v>0</v>
      </c>
      <c r="BK215">
        <v>0</v>
      </c>
      <c r="BL215">
        <v>0</v>
      </c>
      <c r="BM215">
        <v>0</v>
      </c>
      <c r="BN215">
        <v>0</v>
      </c>
      <c r="BO215">
        <v>0</v>
      </c>
      <c r="BP215">
        <v>0</v>
      </c>
      <c r="BQ215">
        <v>0</v>
      </c>
      <c r="BR215">
        <v>1</v>
      </c>
      <c r="BS215">
        <v>1</v>
      </c>
      <c r="BT215">
        <v>0</v>
      </c>
      <c r="BU215">
        <v>0</v>
      </c>
      <c r="BV215">
        <v>0</v>
      </c>
      <c r="BW215" t="s">
        <v>124</v>
      </c>
      <c r="BX215" t="s">
        <v>124</v>
      </c>
      <c r="BY215" t="s">
        <v>124</v>
      </c>
      <c r="BZ215" t="s">
        <v>124</v>
      </c>
      <c r="CA215" t="s">
        <v>124</v>
      </c>
      <c r="CB215" t="s">
        <v>124</v>
      </c>
      <c r="CC215" t="s">
        <v>124</v>
      </c>
      <c r="CD215" t="s">
        <v>124</v>
      </c>
      <c r="CE215" t="s">
        <v>124</v>
      </c>
      <c r="CF215" t="s">
        <v>124</v>
      </c>
      <c r="CG215" t="s">
        <v>124</v>
      </c>
      <c r="CH215" t="s">
        <v>124</v>
      </c>
      <c r="CI215" t="s">
        <v>124</v>
      </c>
      <c r="CJ215" t="s">
        <v>124</v>
      </c>
      <c r="CK215" t="s">
        <v>124</v>
      </c>
      <c r="CL215" t="s">
        <v>124</v>
      </c>
      <c r="CM215" t="s">
        <v>124</v>
      </c>
      <c r="CN215" t="s">
        <v>124</v>
      </c>
      <c r="CO215" t="s">
        <v>124</v>
      </c>
      <c r="CP215" t="s">
        <v>124</v>
      </c>
      <c r="CQ215" t="s">
        <v>124</v>
      </c>
      <c r="CR215" t="s">
        <v>124</v>
      </c>
      <c r="CS215" t="s">
        <v>124</v>
      </c>
      <c r="CT215" t="s">
        <v>124</v>
      </c>
      <c r="CU215" t="s">
        <v>124</v>
      </c>
      <c r="CV215" t="s">
        <v>124</v>
      </c>
      <c r="CW215" t="s">
        <v>124</v>
      </c>
      <c r="CX215" t="s">
        <v>124</v>
      </c>
      <c r="CY215" t="s">
        <v>124</v>
      </c>
      <c r="CZ215" t="s">
        <v>124</v>
      </c>
      <c r="DA215" t="s">
        <v>124</v>
      </c>
      <c r="DB215" t="s">
        <v>124</v>
      </c>
      <c r="DC215" t="s">
        <v>124</v>
      </c>
      <c r="DD215" t="s">
        <v>124</v>
      </c>
      <c r="DE215" t="s">
        <v>124</v>
      </c>
      <c r="DF215" t="s">
        <v>124</v>
      </c>
      <c r="DG215">
        <v>0</v>
      </c>
      <c r="DH215" t="s">
        <v>124</v>
      </c>
      <c r="DI215" t="s">
        <v>124</v>
      </c>
      <c r="DJ215" t="s">
        <v>124</v>
      </c>
      <c r="DK215" t="s">
        <v>124</v>
      </c>
      <c r="DL215" t="s">
        <v>124</v>
      </c>
      <c r="DM215" t="s">
        <v>124</v>
      </c>
      <c r="DN215" t="s">
        <v>124</v>
      </c>
      <c r="DO215">
        <v>0</v>
      </c>
      <c r="DP215" t="s">
        <v>124</v>
      </c>
      <c r="DQ215">
        <v>0</v>
      </c>
      <c r="DR215" t="s">
        <v>124</v>
      </c>
      <c r="DS215" t="s">
        <v>124</v>
      </c>
      <c r="DT215" t="s">
        <v>124</v>
      </c>
    </row>
    <row r="216" spans="1:124" x14ac:dyDescent="0.35">
      <c r="A216" t="s">
        <v>151</v>
      </c>
      <c r="B216" s="1">
        <v>42948</v>
      </c>
      <c r="C216" s="1">
        <v>43039</v>
      </c>
      <c r="D216">
        <v>1</v>
      </c>
      <c r="E216">
        <v>0</v>
      </c>
      <c r="F216">
        <v>0</v>
      </c>
      <c r="G216">
        <v>0</v>
      </c>
      <c r="H216" t="s">
        <v>124</v>
      </c>
      <c r="I216" t="s">
        <v>124</v>
      </c>
      <c r="J216" t="s">
        <v>124</v>
      </c>
      <c r="K216" t="s">
        <v>124</v>
      </c>
      <c r="L216" t="s">
        <v>124</v>
      </c>
      <c r="M216" t="s">
        <v>124</v>
      </c>
      <c r="N216" t="s">
        <v>124</v>
      </c>
      <c r="O216" t="s">
        <v>124</v>
      </c>
      <c r="P216" t="s">
        <v>124</v>
      </c>
      <c r="Q216" t="s">
        <v>124</v>
      </c>
      <c r="R216" t="s">
        <v>124</v>
      </c>
      <c r="S216" t="s">
        <v>124</v>
      </c>
      <c r="T216">
        <v>1</v>
      </c>
      <c r="U216">
        <v>1</v>
      </c>
      <c r="V216">
        <v>0</v>
      </c>
      <c r="W216">
        <v>1</v>
      </c>
      <c r="X216">
        <v>1</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1</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1</v>
      </c>
      <c r="BV216">
        <v>0</v>
      </c>
      <c r="BW216" t="s">
        <v>124</v>
      </c>
      <c r="BX216" t="s">
        <v>124</v>
      </c>
      <c r="BY216" t="s">
        <v>124</v>
      </c>
      <c r="BZ216" t="s">
        <v>124</v>
      </c>
      <c r="CA216" t="s">
        <v>124</v>
      </c>
      <c r="CB216" t="s">
        <v>124</v>
      </c>
      <c r="CC216" t="s">
        <v>124</v>
      </c>
      <c r="CD216" t="s">
        <v>124</v>
      </c>
      <c r="CE216" t="s">
        <v>124</v>
      </c>
      <c r="CF216" t="s">
        <v>124</v>
      </c>
      <c r="CG216" t="s">
        <v>124</v>
      </c>
      <c r="CH216" t="s">
        <v>124</v>
      </c>
      <c r="CI216" t="s">
        <v>124</v>
      </c>
      <c r="CJ216" t="s">
        <v>124</v>
      </c>
      <c r="CK216" t="s">
        <v>124</v>
      </c>
      <c r="CL216" t="s">
        <v>124</v>
      </c>
      <c r="CM216" t="s">
        <v>124</v>
      </c>
      <c r="CN216" t="s">
        <v>124</v>
      </c>
      <c r="CO216" t="s">
        <v>124</v>
      </c>
      <c r="CP216" t="s">
        <v>124</v>
      </c>
      <c r="CQ216" t="s">
        <v>124</v>
      </c>
      <c r="CR216" t="s">
        <v>124</v>
      </c>
      <c r="CS216" t="s">
        <v>124</v>
      </c>
      <c r="CT216" t="s">
        <v>124</v>
      </c>
      <c r="CU216" t="s">
        <v>124</v>
      </c>
      <c r="CV216" t="s">
        <v>124</v>
      </c>
      <c r="CW216" t="s">
        <v>124</v>
      </c>
      <c r="CX216" t="s">
        <v>124</v>
      </c>
      <c r="CY216" t="s">
        <v>124</v>
      </c>
      <c r="CZ216" t="s">
        <v>124</v>
      </c>
      <c r="DA216" t="s">
        <v>124</v>
      </c>
      <c r="DB216" t="s">
        <v>124</v>
      </c>
      <c r="DC216" t="s">
        <v>124</v>
      </c>
      <c r="DD216" t="s">
        <v>124</v>
      </c>
      <c r="DE216" t="s">
        <v>124</v>
      </c>
      <c r="DF216" t="s">
        <v>124</v>
      </c>
      <c r="DG216">
        <v>0</v>
      </c>
      <c r="DH216" t="s">
        <v>124</v>
      </c>
      <c r="DI216" t="s">
        <v>124</v>
      </c>
      <c r="DJ216" t="s">
        <v>124</v>
      </c>
      <c r="DK216" t="s">
        <v>124</v>
      </c>
      <c r="DL216" t="s">
        <v>124</v>
      </c>
      <c r="DM216" t="s">
        <v>124</v>
      </c>
      <c r="DN216" t="s">
        <v>124</v>
      </c>
      <c r="DO216">
        <v>0</v>
      </c>
      <c r="DP216" t="s">
        <v>124</v>
      </c>
      <c r="DQ216">
        <v>0</v>
      </c>
      <c r="DR216" t="s">
        <v>124</v>
      </c>
      <c r="DS216" t="s">
        <v>124</v>
      </c>
      <c r="DT216" t="s">
        <v>124</v>
      </c>
    </row>
    <row r="217" spans="1:124" x14ac:dyDescent="0.35">
      <c r="A217" t="s">
        <v>151</v>
      </c>
      <c r="B217" s="1">
        <v>43040</v>
      </c>
      <c r="C217" s="1">
        <v>43281</v>
      </c>
      <c r="D217">
        <v>1</v>
      </c>
      <c r="E217">
        <v>0</v>
      </c>
      <c r="F217">
        <v>0</v>
      </c>
      <c r="G217">
        <v>0</v>
      </c>
      <c r="H217" t="s">
        <v>124</v>
      </c>
      <c r="I217" t="s">
        <v>124</v>
      </c>
      <c r="J217" t="s">
        <v>124</v>
      </c>
      <c r="K217" t="s">
        <v>124</v>
      </c>
      <c r="L217" t="s">
        <v>124</v>
      </c>
      <c r="M217" t="s">
        <v>124</v>
      </c>
      <c r="N217" t="s">
        <v>124</v>
      </c>
      <c r="O217" t="s">
        <v>124</v>
      </c>
      <c r="P217" t="s">
        <v>124</v>
      </c>
      <c r="Q217" t="s">
        <v>124</v>
      </c>
      <c r="R217" t="s">
        <v>124</v>
      </c>
      <c r="S217" t="s">
        <v>124</v>
      </c>
      <c r="T217">
        <v>1</v>
      </c>
      <c r="U217">
        <v>1</v>
      </c>
      <c r="V217">
        <v>0</v>
      </c>
      <c r="W217">
        <v>1</v>
      </c>
      <c r="X217">
        <v>1</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1</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1</v>
      </c>
      <c r="BV217">
        <v>0</v>
      </c>
      <c r="BW217" t="s">
        <v>124</v>
      </c>
      <c r="BX217" t="s">
        <v>124</v>
      </c>
      <c r="BY217" t="s">
        <v>124</v>
      </c>
      <c r="BZ217" t="s">
        <v>124</v>
      </c>
      <c r="CA217" t="s">
        <v>124</v>
      </c>
      <c r="CB217" t="s">
        <v>124</v>
      </c>
      <c r="CC217" t="s">
        <v>124</v>
      </c>
      <c r="CD217" t="s">
        <v>124</v>
      </c>
      <c r="CE217" t="s">
        <v>124</v>
      </c>
      <c r="CF217" t="s">
        <v>124</v>
      </c>
      <c r="CG217" t="s">
        <v>124</v>
      </c>
      <c r="CH217" t="s">
        <v>124</v>
      </c>
      <c r="CI217" t="s">
        <v>124</v>
      </c>
      <c r="CJ217" t="s">
        <v>124</v>
      </c>
      <c r="CK217" t="s">
        <v>124</v>
      </c>
      <c r="CL217" t="s">
        <v>124</v>
      </c>
      <c r="CM217" t="s">
        <v>124</v>
      </c>
      <c r="CN217" t="s">
        <v>124</v>
      </c>
      <c r="CO217" t="s">
        <v>124</v>
      </c>
      <c r="CP217" t="s">
        <v>124</v>
      </c>
      <c r="CQ217" t="s">
        <v>124</v>
      </c>
      <c r="CR217" t="s">
        <v>124</v>
      </c>
      <c r="CS217" t="s">
        <v>124</v>
      </c>
      <c r="CT217" t="s">
        <v>124</v>
      </c>
      <c r="CU217" t="s">
        <v>124</v>
      </c>
      <c r="CV217" t="s">
        <v>124</v>
      </c>
      <c r="CW217" t="s">
        <v>124</v>
      </c>
      <c r="CX217" t="s">
        <v>124</v>
      </c>
      <c r="CY217" t="s">
        <v>124</v>
      </c>
      <c r="CZ217" t="s">
        <v>124</v>
      </c>
      <c r="DA217" t="s">
        <v>124</v>
      </c>
      <c r="DB217" t="s">
        <v>124</v>
      </c>
      <c r="DC217" t="s">
        <v>124</v>
      </c>
      <c r="DD217" t="s">
        <v>124</v>
      </c>
      <c r="DE217" t="s">
        <v>124</v>
      </c>
      <c r="DF217" t="s">
        <v>124</v>
      </c>
      <c r="DG217">
        <v>0</v>
      </c>
      <c r="DH217" t="s">
        <v>124</v>
      </c>
      <c r="DI217" t="s">
        <v>124</v>
      </c>
      <c r="DJ217" t="s">
        <v>124</v>
      </c>
      <c r="DK217" t="s">
        <v>124</v>
      </c>
      <c r="DL217" t="s">
        <v>124</v>
      </c>
      <c r="DM217" t="s">
        <v>124</v>
      </c>
      <c r="DN217" t="s">
        <v>124</v>
      </c>
      <c r="DO217">
        <v>0</v>
      </c>
      <c r="DP217" t="s">
        <v>124</v>
      </c>
      <c r="DQ217">
        <v>0</v>
      </c>
      <c r="DR217" t="s">
        <v>124</v>
      </c>
      <c r="DS217" t="s">
        <v>124</v>
      </c>
      <c r="DT217" t="s">
        <v>124</v>
      </c>
    </row>
    <row r="218" spans="1:124" x14ac:dyDescent="0.35">
      <c r="A218" t="s">
        <v>151</v>
      </c>
      <c r="B218" s="1">
        <v>43282</v>
      </c>
      <c r="C218" s="1">
        <v>43646</v>
      </c>
      <c r="D218">
        <v>1</v>
      </c>
      <c r="E218">
        <v>0</v>
      </c>
      <c r="F218">
        <v>0</v>
      </c>
      <c r="G218">
        <v>0</v>
      </c>
      <c r="H218" t="s">
        <v>124</v>
      </c>
      <c r="I218" t="s">
        <v>124</v>
      </c>
      <c r="J218" t="s">
        <v>124</v>
      </c>
      <c r="K218" t="s">
        <v>124</v>
      </c>
      <c r="L218" t="s">
        <v>124</v>
      </c>
      <c r="M218" t="s">
        <v>124</v>
      </c>
      <c r="N218" t="s">
        <v>124</v>
      </c>
      <c r="O218" t="s">
        <v>124</v>
      </c>
      <c r="P218" t="s">
        <v>124</v>
      </c>
      <c r="Q218" t="s">
        <v>124</v>
      </c>
      <c r="R218" t="s">
        <v>124</v>
      </c>
      <c r="S218" t="s">
        <v>124</v>
      </c>
      <c r="T218">
        <v>1</v>
      </c>
      <c r="U218">
        <v>1</v>
      </c>
      <c r="V218">
        <v>0</v>
      </c>
      <c r="W218">
        <v>1</v>
      </c>
      <c r="X218">
        <v>1</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1</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1</v>
      </c>
      <c r="BV218">
        <v>0</v>
      </c>
      <c r="BW218" t="s">
        <v>124</v>
      </c>
      <c r="BX218" t="s">
        <v>124</v>
      </c>
      <c r="BY218" t="s">
        <v>124</v>
      </c>
      <c r="BZ218" t="s">
        <v>124</v>
      </c>
      <c r="CA218" t="s">
        <v>124</v>
      </c>
      <c r="CB218" t="s">
        <v>124</v>
      </c>
      <c r="CC218" t="s">
        <v>124</v>
      </c>
      <c r="CD218" t="s">
        <v>124</v>
      </c>
      <c r="CE218" t="s">
        <v>124</v>
      </c>
      <c r="CF218" t="s">
        <v>124</v>
      </c>
      <c r="CG218" t="s">
        <v>124</v>
      </c>
      <c r="CH218" t="s">
        <v>124</v>
      </c>
      <c r="CI218" t="s">
        <v>124</v>
      </c>
      <c r="CJ218" t="s">
        <v>124</v>
      </c>
      <c r="CK218" t="s">
        <v>124</v>
      </c>
      <c r="CL218" t="s">
        <v>124</v>
      </c>
      <c r="CM218" t="s">
        <v>124</v>
      </c>
      <c r="CN218" t="s">
        <v>124</v>
      </c>
      <c r="CO218" t="s">
        <v>124</v>
      </c>
      <c r="CP218" t="s">
        <v>124</v>
      </c>
      <c r="CQ218" t="s">
        <v>124</v>
      </c>
      <c r="CR218" t="s">
        <v>124</v>
      </c>
      <c r="CS218" t="s">
        <v>124</v>
      </c>
      <c r="CT218" t="s">
        <v>124</v>
      </c>
      <c r="CU218" t="s">
        <v>124</v>
      </c>
      <c r="CV218" t="s">
        <v>124</v>
      </c>
      <c r="CW218" t="s">
        <v>124</v>
      </c>
      <c r="CX218" t="s">
        <v>124</v>
      </c>
      <c r="CY218" t="s">
        <v>124</v>
      </c>
      <c r="CZ218" t="s">
        <v>124</v>
      </c>
      <c r="DA218" t="s">
        <v>124</v>
      </c>
      <c r="DB218" t="s">
        <v>124</v>
      </c>
      <c r="DC218" t="s">
        <v>124</v>
      </c>
      <c r="DD218" t="s">
        <v>124</v>
      </c>
      <c r="DE218" t="s">
        <v>124</v>
      </c>
      <c r="DF218" t="s">
        <v>124</v>
      </c>
      <c r="DG218">
        <v>0</v>
      </c>
      <c r="DH218" t="s">
        <v>124</v>
      </c>
      <c r="DI218" t="s">
        <v>124</v>
      </c>
      <c r="DJ218" t="s">
        <v>124</v>
      </c>
      <c r="DK218" t="s">
        <v>124</v>
      </c>
      <c r="DL218" t="s">
        <v>124</v>
      </c>
      <c r="DM218" t="s">
        <v>124</v>
      </c>
      <c r="DN218" t="s">
        <v>124</v>
      </c>
      <c r="DO218">
        <v>0</v>
      </c>
      <c r="DP218" t="s">
        <v>124</v>
      </c>
      <c r="DQ218">
        <v>0</v>
      </c>
      <c r="DR218" t="s">
        <v>124</v>
      </c>
      <c r="DS218" t="s">
        <v>124</v>
      </c>
      <c r="DT218" t="s">
        <v>124</v>
      </c>
    </row>
    <row r="219" spans="1:124" x14ac:dyDescent="0.35">
      <c r="A219" t="s">
        <v>151</v>
      </c>
      <c r="B219" s="1">
        <v>43647</v>
      </c>
      <c r="C219" s="1">
        <v>43677</v>
      </c>
      <c r="D219">
        <v>1</v>
      </c>
      <c r="E219">
        <v>0</v>
      </c>
      <c r="F219">
        <v>0</v>
      </c>
      <c r="G219">
        <v>0</v>
      </c>
      <c r="H219" t="s">
        <v>124</v>
      </c>
      <c r="I219" t="s">
        <v>124</v>
      </c>
      <c r="J219" t="s">
        <v>124</v>
      </c>
      <c r="K219" t="s">
        <v>124</v>
      </c>
      <c r="L219" t="s">
        <v>124</v>
      </c>
      <c r="M219" t="s">
        <v>124</v>
      </c>
      <c r="N219" t="s">
        <v>124</v>
      </c>
      <c r="O219" t="s">
        <v>124</v>
      </c>
      <c r="P219" t="s">
        <v>124</v>
      </c>
      <c r="Q219" t="s">
        <v>124</v>
      </c>
      <c r="R219" t="s">
        <v>124</v>
      </c>
      <c r="S219" t="s">
        <v>124</v>
      </c>
      <c r="T219">
        <v>1</v>
      </c>
      <c r="U219">
        <v>1</v>
      </c>
      <c r="V219">
        <v>0</v>
      </c>
      <c r="W219">
        <v>1</v>
      </c>
      <c r="X219">
        <v>1</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1</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1</v>
      </c>
      <c r="BV219">
        <v>0</v>
      </c>
      <c r="BW219" t="s">
        <v>124</v>
      </c>
      <c r="BX219" t="s">
        <v>124</v>
      </c>
      <c r="BY219" t="s">
        <v>124</v>
      </c>
      <c r="BZ219" t="s">
        <v>124</v>
      </c>
      <c r="CA219" t="s">
        <v>124</v>
      </c>
      <c r="CB219" t="s">
        <v>124</v>
      </c>
      <c r="CC219" t="s">
        <v>124</v>
      </c>
      <c r="CD219" t="s">
        <v>124</v>
      </c>
      <c r="CE219" t="s">
        <v>124</v>
      </c>
      <c r="CF219" t="s">
        <v>124</v>
      </c>
      <c r="CG219" t="s">
        <v>124</v>
      </c>
      <c r="CH219" t="s">
        <v>124</v>
      </c>
      <c r="CI219" t="s">
        <v>124</v>
      </c>
      <c r="CJ219" t="s">
        <v>124</v>
      </c>
      <c r="CK219" t="s">
        <v>124</v>
      </c>
      <c r="CL219" t="s">
        <v>124</v>
      </c>
      <c r="CM219" t="s">
        <v>124</v>
      </c>
      <c r="CN219" t="s">
        <v>124</v>
      </c>
      <c r="CO219" t="s">
        <v>124</v>
      </c>
      <c r="CP219" t="s">
        <v>124</v>
      </c>
      <c r="CQ219" t="s">
        <v>124</v>
      </c>
      <c r="CR219" t="s">
        <v>124</v>
      </c>
      <c r="CS219" t="s">
        <v>124</v>
      </c>
      <c r="CT219" t="s">
        <v>124</v>
      </c>
      <c r="CU219" t="s">
        <v>124</v>
      </c>
      <c r="CV219" t="s">
        <v>124</v>
      </c>
      <c r="CW219" t="s">
        <v>124</v>
      </c>
      <c r="CX219" t="s">
        <v>124</v>
      </c>
      <c r="CY219" t="s">
        <v>124</v>
      </c>
      <c r="CZ219" t="s">
        <v>124</v>
      </c>
      <c r="DA219" t="s">
        <v>124</v>
      </c>
      <c r="DB219" t="s">
        <v>124</v>
      </c>
      <c r="DC219" t="s">
        <v>124</v>
      </c>
      <c r="DD219" t="s">
        <v>124</v>
      </c>
      <c r="DE219" t="s">
        <v>124</v>
      </c>
      <c r="DF219" t="s">
        <v>124</v>
      </c>
      <c r="DG219">
        <v>0</v>
      </c>
      <c r="DH219" t="s">
        <v>124</v>
      </c>
      <c r="DI219" t="s">
        <v>124</v>
      </c>
      <c r="DJ219" t="s">
        <v>124</v>
      </c>
      <c r="DK219" t="s">
        <v>124</v>
      </c>
      <c r="DL219" t="s">
        <v>124</v>
      </c>
      <c r="DM219" t="s">
        <v>124</v>
      </c>
      <c r="DN219" t="s">
        <v>124</v>
      </c>
      <c r="DO219">
        <v>0</v>
      </c>
      <c r="DP219">
        <v>1</v>
      </c>
      <c r="DQ219">
        <v>0</v>
      </c>
      <c r="DR219" t="s">
        <v>124</v>
      </c>
      <c r="DS219" t="s">
        <v>124</v>
      </c>
      <c r="DT219" t="s">
        <v>124</v>
      </c>
    </row>
    <row r="220" spans="1:124" x14ac:dyDescent="0.35">
      <c r="A220" t="s">
        <v>151</v>
      </c>
      <c r="B220" s="1">
        <v>43678</v>
      </c>
      <c r="C220" s="1">
        <v>43799</v>
      </c>
      <c r="D220">
        <v>1</v>
      </c>
      <c r="E220">
        <v>0</v>
      </c>
      <c r="F220">
        <v>0</v>
      </c>
      <c r="G220">
        <v>0</v>
      </c>
      <c r="H220" t="s">
        <v>124</v>
      </c>
      <c r="I220" t="s">
        <v>124</v>
      </c>
      <c r="J220" t="s">
        <v>124</v>
      </c>
      <c r="K220" t="s">
        <v>124</v>
      </c>
      <c r="L220" t="s">
        <v>124</v>
      </c>
      <c r="M220" t="s">
        <v>124</v>
      </c>
      <c r="N220" t="s">
        <v>124</v>
      </c>
      <c r="O220" t="s">
        <v>124</v>
      </c>
      <c r="P220" t="s">
        <v>124</v>
      </c>
      <c r="Q220" t="s">
        <v>124</v>
      </c>
      <c r="R220" t="s">
        <v>124</v>
      </c>
      <c r="S220" t="s">
        <v>124</v>
      </c>
      <c r="T220">
        <v>1</v>
      </c>
      <c r="U220">
        <v>1</v>
      </c>
      <c r="V220">
        <v>0</v>
      </c>
      <c r="W220">
        <v>1</v>
      </c>
      <c r="X220">
        <v>1</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1</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1</v>
      </c>
      <c r="BV220">
        <v>0</v>
      </c>
      <c r="BW220" t="s">
        <v>124</v>
      </c>
      <c r="BX220" t="s">
        <v>124</v>
      </c>
      <c r="BY220" t="s">
        <v>124</v>
      </c>
      <c r="BZ220" t="s">
        <v>124</v>
      </c>
      <c r="CA220" t="s">
        <v>124</v>
      </c>
      <c r="CB220" t="s">
        <v>124</v>
      </c>
      <c r="CC220" t="s">
        <v>124</v>
      </c>
      <c r="CD220" t="s">
        <v>124</v>
      </c>
      <c r="CE220" t="s">
        <v>124</v>
      </c>
      <c r="CF220" t="s">
        <v>124</v>
      </c>
      <c r="CG220" t="s">
        <v>124</v>
      </c>
      <c r="CH220" t="s">
        <v>124</v>
      </c>
      <c r="CI220" t="s">
        <v>124</v>
      </c>
      <c r="CJ220" t="s">
        <v>124</v>
      </c>
      <c r="CK220" t="s">
        <v>124</v>
      </c>
      <c r="CL220" t="s">
        <v>124</v>
      </c>
      <c r="CM220" t="s">
        <v>124</v>
      </c>
      <c r="CN220" t="s">
        <v>124</v>
      </c>
      <c r="CO220" t="s">
        <v>124</v>
      </c>
      <c r="CP220" t="s">
        <v>124</v>
      </c>
      <c r="CQ220" t="s">
        <v>124</v>
      </c>
      <c r="CR220" t="s">
        <v>124</v>
      </c>
      <c r="CS220" t="s">
        <v>124</v>
      </c>
      <c r="CT220" t="s">
        <v>124</v>
      </c>
      <c r="CU220" t="s">
        <v>124</v>
      </c>
      <c r="CV220" t="s">
        <v>124</v>
      </c>
      <c r="CW220" t="s">
        <v>124</v>
      </c>
      <c r="CX220" t="s">
        <v>124</v>
      </c>
      <c r="CY220" t="s">
        <v>124</v>
      </c>
      <c r="CZ220" t="s">
        <v>124</v>
      </c>
      <c r="DA220" t="s">
        <v>124</v>
      </c>
      <c r="DB220" t="s">
        <v>124</v>
      </c>
      <c r="DC220" t="s">
        <v>124</v>
      </c>
      <c r="DD220" t="s">
        <v>124</v>
      </c>
      <c r="DE220" t="s">
        <v>124</v>
      </c>
      <c r="DF220" t="s">
        <v>124</v>
      </c>
      <c r="DG220">
        <v>0</v>
      </c>
      <c r="DH220" t="s">
        <v>124</v>
      </c>
      <c r="DI220" t="s">
        <v>124</v>
      </c>
      <c r="DJ220" t="s">
        <v>124</v>
      </c>
      <c r="DK220" t="s">
        <v>124</v>
      </c>
      <c r="DL220" t="s">
        <v>124</v>
      </c>
      <c r="DM220" t="s">
        <v>124</v>
      </c>
      <c r="DN220" t="s">
        <v>124</v>
      </c>
      <c r="DO220">
        <v>0</v>
      </c>
      <c r="DP220">
        <v>1</v>
      </c>
      <c r="DQ220">
        <v>0</v>
      </c>
      <c r="DR220" t="s">
        <v>124</v>
      </c>
      <c r="DS220" t="s">
        <v>124</v>
      </c>
      <c r="DT220" t="s">
        <v>124</v>
      </c>
    </row>
    <row r="221" spans="1:124" x14ac:dyDescent="0.35">
      <c r="A221" t="s">
        <v>151</v>
      </c>
      <c r="B221" s="1">
        <v>43800</v>
      </c>
      <c r="C221" s="1">
        <v>44044</v>
      </c>
      <c r="D221">
        <v>1</v>
      </c>
      <c r="E221">
        <v>0</v>
      </c>
      <c r="F221">
        <v>0</v>
      </c>
      <c r="G221">
        <v>0</v>
      </c>
      <c r="H221" t="s">
        <v>124</v>
      </c>
      <c r="I221" t="s">
        <v>124</v>
      </c>
      <c r="J221" t="s">
        <v>124</v>
      </c>
      <c r="K221" t="s">
        <v>124</v>
      </c>
      <c r="L221" t="s">
        <v>124</v>
      </c>
      <c r="M221" t="s">
        <v>124</v>
      </c>
      <c r="N221" t="s">
        <v>124</v>
      </c>
      <c r="O221" t="s">
        <v>124</v>
      </c>
      <c r="P221" t="s">
        <v>124</v>
      </c>
      <c r="Q221" t="s">
        <v>124</v>
      </c>
      <c r="R221" t="s">
        <v>124</v>
      </c>
      <c r="S221" t="s">
        <v>124</v>
      </c>
      <c r="T221">
        <v>1</v>
      </c>
      <c r="U221">
        <v>1</v>
      </c>
      <c r="V221">
        <v>0</v>
      </c>
      <c r="W221">
        <v>1</v>
      </c>
      <c r="X221">
        <v>1</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1</v>
      </c>
      <c r="AR221">
        <v>0</v>
      </c>
      <c r="AS221">
        <v>0</v>
      </c>
      <c r="AT221">
        <v>0</v>
      </c>
      <c r="AU221">
        <v>0</v>
      </c>
      <c r="AV221">
        <v>0</v>
      </c>
      <c r="AW221">
        <v>0</v>
      </c>
      <c r="AX221">
        <v>1</v>
      </c>
      <c r="AY221">
        <v>0</v>
      </c>
      <c r="AZ221">
        <v>1</v>
      </c>
      <c r="BA221">
        <v>1</v>
      </c>
      <c r="BB221">
        <v>1</v>
      </c>
      <c r="BC221">
        <v>1</v>
      </c>
      <c r="BD221">
        <v>0</v>
      </c>
      <c r="BE221">
        <v>0</v>
      </c>
      <c r="BF221">
        <v>0</v>
      </c>
      <c r="BG221">
        <v>0</v>
      </c>
      <c r="BH221">
        <v>1</v>
      </c>
      <c r="BI221">
        <v>0</v>
      </c>
      <c r="BJ221">
        <v>0</v>
      </c>
      <c r="BK221">
        <v>0</v>
      </c>
      <c r="BL221">
        <v>0</v>
      </c>
      <c r="BM221">
        <v>0</v>
      </c>
      <c r="BN221">
        <v>0</v>
      </c>
      <c r="BO221">
        <v>0</v>
      </c>
      <c r="BP221">
        <v>0</v>
      </c>
      <c r="BQ221">
        <v>0</v>
      </c>
      <c r="BR221">
        <v>0</v>
      </c>
      <c r="BS221">
        <v>1</v>
      </c>
      <c r="BT221">
        <v>0</v>
      </c>
      <c r="BU221">
        <v>0</v>
      </c>
      <c r="BV221">
        <v>1</v>
      </c>
      <c r="BW221">
        <v>0</v>
      </c>
      <c r="BX221">
        <v>0</v>
      </c>
      <c r="BY221">
        <v>0</v>
      </c>
      <c r="BZ221">
        <v>0</v>
      </c>
      <c r="CA221">
        <v>0</v>
      </c>
      <c r="CB221">
        <v>0</v>
      </c>
      <c r="CC221">
        <v>0</v>
      </c>
      <c r="CD221">
        <v>0</v>
      </c>
      <c r="CE221">
        <v>1</v>
      </c>
      <c r="CF221">
        <v>0</v>
      </c>
      <c r="CG221">
        <v>0</v>
      </c>
      <c r="CH221">
        <v>0</v>
      </c>
      <c r="CI221">
        <v>0</v>
      </c>
      <c r="CJ221">
        <v>0</v>
      </c>
      <c r="CK221">
        <v>0</v>
      </c>
      <c r="CL221">
        <v>0</v>
      </c>
      <c r="CM221">
        <v>0</v>
      </c>
      <c r="CN221">
        <v>0</v>
      </c>
      <c r="CO221">
        <v>1</v>
      </c>
      <c r="CP221">
        <v>0</v>
      </c>
      <c r="CQ221">
        <v>0</v>
      </c>
      <c r="CR221">
        <v>0</v>
      </c>
      <c r="CS221">
        <v>0</v>
      </c>
      <c r="CT221">
        <v>0</v>
      </c>
      <c r="CU221">
        <v>0</v>
      </c>
      <c r="CV221">
        <v>1</v>
      </c>
      <c r="CW221">
        <v>0</v>
      </c>
      <c r="CX221">
        <v>0</v>
      </c>
      <c r="CY221">
        <v>0</v>
      </c>
      <c r="CZ221">
        <v>0</v>
      </c>
      <c r="DA221">
        <v>0</v>
      </c>
      <c r="DB221">
        <v>0</v>
      </c>
      <c r="DC221">
        <v>0</v>
      </c>
      <c r="DD221">
        <v>1</v>
      </c>
      <c r="DE221">
        <v>1</v>
      </c>
      <c r="DF221">
        <v>0</v>
      </c>
      <c r="DG221">
        <v>0</v>
      </c>
      <c r="DH221" t="s">
        <v>124</v>
      </c>
      <c r="DI221" t="s">
        <v>124</v>
      </c>
      <c r="DJ221" t="s">
        <v>124</v>
      </c>
      <c r="DK221" t="s">
        <v>124</v>
      </c>
      <c r="DL221" t="s">
        <v>124</v>
      </c>
      <c r="DM221" t="s">
        <v>124</v>
      </c>
      <c r="DN221" t="s">
        <v>124</v>
      </c>
      <c r="DO221">
        <v>0</v>
      </c>
      <c r="DP221">
        <v>1</v>
      </c>
      <c r="DQ221">
        <v>0</v>
      </c>
      <c r="DR221" t="s">
        <v>124</v>
      </c>
      <c r="DS221" t="s">
        <v>124</v>
      </c>
      <c r="DT221" t="s">
        <v>124</v>
      </c>
    </row>
    <row r="222" spans="1:124" x14ac:dyDescent="0.35">
      <c r="A222" t="s">
        <v>152</v>
      </c>
      <c r="B222" s="1">
        <v>42948</v>
      </c>
      <c r="C222" s="1">
        <v>43100</v>
      </c>
      <c r="D222">
        <v>1</v>
      </c>
      <c r="E222">
        <v>0</v>
      </c>
      <c r="F222">
        <v>0</v>
      </c>
      <c r="G222">
        <v>0</v>
      </c>
      <c r="H222" t="s">
        <v>124</v>
      </c>
      <c r="I222" t="s">
        <v>124</v>
      </c>
      <c r="J222" t="s">
        <v>124</v>
      </c>
      <c r="K222" t="s">
        <v>124</v>
      </c>
      <c r="L222" t="s">
        <v>124</v>
      </c>
      <c r="M222" t="s">
        <v>124</v>
      </c>
      <c r="N222" t="s">
        <v>124</v>
      </c>
      <c r="O222" t="s">
        <v>124</v>
      </c>
      <c r="P222" t="s">
        <v>124</v>
      </c>
      <c r="Q222" t="s">
        <v>124</v>
      </c>
      <c r="R222" t="s">
        <v>124</v>
      </c>
      <c r="S222" t="s">
        <v>124</v>
      </c>
      <c r="T222">
        <v>1</v>
      </c>
      <c r="U222">
        <v>0</v>
      </c>
      <c r="V222">
        <v>0</v>
      </c>
      <c r="W222">
        <v>0</v>
      </c>
      <c r="X222">
        <v>1</v>
      </c>
      <c r="Y222">
        <v>0</v>
      </c>
      <c r="Z222">
        <v>1</v>
      </c>
      <c r="AA222">
        <v>0</v>
      </c>
      <c r="AB222">
        <v>0</v>
      </c>
      <c r="AC222">
        <v>0</v>
      </c>
      <c r="AD222">
        <v>0</v>
      </c>
      <c r="AE222">
        <v>0</v>
      </c>
      <c r="AF222">
        <v>0</v>
      </c>
      <c r="AG222">
        <v>0</v>
      </c>
      <c r="AH222">
        <v>0</v>
      </c>
      <c r="AI222">
        <v>0</v>
      </c>
      <c r="AJ222">
        <v>0</v>
      </c>
      <c r="AK222">
        <v>0</v>
      </c>
      <c r="AL222">
        <v>0</v>
      </c>
      <c r="AM222">
        <v>0</v>
      </c>
      <c r="AN222">
        <v>0</v>
      </c>
      <c r="AO222">
        <v>0</v>
      </c>
      <c r="AP222">
        <v>0</v>
      </c>
      <c r="AQ222">
        <v>1</v>
      </c>
      <c r="AR222">
        <v>1</v>
      </c>
      <c r="AS222">
        <v>0</v>
      </c>
      <c r="AT222">
        <v>0</v>
      </c>
      <c r="AU222">
        <v>1</v>
      </c>
      <c r="AV222">
        <v>0</v>
      </c>
      <c r="AW222">
        <v>0</v>
      </c>
      <c r="AX222">
        <v>0</v>
      </c>
      <c r="AY222">
        <v>0</v>
      </c>
      <c r="AZ222">
        <v>0</v>
      </c>
      <c r="BA222">
        <v>0</v>
      </c>
      <c r="BB222">
        <v>1</v>
      </c>
      <c r="BC222">
        <v>1</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1</v>
      </c>
      <c r="BW222">
        <v>0</v>
      </c>
      <c r="BX222">
        <v>0</v>
      </c>
      <c r="BY222">
        <v>0</v>
      </c>
      <c r="BZ222">
        <v>0</v>
      </c>
      <c r="CA222">
        <v>0</v>
      </c>
      <c r="CB222">
        <v>0</v>
      </c>
      <c r="CC222">
        <v>0</v>
      </c>
      <c r="CD222">
        <v>0</v>
      </c>
      <c r="CE222">
        <v>1</v>
      </c>
      <c r="CF222">
        <v>0</v>
      </c>
      <c r="CG222">
        <v>0</v>
      </c>
      <c r="CH222">
        <v>0</v>
      </c>
      <c r="CI222">
        <v>0</v>
      </c>
      <c r="CJ222">
        <v>0</v>
      </c>
      <c r="CK222">
        <v>0</v>
      </c>
      <c r="CL222">
        <v>0</v>
      </c>
      <c r="CM222">
        <v>0</v>
      </c>
      <c r="CN222">
        <v>0</v>
      </c>
      <c r="CO222">
        <v>1</v>
      </c>
      <c r="CP222">
        <v>0</v>
      </c>
      <c r="CQ222">
        <v>0</v>
      </c>
      <c r="CR222">
        <v>0</v>
      </c>
      <c r="CS222">
        <v>0</v>
      </c>
      <c r="CT222">
        <v>0</v>
      </c>
      <c r="CU222">
        <v>0</v>
      </c>
      <c r="CV222">
        <v>0</v>
      </c>
      <c r="CW222">
        <v>0</v>
      </c>
      <c r="CX222">
        <v>1</v>
      </c>
      <c r="CY222">
        <v>0</v>
      </c>
      <c r="CZ222">
        <v>0</v>
      </c>
      <c r="DA222">
        <v>1</v>
      </c>
      <c r="DB222">
        <v>0</v>
      </c>
      <c r="DC222">
        <v>0</v>
      </c>
      <c r="DD222">
        <v>0</v>
      </c>
      <c r="DE222">
        <v>0</v>
      </c>
      <c r="DF222">
        <v>0</v>
      </c>
      <c r="DG222">
        <v>0</v>
      </c>
      <c r="DH222" t="s">
        <v>124</v>
      </c>
      <c r="DI222" t="s">
        <v>124</v>
      </c>
      <c r="DJ222" t="s">
        <v>124</v>
      </c>
      <c r="DK222" t="s">
        <v>124</v>
      </c>
      <c r="DL222" t="s">
        <v>124</v>
      </c>
      <c r="DM222" t="s">
        <v>124</v>
      </c>
      <c r="DN222" t="s">
        <v>124</v>
      </c>
      <c r="DO222">
        <v>0</v>
      </c>
      <c r="DP222" t="s">
        <v>124</v>
      </c>
      <c r="DQ222">
        <v>0</v>
      </c>
      <c r="DR222" t="s">
        <v>124</v>
      </c>
      <c r="DS222" t="s">
        <v>124</v>
      </c>
      <c r="DT222" t="s">
        <v>124</v>
      </c>
    </row>
    <row r="223" spans="1:124" x14ac:dyDescent="0.35">
      <c r="A223" t="s">
        <v>152</v>
      </c>
      <c r="B223" s="1">
        <v>43101</v>
      </c>
      <c r="C223" s="1">
        <v>43135</v>
      </c>
      <c r="D223">
        <v>1</v>
      </c>
      <c r="E223">
        <v>0</v>
      </c>
      <c r="F223">
        <v>0</v>
      </c>
      <c r="G223">
        <v>0</v>
      </c>
      <c r="H223" t="s">
        <v>124</v>
      </c>
      <c r="I223" t="s">
        <v>124</v>
      </c>
      <c r="J223" t="s">
        <v>124</v>
      </c>
      <c r="K223" t="s">
        <v>124</v>
      </c>
      <c r="L223" t="s">
        <v>124</v>
      </c>
      <c r="M223" t="s">
        <v>124</v>
      </c>
      <c r="N223" t="s">
        <v>124</v>
      </c>
      <c r="O223" t="s">
        <v>124</v>
      </c>
      <c r="P223" t="s">
        <v>124</v>
      </c>
      <c r="Q223" t="s">
        <v>124</v>
      </c>
      <c r="R223" t="s">
        <v>124</v>
      </c>
      <c r="S223" t="s">
        <v>124</v>
      </c>
      <c r="T223">
        <v>1</v>
      </c>
      <c r="U223">
        <v>0</v>
      </c>
      <c r="V223">
        <v>0</v>
      </c>
      <c r="W223">
        <v>0</v>
      </c>
      <c r="X223">
        <v>1</v>
      </c>
      <c r="Y223">
        <v>0</v>
      </c>
      <c r="Z223">
        <v>1</v>
      </c>
      <c r="AA223">
        <v>0</v>
      </c>
      <c r="AB223">
        <v>0</v>
      </c>
      <c r="AC223">
        <v>0</v>
      </c>
      <c r="AD223">
        <v>0</v>
      </c>
      <c r="AE223">
        <v>0</v>
      </c>
      <c r="AF223">
        <v>0</v>
      </c>
      <c r="AG223">
        <v>0</v>
      </c>
      <c r="AH223">
        <v>0</v>
      </c>
      <c r="AI223">
        <v>0</v>
      </c>
      <c r="AJ223">
        <v>0</v>
      </c>
      <c r="AK223">
        <v>0</v>
      </c>
      <c r="AL223">
        <v>0</v>
      </c>
      <c r="AM223">
        <v>0</v>
      </c>
      <c r="AN223">
        <v>0</v>
      </c>
      <c r="AO223">
        <v>0</v>
      </c>
      <c r="AP223">
        <v>0</v>
      </c>
      <c r="AQ223">
        <v>1</v>
      </c>
      <c r="AR223">
        <v>1</v>
      </c>
      <c r="AS223">
        <v>0</v>
      </c>
      <c r="AT223">
        <v>0</v>
      </c>
      <c r="AU223">
        <v>1</v>
      </c>
      <c r="AV223">
        <v>0</v>
      </c>
      <c r="AW223">
        <v>0</v>
      </c>
      <c r="AX223">
        <v>0</v>
      </c>
      <c r="AY223">
        <v>0</v>
      </c>
      <c r="AZ223">
        <v>0</v>
      </c>
      <c r="BA223">
        <v>0</v>
      </c>
      <c r="BB223">
        <v>1</v>
      </c>
      <c r="BC223">
        <v>1</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1</v>
      </c>
      <c r="BW223">
        <v>0</v>
      </c>
      <c r="BX223">
        <v>0</v>
      </c>
      <c r="BY223">
        <v>0</v>
      </c>
      <c r="BZ223">
        <v>0</v>
      </c>
      <c r="CA223">
        <v>0</v>
      </c>
      <c r="CB223">
        <v>0</v>
      </c>
      <c r="CC223">
        <v>0</v>
      </c>
      <c r="CD223">
        <v>0</v>
      </c>
      <c r="CE223">
        <v>1</v>
      </c>
      <c r="CF223">
        <v>0</v>
      </c>
      <c r="CG223">
        <v>0</v>
      </c>
      <c r="CH223">
        <v>0</v>
      </c>
      <c r="CI223">
        <v>0</v>
      </c>
      <c r="CJ223">
        <v>0</v>
      </c>
      <c r="CK223">
        <v>0</v>
      </c>
      <c r="CL223">
        <v>0</v>
      </c>
      <c r="CM223">
        <v>0</v>
      </c>
      <c r="CN223">
        <v>0</v>
      </c>
      <c r="CO223">
        <v>1</v>
      </c>
      <c r="CP223">
        <v>0</v>
      </c>
      <c r="CQ223">
        <v>0</v>
      </c>
      <c r="CR223">
        <v>0</v>
      </c>
      <c r="CS223">
        <v>0</v>
      </c>
      <c r="CT223">
        <v>0</v>
      </c>
      <c r="CU223">
        <v>0</v>
      </c>
      <c r="CV223">
        <v>0</v>
      </c>
      <c r="CW223">
        <v>0</v>
      </c>
      <c r="CX223">
        <v>1</v>
      </c>
      <c r="CY223">
        <v>0</v>
      </c>
      <c r="CZ223">
        <v>0</v>
      </c>
      <c r="DA223">
        <v>1</v>
      </c>
      <c r="DB223">
        <v>0</v>
      </c>
      <c r="DC223">
        <v>0</v>
      </c>
      <c r="DD223">
        <v>0</v>
      </c>
      <c r="DE223">
        <v>0</v>
      </c>
      <c r="DF223">
        <v>0</v>
      </c>
      <c r="DG223">
        <v>0</v>
      </c>
      <c r="DH223" t="s">
        <v>124</v>
      </c>
      <c r="DI223" t="s">
        <v>124</v>
      </c>
      <c r="DJ223" t="s">
        <v>124</v>
      </c>
      <c r="DK223" t="s">
        <v>124</v>
      </c>
      <c r="DL223" t="s">
        <v>124</v>
      </c>
      <c r="DM223" t="s">
        <v>124</v>
      </c>
      <c r="DN223" t="s">
        <v>124</v>
      </c>
      <c r="DO223">
        <v>0</v>
      </c>
      <c r="DP223" t="s">
        <v>124</v>
      </c>
      <c r="DQ223">
        <v>0</v>
      </c>
      <c r="DR223" t="s">
        <v>124</v>
      </c>
      <c r="DS223" t="s">
        <v>124</v>
      </c>
      <c r="DT223" t="s">
        <v>124</v>
      </c>
    </row>
    <row r="224" spans="1:124" x14ac:dyDescent="0.35">
      <c r="A224" t="s">
        <v>152</v>
      </c>
      <c r="B224" s="1">
        <v>43136</v>
      </c>
      <c r="C224" s="1">
        <v>43343</v>
      </c>
      <c r="D224">
        <v>1</v>
      </c>
      <c r="E224">
        <v>0</v>
      </c>
      <c r="F224">
        <v>0</v>
      </c>
      <c r="G224">
        <v>0</v>
      </c>
      <c r="H224" t="s">
        <v>124</v>
      </c>
      <c r="I224" t="s">
        <v>124</v>
      </c>
      <c r="J224" t="s">
        <v>124</v>
      </c>
      <c r="K224" t="s">
        <v>124</v>
      </c>
      <c r="L224" t="s">
        <v>124</v>
      </c>
      <c r="M224" t="s">
        <v>124</v>
      </c>
      <c r="N224" t="s">
        <v>124</v>
      </c>
      <c r="O224" t="s">
        <v>124</v>
      </c>
      <c r="P224" t="s">
        <v>124</v>
      </c>
      <c r="Q224" t="s">
        <v>124</v>
      </c>
      <c r="R224" t="s">
        <v>124</v>
      </c>
      <c r="S224" t="s">
        <v>124</v>
      </c>
      <c r="T224">
        <v>1</v>
      </c>
      <c r="U224">
        <v>0</v>
      </c>
      <c r="V224">
        <v>0</v>
      </c>
      <c r="W224">
        <v>0</v>
      </c>
      <c r="X224">
        <v>1</v>
      </c>
      <c r="Y224">
        <v>0</v>
      </c>
      <c r="Z224">
        <v>1</v>
      </c>
      <c r="AA224">
        <v>0</v>
      </c>
      <c r="AB224">
        <v>0</v>
      </c>
      <c r="AC224">
        <v>0</v>
      </c>
      <c r="AD224">
        <v>0</v>
      </c>
      <c r="AE224">
        <v>0</v>
      </c>
      <c r="AF224">
        <v>0</v>
      </c>
      <c r="AG224">
        <v>0</v>
      </c>
      <c r="AH224">
        <v>0</v>
      </c>
      <c r="AI224">
        <v>0</v>
      </c>
      <c r="AJ224">
        <v>0</v>
      </c>
      <c r="AK224">
        <v>0</v>
      </c>
      <c r="AL224">
        <v>0</v>
      </c>
      <c r="AM224">
        <v>0</v>
      </c>
      <c r="AN224">
        <v>0</v>
      </c>
      <c r="AO224">
        <v>0</v>
      </c>
      <c r="AP224">
        <v>0</v>
      </c>
      <c r="AQ224">
        <v>1</v>
      </c>
      <c r="AR224">
        <v>1</v>
      </c>
      <c r="AS224">
        <v>0</v>
      </c>
      <c r="AT224">
        <v>0</v>
      </c>
      <c r="AU224">
        <v>1</v>
      </c>
      <c r="AV224">
        <v>0</v>
      </c>
      <c r="AW224">
        <v>0</v>
      </c>
      <c r="AX224">
        <v>0</v>
      </c>
      <c r="AY224">
        <v>0</v>
      </c>
      <c r="AZ224">
        <v>0</v>
      </c>
      <c r="BA224">
        <v>0</v>
      </c>
      <c r="BB224">
        <v>1</v>
      </c>
      <c r="BC224">
        <v>1</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1</v>
      </c>
      <c r="BW224">
        <v>0</v>
      </c>
      <c r="BX224">
        <v>0</v>
      </c>
      <c r="BY224">
        <v>0</v>
      </c>
      <c r="BZ224">
        <v>0</v>
      </c>
      <c r="CA224">
        <v>0</v>
      </c>
      <c r="CB224">
        <v>0</v>
      </c>
      <c r="CC224">
        <v>0</v>
      </c>
      <c r="CD224">
        <v>0</v>
      </c>
      <c r="CE224">
        <v>1</v>
      </c>
      <c r="CF224">
        <v>0</v>
      </c>
      <c r="CG224">
        <v>0</v>
      </c>
      <c r="CH224">
        <v>0</v>
      </c>
      <c r="CI224">
        <v>0</v>
      </c>
      <c r="CJ224">
        <v>0</v>
      </c>
      <c r="CK224">
        <v>0</v>
      </c>
      <c r="CL224">
        <v>0</v>
      </c>
      <c r="CM224">
        <v>0</v>
      </c>
      <c r="CN224">
        <v>0</v>
      </c>
      <c r="CO224">
        <v>1</v>
      </c>
      <c r="CP224">
        <v>0</v>
      </c>
      <c r="CQ224">
        <v>0</v>
      </c>
      <c r="CR224">
        <v>0</v>
      </c>
      <c r="CS224">
        <v>0</v>
      </c>
      <c r="CT224">
        <v>0</v>
      </c>
      <c r="CU224">
        <v>0</v>
      </c>
      <c r="CV224">
        <v>0</v>
      </c>
      <c r="CW224">
        <v>0</v>
      </c>
      <c r="CX224">
        <v>1</v>
      </c>
      <c r="CY224">
        <v>0</v>
      </c>
      <c r="CZ224">
        <v>0</v>
      </c>
      <c r="DA224">
        <v>1</v>
      </c>
      <c r="DB224">
        <v>0</v>
      </c>
      <c r="DC224">
        <v>0</v>
      </c>
      <c r="DD224">
        <v>0</v>
      </c>
      <c r="DE224">
        <v>0</v>
      </c>
      <c r="DF224">
        <v>0</v>
      </c>
      <c r="DG224">
        <v>0</v>
      </c>
      <c r="DH224" t="s">
        <v>124</v>
      </c>
      <c r="DI224" t="s">
        <v>124</v>
      </c>
      <c r="DJ224" t="s">
        <v>124</v>
      </c>
      <c r="DK224" t="s">
        <v>124</v>
      </c>
      <c r="DL224" t="s">
        <v>124</v>
      </c>
      <c r="DM224" t="s">
        <v>124</v>
      </c>
      <c r="DN224" t="s">
        <v>124</v>
      </c>
      <c r="DO224">
        <v>0</v>
      </c>
      <c r="DP224" t="s">
        <v>124</v>
      </c>
      <c r="DQ224">
        <v>0</v>
      </c>
      <c r="DR224" t="s">
        <v>124</v>
      </c>
      <c r="DS224" t="s">
        <v>124</v>
      </c>
      <c r="DT224" t="s">
        <v>124</v>
      </c>
    </row>
    <row r="225" spans="1:124" x14ac:dyDescent="0.35">
      <c r="A225" t="s">
        <v>152</v>
      </c>
      <c r="B225" s="1">
        <v>43344</v>
      </c>
      <c r="C225" s="1">
        <v>43465</v>
      </c>
      <c r="D225">
        <v>1</v>
      </c>
      <c r="E225">
        <v>0</v>
      </c>
      <c r="F225">
        <v>0</v>
      </c>
      <c r="G225">
        <v>0</v>
      </c>
      <c r="H225" t="s">
        <v>124</v>
      </c>
      <c r="I225" t="s">
        <v>124</v>
      </c>
      <c r="J225" t="s">
        <v>124</v>
      </c>
      <c r="K225" t="s">
        <v>124</v>
      </c>
      <c r="L225" t="s">
        <v>124</v>
      </c>
      <c r="M225" t="s">
        <v>124</v>
      </c>
      <c r="N225" t="s">
        <v>124</v>
      </c>
      <c r="O225" t="s">
        <v>124</v>
      </c>
      <c r="P225" t="s">
        <v>124</v>
      </c>
      <c r="Q225" t="s">
        <v>124</v>
      </c>
      <c r="R225" t="s">
        <v>124</v>
      </c>
      <c r="S225" t="s">
        <v>124</v>
      </c>
      <c r="T225">
        <v>1</v>
      </c>
      <c r="U225">
        <v>0</v>
      </c>
      <c r="V225">
        <v>0</v>
      </c>
      <c r="W225">
        <v>0</v>
      </c>
      <c r="X225">
        <v>1</v>
      </c>
      <c r="Y225">
        <v>0</v>
      </c>
      <c r="Z225">
        <v>1</v>
      </c>
      <c r="AA225">
        <v>0</v>
      </c>
      <c r="AB225">
        <v>0</v>
      </c>
      <c r="AC225">
        <v>0</v>
      </c>
      <c r="AD225">
        <v>0</v>
      </c>
      <c r="AE225">
        <v>0</v>
      </c>
      <c r="AF225">
        <v>0</v>
      </c>
      <c r="AG225">
        <v>0</v>
      </c>
      <c r="AH225">
        <v>0</v>
      </c>
      <c r="AI225">
        <v>0</v>
      </c>
      <c r="AJ225">
        <v>0</v>
      </c>
      <c r="AK225">
        <v>0</v>
      </c>
      <c r="AL225">
        <v>0</v>
      </c>
      <c r="AM225">
        <v>0</v>
      </c>
      <c r="AN225">
        <v>0</v>
      </c>
      <c r="AO225">
        <v>0</v>
      </c>
      <c r="AP225">
        <v>0</v>
      </c>
      <c r="AQ225">
        <v>1</v>
      </c>
      <c r="AR225">
        <v>1</v>
      </c>
      <c r="AS225">
        <v>0</v>
      </c>
      <c r="AT225">
        <v>0</v>
      </c>
      <c r="AU225">
        <v>1</v>
      </c>
      <c r="AV225">
        <v>0</v>
      </c>
      <c r="AW225">
        <v>0</v>
      </c>
      <c r="AX225">
        <v>0</v>
      </c>
      <c r="AY225">
        <v>0</v>
      </c>
      <c r="AZ225">
        <v>0</v>
      </c>
      <c r="BA225">
        <v>0</v>
      </c>
      <c r="BB225">
        <v>1</v>
      </c>
      <c r="BC225">
        <v>1</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1</v>
      </c>
      <c r="BW225">
        <v>0</v>
      </c>
      <c r="BX225">
        <v>0</v>
      </c>
      <c r="BY225">
        <v>0</v>
      </c>
      <c r="BZ225">
        <v>0</v>
      </c>
      <c r="CA225">
        <v>0</v>
      </c>
      <c r="CB225">
        <v>0</v>
      </c>
      <c r="CC225">
        <v>0</v>
      </c>
      <c r="CD225">
        <v>0</v>
      </c>
      <c r="CE225">
        <v>1</v>
      </c>
      <c r="CF225">
        <v>0</v>
      </c>
      <c r="CG225">
        <v>0</v>
      </c>
      <c r="CH225">
        <v>0</v>
      </c>
      <c r="CI225">
        <v>0</v>
      </c>
      <c r="CJ225">
        <v>0</v>
      </c>
      <c r="CK225">
        <v>0</v>
      </c>
      <c r="CL225">
        <v>0</v>
      </c>
      <c r="CM225">
        <v>0</v>
      </c>
      <c r="CN225">
        <v>0</v>
      </c>
      <c r="CO225">
        <v>1</v>
      </c>
      <c r="CP225">
        <v>0</v>
      </c>
      <c r="CQ225">
        <v>0</v>
      </c>
      <c r="CR225">
        <v>0</v>
      </c>
      <c r="CS225">
        <v>0</v>
      </c>
      <c r="CT225">
        <v>0</v>
      </c>
      <c r="CU225">
        <v>0</v>
      </c>
      <c r="CV225">
        <v>0</v>
      </c>
      <c r="CW225">
        <v>0</v>
      </c>
      <c r="CX225">
        <v>1</v>
      </c>
      <c r="CY225">
        <v>0</v>
      </c>
      <c r="CZ225">
        <v>0</v>
      </c>
      <c r="DA225">
        <v>1</v>
      </c>
      <c r="DB225">
        <v>0</v>
      </c>
      <c r="DC225">
        <v>0</v>
      </c>
      <c r="DD225">
        <v>0</v>
      </c>
      <c r="DE225">
        <v>0</v>
      </c>
      <c r="DF225">
        <v>0</v>
      </c>
      <c r="DG225">
        <v>0</v>
      </c>
      <c r="DH225" t="s">
        <v>124</v>
      </c>
      <c r="DI225" t="s">
        <v>124</v>
      </c>
      <c r="DJ225" t="s">
        <v>124</v>
      </c>
      <c r="DK225" t="s">
        <v>124</v>
      </c>
      <c r="DL225" t="s">
        <v>124</v>
      </c>
      <c r="DM225" t="s">
        <v>124</v>
      </c>
      <c r="DN225" t="s">
        <v>124</v>
      </c>
      <c r="DO225">
        <v>0</v>
      </c>
      <c r="DP225" t="s">
        <v>124</v>
      </c>
      <c r="DQ225">
        <v>0</v>
      </c>
      <c r="DR225" t="s">
        <v>124</v>
      </c>
      <c r="DS225" t="s">
        <v>124</v>
      </c>
      <c r="DT225" t="s">
        <v>124</v>
      </c>
    </row>
    <row r="226" spans="1:124" x14ac:dyDescent="0.35">
      <c r="A226" t="s">
        <v>152</v>
      </c>
      <c r="B226" s="1">
        <v>43466</v>
      </c>
      <c r="C226" s="1">
        <v>43496</v>
      </c>
      <c r="D226">
        <v>1</v>
      </c>
      <c r="E226">
        <v>0</v>
      </c>
      <c r="F226">
        <v>0</v>
      </c>
      <c r="G226">
        <v>0</v>
      </c>
      <c r="H226" t="s">
        <v>124</v>
      </c>
      <c r="I226" t="s">
        <v>124</v>
      </c>
      <c r="J226" t="s">
        <v>124</v>
      </c>
      <c r="K226" t="s">
        <v>124</v>
      </c>
      <c r="L226" t="s">
        <v>124</v>
      </c>
      <c r="M226" t="s">
        <v>124</v>
      </c>
      <c r="N226" t="s">
        <v>124</v>
      </c>
      <c r="O226" t="s">
        <v>124</v>
      </c>
      <c r="P226" t="s">
        <v>124</v>
      </c>
      <c r="Q226" t="s">
        <v>124</v>
      </c>
      <c r="R226" t="s">
        <v>124</v>
      </c>
      <c r="S226" t="s">
        <v>124</v>
      </c>
      <c r="T226">
        <v>1</v>
      </c>
      <c r="U226">
        <v>0</v>
      </c>
      <c r="V226">
        <v>0</v>
      </c>
      <c r="W226">
        <v>0</v>
      </c>
      <c r="X226">
        <v>1</v>
      </c>
      <c r="Y226">
        <v>0</v>
      </c>
      <c r="Z226">
        <v>1</v>
      </c>
      <c r="AA226">
        <v>0</v>
      </c>
      <c r="AB226">
        <v>0</v>
      </c>
      <c r="AC226">
        <v>0</v>
      </c>
      <c r="AD226">
        <v>0</v>
      </c>
      <c r="AE226">
        <v>0</v>
      </c>
      <c r="AF226">
        <v>0</v>
      </c>
      <c r="AG226">
        <v>0</v>
      </c>
      <c r="AH226">
        <v>0</v>
      </c>
      <c r="AI226">
        <v>0</v>
      </c>
      <c r="AJ226">
        <v>0</v>
      </c>
      <c r="AK226">
        <v>0</v>
      </c>
      <c r="AL226">
        <v>0</v>
      </c>
      <c r="AM226">
        <v>0</v>
      </c>
      <c r="AN226">
        <v>0</v>
      </c>
      <c r="AO226">
        <v>0</v>
      </c>
      <c r="AP226">
        <v>0</v>
      </c>
      <c r="AQ226">
        <v>1</v>
      </c>
      <c r="AR226">
        <v>1</v>
      </c>
      <c r="AS226">
        <v>0</v>
      </c>
      <c r="AT226">
        <v>0</v>
      </c>
      <c r="AU226">
        <v>1</v>
      </c>
      <c r="AV226">
        <v>0</v>
      </c>
      <c r="AW226">
        <v>0</v>
      </c>
      <c r="AX226">
        <v>0</v>
      </c>
      <c r="AY226">
        <v>0</v>
      </c>
      <c r="AZ226">
        <v>0</v>
      </c>
      <c r="BA226">
        <v>0</v>
      </c>
      <c r="BB226">
        <v>1</v>
      </c>
      <c r="BC226">
        <v>1</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1</v>
      </c>
      <c r="BW226">
        <v>0</v>
      </c>
      <c r="BX226">
        <v>0</v>
      </c>
      <c r="BY226">
        <v>0</v>
      </c>
      <c r="BZ226">
        <v>0</v>
      </c>
      <c r="CA226">
        <v>0</v>
      </c>
      <c r="CB226">
        <v>0</v>
      </c>
      <c r="CC226">
        <v>0</v>
      </c>
      <c r="CD226">
        <v>0</v>
      </c>
      <c r="CE226">
        <v>1</v>
      </c>
      <c r="CF226">
        <v>0</v>
      </c>
      <c r="CG226">
        <v>0</v>
      </c>
      <c r="CH226">
        <v>0</v>
      </c>
      <c r="CI226">
        <v>0</v>
      </c>
      <c r="CJ226">
        <v>0</v>
      </c>
      <c r="CK226">
        <v>0</v>
      </c>
      <c r="CL226">
        <v>0</v>
      </c>
      <c r="CM226">
        <v>0</v>
      </c>
      <c r="CN226">
        <v>0</v>
      </c>
      <c r="CO226">
        <v>1</v>
      </c>
      <c r="CP226">
        <v>0</v>
      </c>
      <c r="CQ226">
        <v>0</v>
      </c>
      <c r="CR226">
        <v>0</v>
      </c>
      <c r="CS226">
        <v>0</v>
      </c>
      <c r="CT226">
        <v>0</v>
      </c>
      <c r="CU226">
        <v>0</v>
      </c>
      <c r="CV226">
        <v>0</v>
      </c>
      <c r="CW226">
        <v>0</v>
      </c>
      <c r="CX226">
        <v>1</v>
      </c>
      <c r="CY226">
        <v>0</v>
      </c>
      <c r="CZ226">
        <v>0</v>
      </c>
      <c r="DA226">
        <v>1</v>
      </c>
      <c r="DB226">
        <v>0</v>
      </c>
      <c r="DC226">
        <v>0</v>
      </c>
      <c r="DD226">
        <v>0</v>
      </c>
      <c r="DE226">
        <v>0</v>
      </c>
      <c r="DF226">
        <v>0</v>
      </c>
      <c r="DG226">
        <v>0</v>
      </c>
      <c r="DH226" t="s">
        <v>124</v>
      </c>
      <c r="DI226" t="s">
        <v>124</v>
      </c>
      <c r="DJ226" t="s">
        <v>124</v>
      </c>
      <c r="DK226" t="s">
        <v>124</v>
      </c>
      <c r="DL226" t="s">
        <v>124</v>
      </c>
      <c r="DM226" t="s">
        <v>124</v>
      </c>
      <c r="DN226" t="s">
        <v>124</v>
      </c>
      <c r="DO226">
        <v>0</v>
      </c>
      <c r="DP226" t="s">
        <v>124</v>
      </c>
      <c r="DQ226">
        <v>0</v>
      </c>
      <c r="DR226" t="s">
        <v>124</v>
      </c>
      <c r="DS226" t="s">
        <v>124</v>
      </c>
      <c r="DT226" t="s">
        <v>124</v>
      </c>
    </row>
    <row r="227" spans="1:124" x14ac:dyDescent="0.35">
      <c r="A227" t="s">
        <v>152</v>
      </c>
      <c r="B227" s="1">
        <v>43497</v>
      </c>
      <c r="C227" s="1">
        <v>43586</v>
      </c>
      <c r="D227">
        <v>1</v>
      </c>
      <c r="E227">
        <v>0</v>
      </c>
      <c r="F227">
        <v>0</v>
      </c>
      <c r="G227">
        <v>0</v>
      </c>
      <c r="H227" t="s">
        <v>124</v>
      </c>
      <c r="I227" t="s">
        <v>124</v>
      </c>
      <c r="J227" t="s">
        <v>124</v>
      </c>
      <c r="K227" t="s">
        <v>124</v>
      </c>
      <c r="L227" t="s">
        <v>124</v>
      </c>
      <c r="M227" t="s">
        <v>124</v>
      </c>
      <c r="N227" t="s">
        <v>124</v>
      </c>
      <c r="O227" t="s">
        <v>124</v>
      </c>
      <c r="P227" t="s">
        <v>124</v>
      </c>
      <c r="Q227" t="s">
        <v>124</v>
      </c>
      <c r="R227" t="s">
        <v>124</v>
      </c>
      <c r="S227" t="s">
        <v>124</v>
      </c>
      <c r="T227">
        <v>1</v>
      </c>
      <c r="U227">
        <v>0</v>
      </c>
      <c r="V227">
        <v>0</v>
      </c>
      <c r="W227">
        <v>0</v>
      </c>
      <c r="X227">
        <v>1</v>
      </c>
      <c r="Y227">
        <v>0</v>
      </c>
      <c r="Z227">
        <v>1</v>
      </c>
      <c r="AA227">
        <v>0</v>
      </c>
      <c r="AB227">
        <v>0</v>
      </c>
      <c r="AC227">
        <v>0</v>
      </c>
      <c r="AD227">
        <v>0</v>
      </c>
      <c r="AE227">
        <v>0</v>
      </c>
      <c r="AF227">
        <v>0</v>
      </c>
      <c r="AG227">
        <v>0</v>
      </c>
      <c r="AH227">
        <v>0</v>
      </c>
      <c r="AI227">
        <v>0</v>
      </c>
      <c r="AJ227">
        <v>0</v>
      </c>
      <c r="AK227">
        <v>0</v>
      </c>
      <c r="AL227">
        <v>0</v>
      </c>
      <c r="AM227">
        <v>0</v>
      </c>
      <c r="AN227">
        <v>0</v>
      </c>
      <c r="AO227">
        <v>0</v>
      </c>
      <c r="AP227">
        <v>0</v>
      </c>
      <c r="AQ227">
        <v>1</v>
      </c>
      <c r="AR227">
        <v>1</v>
      </c>
      <c r="AS227">
        <v>0</v>
      </c>
      <c r="AT227">
        <v>0</v>
      </c>
      <c r="AU227">
        <v>1</v>
      </c>
      <c r="AV227">
        <v>0</v>
      </c>
      <c r="AW227">
        <v>0</v>
      </c>
      <c r="AX227">
        <v>0</v>
      </c>
      <c r="AY227">
        <v>0</v>
      </c>
      <c r="AZ227">
        <v>0</v>
      </c>
      <c r="BA227">
        <v>0</v>
      </c>
      <c r="BB227">
        <v>1</v>
      </c>
      <c r="BC227">
        <v>1</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1</v>
      </c>
      <c r="BW227">
        <v>0</v>
      </c>
      <c r="BX227">
        <v>0</v>
      </c>
      <c r="BY227">
        <v>0</v>
      </c>
      <c r="BZ227">
        <v>0</v>
      </c>
      <c r="CA227">
        <v>0</v>
      </c>
      <c r="CB227">
        <v>0</v>
      </c>
      <c r="CC227">
        <v>0</v>
      </c>
      <c r="CD227">
        <v>0</v>
      </c>
      <c r="CE227">
        <v>1</v>
      </c>
      <c r="CF227">
        <v>0</v>
      </c>
      <c r="CG227">
        <v>0</v>
      </c>
      <c r="CH227">
        <v>0</v>
      </c>
      <c r="CI227">
        <v>0</v>
      </c>
      <c r="CJ227">
        <v>0</v>
      </c>
      <c r="CK227">
        <v>0</v>
      </c>
      <c r="CL227">
        <v>0</v>
      </c>
      <c r="CM227">
        <v>0</v>
      </c>
      <c r="CN227">
        <v>0</v>
      </c>
      <c r="CO227">
        <v>1</v>
      </c>
      <c r="CP227">
        <v>0</v>
      </c>
      <c r="CQ227">
        <v>0</v>
      </c>
      <c r="CR227">
        <v>0</v>
      </c>
      <c r="CS227">
        <v>0</v>
      </c>
      <c r="CT227">
        <v>0</v>
      </c>
      <c r="CU227">
        <v>0</v>
      </c>
      <c r="CV227">
        <v>0</v>
      </c>
      <c r="CW227">
        <v>0</v>
      </c>
      <c r="CX227">
        <v>1</v>
      </c>
      <c r="CY227">
        <v>0</v>
      </c>
      <c r="CZ227">
        <v>0</v>
      </c>
      <c r="DA227">
        <v>1</v>
      </c>
      <c r="DB227">
        <v>0</v>
      </c>
      <c r="DC227">
        <v>0</v>
      </c>
      <c r="DD227">
        <v>0</v>
      </c>
      <c r="DE227">
        <v>0</v>
      </c>
      <c r="DF227">
        <v>0</v>
      </c>
      <c r="DG227">
        <v>0</v>
      </c>
      <c r="DH227" t="s">
        <v>124</v>
      </c>
      <c r="DI227" t="s">
        <v>124</v>
      </c>
      <c r="DJ227" t="s">
        <v>124</v>
      </c>
      <c r="DK227" t="s">
        <v>124</v>
      </c>
      <c r="DL227" t="s">
        <v>124</v>
      </c>
      <c r="DM227" t="s">
        <v>124</v>
      </c>
      <c r="DN227" t="s">
        <v>124</v>
      </c>
      <c r="DO227">
        <v>0</v>
      </c>
      <c r="DP227" t="s">
        <v>124</v>
      </c>
      <c r="DQ227">
        <v>0</v>
      </c>
      <c r="DR227" t="s">
        <v>124</v>
      </c>
      <c r="DS227" t="s">
        <v>124</v>
      </c>
      <c r="DT227" t="s">
        <v>124</v>
      </c>
    </row>
    <row r="228" spans="1:124" x14ac:dyDescent="0.35">
      <c r="A228" t="s">
        <v>152</v>
      </c>
      <c r="B228" s="1">
        <v>43587</v>
      </c>
      <c r="C228" s="1">
        <v>43646</v>
      </c>
      <c r="D228">
        <v>1</v>
      </c>
      <c r="E228">
        <v>0</v>
      </c>
      <c r="F228">
        <v>0</v>
      </c>
      <c r="G228">
        <v>0</v>
      </c>
      <c r="H228" t="s">
        <v>124</v>
      </c>
      <c r="I228" t="s">
        <v>124</v>
      </c>
      <c r="J228" t="s">
        <v>124</v>
      </c>
      <c r="K228" t="s">
        <v>124</v>
      </c>
      <c r="L228" t="s">
        <v>124</v>
      </c>
      <c r="M228" t="s">
        <v>124</v>
      </c>
      <c r="N228" t="s">
        <v>124</v>
      </c>
      <c r="O228" t="s">
        <v>124</v>
      </c>
      <c r="P228" t="s">
        <v>124</v>
      </c>
      <c r="Q228" t="s">
        <v>124</v>
      </c>
      <c r="R228" t="s">
        <v>124</v>
      </c>
      <c r="S228" t="s">
        <v>124</v>
      </c>
      <c r="T228">
        <v>1</v>
      </c>
      <c r="U228">
        <v>0</v>
      </c>
      <c r="V228">
        <v>0</v>
      </c>
      <c r="W228">
        <v>0</v>
      </c>
      <c r="X228">
        <v>1</v>
      </c>
      <c r="Y228">
        <v>0</v>
      </c>
      <c r="Z228">
        <v>1</v>
      </c>
      <c r="AA228">
        <v>0</v>
      </c>
      <c r="AB228">
        <v>0</v>
      </c>
      <c r="AC228">
        <v>0</v>
      </c>
      <c r="AD228">
        <v>0</v>
      </c>
      <c r="AE228">
        <v>0</v>
      </c>
      <c r="AF228">
        <v>0</v>
      </c>
      <c r="AG228">
        <v>0</v>
      </c>
      <c r="AH228">
        <v>0</v>
      </c>
      <c r="AI228">
        <v>0</v>
      </c>
      <c r="AJ228">
        <v>0</v>
      </c>
      <c r="AK228">
        <v>0</v>
      </c>
      <c r="AL228">
        <v>0</v>
      </c>
      <c r="AM228">
        <v>0</v>
      </c>
      <c r="AN228">
        <v>0</v>
      </c>
      <c r="AO228">
        <v>0</v>
      </c>
      <c r="AP228">
        <v>0</v>
      </c>
      <c r="AQ228">
        <v>1</v>
      </c>
      <c r="AR228">
        <v>1</v>
      </c>
      <c r="AS228">
        <v>0</v>
      </c>
      <c r="AT228">
        <v>0</v>
      </c>
      <c r="AU228">
        <v>1</v>
      </c>
      <c r="AV228">
        <v>0</v>
      </c>
      <c r="AW228">
        <v>0</v>
      </c>
      <c r="AX228">
        <v>0</v>
      </c>
      <c r="AY228">
        <v>0</v>
      </c>
      <c r="AZ228">
        <v>0</v>
      </c>
      <c r="BA228">
        <v>0</v>
      </c>
      <c r="BB228">
        <v>1</v>
      </c>
      <c r="BC228">
        <v>1</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1</v>
      </c>
      <c r="BW228">
        <v>0</v>
      </c>
      <c r="BX228">
        <v>0</v>
      </c>
      <c r="BY228">
        <v>0</v>
      </c>
      <c r="BZ228">
        <v>0</v>
      </c>
      <c r="CA228">
        <v>0</v>
      </c>
      <c r="CB228">
        <v>0</v>
      </c>
      <c r="CC228">
        <v>0</v>
      </c>
      <c r="CD228">
        <v>0</v>
      </c>
      <c r="CE228">
        <v>1</v>
      </c>
      <c r="CF228">
        <v>0</v>
      </c>
      <c r="CG228">
        <v>0</v>
      </c>
      <c r="CH228">
        <v>0</v>
      </c>
      <c r="CI228">
        <v>0</v>
      </c>
      <c r="CJ228">
        <v>0</v>
      </c>
      <c r="CK228">
        <v>0</v>
      </c>
      <c r="CL228">
        <v>0</v>
      </c>
      <c r="CM228">
        <v>0</v>
      </c>
      <c r="CN228">
        <v>0</v>
      </c>
      <c r="CO228">
        <v>1</v>
      </c>
      <c r="CP228">
        <v>0</v>
      </c>
      <c r="CQ228">
        <v>0</v>
      </c>
      <c r="CR228">
        <v>0</v>
      </c>
      <c r="CS228">
        <v>0</v>
      </c>
      <c r="CT228">
        <v>0</v>
      </c>
      <c r="CU228">
        <v>0</v>
      </c>
      <c r="CV228">
        <v>0</v>
      </c>
      <c r="CW228">
        <v>0</v>
      </c>
      <c r="CX228">
        <v>1</v>
      </c>
      <c r="CY228">
        <v>0</v>
      </c>
      <c r="CZ228">
        <v>0</v>
      </c>
      <c r="DA228">
        <v>1</v>
      </c>
      <c r="DB228">
        <v>0</v>
      </c>
      <c r="DC228">
        <v>0</v>
      </c>
      <c r="DD228">
        <v>0</v>
      </c>
      <c r="DE228">
        <v>0</v>
      </c>
      <c r="DF228">
        <v>0</v>
      </c>
      <c r="DG228">
        <v>0</v>
      </c>
      <c r="DH228" t="s">
        <v>124</v>
      </c>
      <c r="DI228" t="s">
        <v>124</v>
      </c>
      <c r="DJ228" t="s">
        <v>124</v>
      </c>
      <c r="DK228" t="s">
        <v>124</v>
      </c>
      <c r="DL228" t="s">
        <v>124</v>
      </c>
      <c r="DM228" t="s">
        <v>124</v>
      </c>
      <c r="DN228" t="s">
        <v>124</v>
      </c>
      <c r="DO228">
        <v>0</v>
      </c>
      <c r="DP228" t="s">
        <v>124</v>
      </c>
      <c r="DQ228">
        <v>0</v>
      </c>
      <c r="DR228" t="s">
        <v>124</v>
      </c>
      <c r="DS228" t="s">
        <v>124</v>
      </c>
      <c r="DT228" t="s">
        <v>124</v>
      </c>
    </row>
    <row r="229" spans="1:124" x14ac:dyDescent="0.35">
      <c r="A229" t="s">
        <v>152</v>
      </c>
      <c r="B229" s="1">
        <v>43647</v>
      </c>
      <c r="C229" s="1">
        <v>43738</v>
      </c>
      <c r="D229">
        <v>1</v>
      </c>
      <c r="E229">
        <v>0</v>
      </c>
      <c r="F229">
        <v>0</v>
      </c>
      <c r="G229">
        <v>0</v>
      </c>
      <c r="H229" t="s">
        <v>124</v>
      </c>
      <c r="I229" t="s">
        <v>124</v>
      </c>
      <c r="J229" t="s">
        <v>124</v>
      </c>
      <c r="K229" t="s">
        <v>124</v>
      </c>
      <c r="L229" t="s">
        <v>124</v>
      </c>
      <c r="M229" t="s">
        <v>124</v>
      </c>
      <c r="N229" t="s">
        <v>124</v>
      </c>
      <c r="O229" t="s">
        <v>124</v>
      </c>
      <c r="P229" t="s">
        <v>124</v>
      </c>
      <c r="Q229" t="s">
        <v>124</v>
      </c>
      <c r="R229" t="s">
        <v>124</v>
      </c>
      <c r="S229" t="s">
        <v>124</v>
      </c>
      <c r="T229">
        <v>1</v>
      </c>
      <c r="U229">
        <v>1</v>
      </c>
      <c r="V229">
        <v>0</v>
      </c>
      <c r="W229">
        <v>1</v>
      </c>
      <c r="X229">
        <v>1</v>
      </c>
      <c r="Y229">
        <v>0</v>
      </c>
      <c r="Z229">
        <v>1</v>
      </c>
      <c r="AA229">
        <v>0</v>
      </c>
      <c r="AB229">
        <v>0</v>
      </c>
      <c r="AC229">
        <v>0</v>
      </c>
      <c r="AD229">
        <v>0</v>
      </c>
      <c r="AE229">
        <v>0</v>
      </c>
      <c r="AF229">
        <v>0</v>
      </c>
      <c r="AG229">
        <v>0</v>
      </c>
      <c r="AH229">
        <v>0</v>
      </c>
      <c r="AI229">
        <v>0</v>
      </c>
      <c r="AJ229">
        <v>0</v>
      </c>
      <c r="AK229">
        <v>0</v>
      </c>
      <c r="AL229">
        <v>0</v>
      </c>
      <c r="AM229">
        <v>0</v>
      </c>
      <c r="AN229">
        <v>0</v>
      </c>
      <c r="AO229">
        <v>0</v>
      </c>
      <c r="AP229">
        <v>1</v>
      </c>
      <c r="AQ229">
        <v>1</v>
      </c>
      <c r="AR229">
        <v>1</v>
      </c>
      <c r="AS229">
        <v>0</v>
      </c>
      <c r="AT229">
        <v>1</v>
      </c>
      <c r="AU229">
        <v>1</v>
      </c>
      <c r="AV229">
        <v>0</v>
      </c>
      <c r="AW229">
        <v>0</v>
      </c>
      <c r="AX229">
        <v>0</v>
      </c>
      <c r="AY229">
        <v>0</v>
      </c>
      <c r="AZ229">
        <v>0</v>
      </c>
      <c r="BA229">
        <v>0</v>
      </c>
      <c r="BB229">
        <v>1</v>
      </c>
      <c r="BC229">
        <v>1</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1</v>
      </c>
      <c r="BW229">
        <v>0</v>
      </c>
      <c r="BX229">
        <v>0</v>
      </c>
      <c r="BY229">
        <v>0</v>
      </c>
      <c r="BZ229">
        <v>1</v>
      </c>
      <c r="CA229">
        <v>0</v>
      </c>
      <c r="CB229">
        <v>0</v>
      </c>
      <c r="CC229">
        <v>0</v>
      </c>
      <c r="CD229">
        <v>0</v>
      </c>
      <c r="CE229">
        <v>0</v>
      </c>
      <c r="CF229">
        <v>0</v>
      </c>
      <c r="CG229">
        <v>0</v>
      </c>
      <c r="CH229">
        <v>0</v>
      </c>
      <c r="CI229">
        <v>0</v>
      </c>
      <c r="CJ229">
        <v>0</v>
      </c>
      <c r="CK229">
        <v>0</v>
      </c>
      <c r="CL229">
        <v>0</v>
      </c>
      <c r="CM229">
        <v>0</v>
      </c>
      <c r="CN229">
        <v>0</v>
      </c>
      <c r="CO229">
        <v>1</v>
      </c>
      <c r="CP229">
        <v>0</v>
      </c>
      <c r="CQ229">
        <v>0</v>
      </c>
      <c r="CR229">
        <v>0</v>
      </c>
      <c r="CS229">
        <v>1</v>
      </c>
      <c r="CT229">
        <v>0</v>
      </c>
      <c r="CU229">
        <v>0</v>
      </c>
      <c r="CV229">
        <v>0</v>
      </c>
      <c r="CW229">
        <v>0</v>
      </c>
      <c r="CX229">
        <v>0</v>
      </c>
      <c r="CY229">
        <v>0</v>
      </c>
      <c r="CZ229">
        <v>0</v>
      </c>
      <c r="DA229">
        <v>1</v>
      </c>
      <c r="DB229">
        <v>0</v>
      </c>
      <c r="DC229">
        <v>0</v>
      </c>
      <c r="DD229">
        <v>0</v>
      </c>
      <c r="DE229">
        <v>0</v>
      </c>
      <c r="DF229">
        <v>0</v>
      </c>
      <c r="DG229">
        <v>0</v>
      </c>
      <c r="DH229" t="s">
        <v>124</v>
      </c>
      <c r="DI229" t="s">
        <v>124</v>
      </c>
      <c r="DJ229" t="s">
        <v>124</v>
      </c>
      <c r="DK229" t="s">
        <v>124</v>
      </c>
      <c r="DL229" t="s">
        <v>124</v>
      </c>
      <c r="DM229" t="s">
        <v>124</v>
      </c>
      <c r="DN229" t="s">
        <v>124</v>
      </c>
      <c r="DO229">
        <v>0</v>
      </c>
      <c r="DP229" t="s">
        <v>124</v>
      </c>
      <c r="DQ229">
        <v>0</v>
      </c>
      <c r="DR229" t="s">
        <v>124</v>
      </c>
      <c r="DS229" t="s">
        <v>124</v>
      </c>
      <c r="DT229" t="s">
        <v>124</v>
      </c>
    </row>
    <row r="230" spans="1:124" x14ac:dyDescent="0.35">
      <c r="A230" t="s">
        <v>152</v>
      </c>
      <c r="B230" s="1">
        <v>43739</v>
      </c>
      <c r="C230" s="1">
        <v>43982</v>
      </c>
      <c r="D230">
        <v>1</v>
      </c>
      <c r="E230">
        <v>0</v>
      </c>
      <c r="F230">
        <v>0</v>
      </c>
      <c r="G230">
        <v>0</v>
      </c>
      <c r="H230" t="s">
        <v>124</v>
      </c>
      <c r="I230" t="s">
        <v>124</v>
      </c>
      <c r="J230" t="s">
        <v>124</v>
      </c>
      <c r="K230" t="s">
        <v>124</v>
      </c>
      <c r="L230" t="s">
        <v>124</v>
      </c>
      <c r="M230" t="s">
        <v>124</v>
      </c>
      <c r="N230" t="s">
        <v>124</v>
      </c>
      <c r="O230" t="s">
        <v>124</v>
      </c>
      <c r="P230" t="s">
        <v>124</v>
      </c>
      <c r="Q230" t="s">
        <v>124</v>
      </c>
      <c r="R230" t="s">
        <v>124</v>
      </c>
      <c r="S230" t="s">
        <v>124</v>
      </c>
      <c r="T230">
        <v>1</v>
      </c>
      <c r="U230">
        <v>1</v>
      </c>
      <c r="V230">
        <v>0</v>
      </c>
      <c r="W230">
        <v>1</v>
      </c>
      <c r="X230">
        <v>1</v>
      </c>
      <c r="Y230">
        <v>0</v>
      </c>
      <c r="Z230">
        <v>1</v>
      </c>
      <c r="AA230">
        <v>0</v>
      </c>
      <c r="AB230">
        <v>0</v>
      </c>
      <c r="AC230">
        <v>0</v>
      </c>
      <c r="AD230">
        <v>0</v>
      </c>
      <c r="AE230">
        <v>0</v>
      </c>
      <c r="AF230">
        <v>0</v>
      </c>
      <c r="AG230">
        <v>0</v>
      </c>
      <c r="AH230">
        <v>0</v>
      </c>
      <c r="AI230">
        <v>0</v>
      </c>
      <c r="AJ230">
        <v>0</v>
      </c>
      <c r="AK230">
        <v>0</v>
      </c>
      <c r="AL230">
        <v>0</v>
      </c>
      <c r="AM230">
        <v>0</v>
      </c>
      <c r="AN230">
        <v>0</v>
      </c>
      <c r="AO230">
        <v>0</v>
      </c>
      <c r="AP230">
        <v>1</v>
      </c>
      <c r="AQ230">
        <v>1</v>
      </c>
      <c r="AR230">
        <v>1</v>
      </c>
      <c r="AS230">
        <v>0</v>
      </c>
      <c r="AT230">
        <v>1</v>
      </c>
      <c r="AU230">
        <v>1</v>
      </c>
      <c r="AV230">
        <v>0</v>
      </c>
      <c r="AW230">
        <v>0</v>
      </c>
      <c r="AX230">
        <v>0</v>
      </c>
      <c r="AY230">
        <v>0</v>
      </c>
      <c r="AZ230">
        <v>0</v>
      </c>
      <c r="BA230">
        <v>0</v>
      </c>
      <c r="BB230">
        <v>1</v>
      </c>
      <c r="BC230">
        <v>1</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1</v>
      </c>
      <c r="BW230">
        <v>0</v>
      </c>
      <c r="BX230">
        <v>0</v>
      </c>
      <c r="BY230">
        <v>0</v>
      </c>
      <c r="BZ230">
        <v>1</v>
      </c>
      <c r="CA230">
        <v>0</v>
      </c>
      <c r="CB230">
        <v>0</v>
      </c>
      <c r="CC230">
        <v>0</v>
      </c>
      <c r="CD230">
        <v>0</v>
      </c>
      <c r="CE230">
        <v>0</v>
      </c>
      <c r="CF230">
        <v>0</v>
      </c>
      <c r="CG230">
        <v>0</v>
      </c>
      <c r="CH230">
        <v>0</v>
      </c>
      <c r="CI230">
        <v>0</v>
      </c>
      <c r="CJ230">
        <v>0</v>
      </c>
      <c r="CK230">
        <v>0</v>
      </c>
      <c r="CL230">
        <v>0</v>
      </c>
      <c r="CM230">
        <v>0</v>
      </c>
      <c r="CN230">
        <v>0</v>
      </c>
      <c r="CO230">
        <v>1</v>
      </c>
      <c r="CP230">
        <v>0</v>
      </c>
      <c r="CQ230">
        <v>0</v>
      </c>
      <c r="CR230">
        <v>0</v>
      </c>
      <c r="CS230">
        <v>1</v>
      </c>
      <c r="CT230">
        <v>0</v>
      </c>
      <c r="CU230">
        <v>0</v>
      </c>
      <c r="CV230">
        <v>0</v>
      </c>
      <c r="CW230">
        <v>0</v>
      </c>
      <c r="CX230">
        <v>0</v>
      </c>
      <c r="CY230">
        <v>0</v>
      </c>
      <c r="CZ230">
        <v>0</v>
      </c>
      <c r="DA230">
        <v>1</v>
      </c>
      <c r="DB230">
        <v>0</v>
      </c>
      <c r="DC230">
        <v>0</v>
      </c>
      <c r="DD230">
        <v>0</v>
      </c>
      <c r="DE230">
        <v>0</v>
      </c>
      <c r="DF230">
        <v>0</v>
      </c>
      <c r="DG230">
        <v>0</v>
      </c>
      <c r="DH230" t="s">
        <v>124</v>
      </c>
      <c r="DI230" t="s">
        <v>124</v>
      </c>
      <c r="DJ230" t="s">
        <v>124</v>
      </c>
      <c r="DK230" t="s">
        <v>124</v>
      </c>
      <c r="DL230" t="s">
        <v>124</v>
      </c>
      <c r="DM230" t="s">
        <v>124</v>
      </c>
      <c r="DN230" t="s">
        <v>124</v>
      </c>
      <c r="DO230">
        <v>0</v>
      </c>
      <c r="DP230" t="s">
        <v>124</v>
      </c>
      <c r="DQ230">
        <v>0</v>
      </c>
      <c r="DR230" t="s">
        <v>124</v>
      </c>
      <c r="DS230" t="s">
        <v>124</v>
      </c>
      <c r="DT230" t="s">
        <v>124</v>
      </c>
    </row>
    <row r="231" spans="1:124" x14ac:dyDescent="0.35">
      <c r="A231" t="s">
        <v>152</v>
      </c>
      <c r="B231" s="1">
        <v>43983</v>
      </c>
      <c r="C231" s="1">
        <v>44005</v>
      </c>
      <c r="D231">
        <v>1</v>
      </c>
      <c r="E231">
        <v>0</v>
      </c>
      <c r="F231">
        <v>0</v>
      </c>
      <c r="G231">
        <v>0</v>
      </c>
      <c r="H231" t="s">
        <v>124</v>
      </c>
      <c r="I231" t="s">
        <v>124</v>
      </c>
      <c r="J231" t="s">
        <v>124</v>
      </c>
      <c r="K231" t="s">
        <v>124</v>
      </c>
      <c r="L231" t="s">
        <v>124</v>
      </c>
      <c r="M231" t="s">
        <v>124</v>
      </c>
      <c r="N231" t="s">
        <v>124</v>
      </c>
      <c r="O231" t="s">
        <v>124</v>
      </c>
      <c r="P231" t="s">
        <v>124</v>
      </c>
      <c r="Q231" t="s">
        <v>124</v>
      </c>
      <c r="R231" t="s">
        <v>124</v>
      </c>
      <c r="S231" t="s">
        <v>124</v>
      </c>
      <c r="T231">
        <v>1</v>
      </c>
      <c r="U231">
        <v>1</v>
      </c>
      <c r="V231">
        <v>0</v>
      </c>
      <c r="W231">
        <v>1</v>
      </c>
      <c r="X231">
        <v>1</v>
      </c>
      <c r="Y231">
        <v>0</v>
      </c>
      <c r="Z231">
        <v>0</v>
      </c>
      <c r="AA231">
        <v>0</v>
      </c>
      <c r="AB231">
        <v>0</v>
      </c>
      <c r="AC231">
        <v>1</v>
      </c>
      <c r="AD231">
        <v>0</v>
      </c>
      <c r="AE231">
        <v>0</v>
      </c>
      <c r="AF231">
        <v>0</v>
      </c>
      <c r="AG231">
        <v>0</v>
      </c>
      <c r="AH231">
        <v>0</v>
      </c>
      <c r="AI231">
        <v>0</v>
      </c>
      <c r="AJ231">
        <v>0</v>
      </c>
      <c r="AK231">
        <v>0</v>
      </c>
      <c r="AL231">
        <v>0</v>
      </c>
      <c r="AM231">
        <v>0</v>
      </c>
      <c r="AN231">
        <v>0</v>
      </c>
      <c r="AO231">
        <v>0</v>
      </c>
      <c r="AP231">
        <v>1</v>
      </c>
      <c r="AQ231">
        <v>1</v>
      </c>
      <c r="AR231">
        <v>1</v>
      </c>
      <c r="AS231">
        <v>0</v>
      </c>
      <c r="AT231">
        <v>1</v>
      </c>
      <c r="AU231">
        <v>0</v>
      </c>
      <c r="AV231">
        <v>0</v>
      </c>
      <c r="AW231">
        <v>0</v>
      </c>
      <c r="AX231">
        <v>1</v>
      </c>
      <c r="AY231">
        <v>0</v>
      </c>
      <c r="AZ231">
        <v>0</v>
      </c>
      <c r="BA231">
        <v>0</v>
      </c>
      <c r="BB231">
        <v>1</v>
      </c>
      <c r="BC231">
        <v>1</v>
      </c>
      <c r="BD231">
        <v>0</v>
      </c>
      <c r="BE231">
        <v>0</v>
      </c>
      <c r="BF231">
        <v>0</v>
      </c>
      <c r="BG231">
        <v>0</v>
      </c>
      <c r="BH231">
        <v>0</v>
      </c>
      <c r="BI231">
        <v>0</v>
      </c>
      <c r="BJ231">
        <v>0</v>
      </c>
      <c r="BK231">
        <v>0</v>
      </c>
      <c r="BL231">
        <v>0</v>
      </c>
      <c r="BM231">
        <v>0</v>
      </c>
      <c r="BN231">
        <v>0</v>
      </c>
      <c r="BO231">
        <v>0</v>
      </c>
      <c r="BP231">
        <v>0</v>
      </c>
      <c r="BQ231">
        <v>0</v>
      </c>
      <c r="BR231">
        <v>0</v>
      </c>
      <c r="BS231">
        <v>1</v>
      </c>
      <c r="BT231">
        <v>0</v>
      </c>
      <c r="BU231">
        <v>0</v>
      </c>
      <c r="BV231">
        <v>1</v>
      </c>
      <c r="BW231">
        <v>0</v>
      </c>
      <c r="BX231">
        <v>0</v>
      </c>
      <c r="BY231">
        <v>0</v>
      </c>
      <c r="BZ231">
        <v>1</v>
      </c>
      <c r="CA231">
        <v>0</v>
      </c>
      <c r="CB231">
        <v>0</v>
      </c>
      <c r="CC231">
        <v>0</v>
      </c>
      <c r="CD231">
        <v>0</v>
      </c>
      <c r="CE231">
        <v>0</v>
      </c>
      <c r="CF231">
        <v>0</v>
      </c>
      <c r="CG231">
        <v>0</v>
      </c>
      <c r="CH231">
        <v>0</v>
      </c>
      <c r="CI231">
        <v>0</v>
      </c>
      <c r="CJ231">
        <v>0</v>
      </c>
      <c r="CK231">
        <v>0</v>
      </c>
      <c r="CL231">
        <v>0</v>
      </c>
      <c r="CM231">
        <v>0</v>
      </c>
      <c r="CN231">
        <v>0</v>
      </c>
      <c r="CO231">
        <v>1</v>
      </c>
      <c r="CP231">
        <v>0</v>
      </c>
      <c r="CQ231">
        <v>0</v>
      </c>
      <c r="CR231">
        <v>0</v>
      </c>
      <c r="CS231">
        <v>1</v>
      </c>
      <c r="CT231">
        <v>0</v>
      </c>
      <c r="CU231">
        <v>0</v>
      </c>
      <c r="CV231">
        <v>0</v>
      </c>
      <c r="CW231">
        <v>0</v>
      </c>
      <c r="CX231">
        <v>0</v>
      </c>
      <c r="CY231">
        <v>0</v>
      </c>
      <c r="CZ231">
        <v>0</v>
      </c>
      <c r="DA231">
        <v>1</v>
      </c>
      <c r="DB231">
        <v>0</v>
      </c>
      <c r="DC231">
        <v>0</v>
      </c>
      <c r="DD231">
        <v>0</v>
      </c>
      <c r="DE231">
        <v>0</v>
      </c>
      <c r="DF231">
        <v>0</v>
      </c>
      <c r="DG231">
        <v>0</v>
      </c>
      <c r="DH231" t="s">
        <v>124</v>
      </c>
      <c r="DI231" t="s">
        <v>124</v>
      </c>
      <c r="DJ231" t="s">
        <v>124</v>
      </c>
      <c r="DK231" t="s">
        <v>124</v>
      </c>
      <c r="DL231" t="s">
        <v>124</v>
      </c>
      <c r="DM231" t="s">
        <v>124</v>
      </c>
      <c r="DN231" t="s">
        <v>124</v>
      </c>
      <c r="DO231">
        <v>0</v>
      </c>
      <c r="DP231" t="s">
        <v>124</v>
      </c>
      <c r="DQ231">
        <v>0</v>
      </c>
      <c r="DR231" t="s">
        <v>124</v>
      </c>
      <c r="DS231" t="s">
        <v>124</v>
      </c>
      <c r="DT231" t="s">
        <v>124</v>
      </c>
    </row>
    <row r="232" spans="1:124" x14ac:dyDescent="0.35">
      <c r="A232" t="s">
        <v>152</v>
      </c>
      <c r="B232" s="1">
        <v>44006</v>
      </c>
      <c r="C232" s="1">
        <v>44044</v>
      </c>
      <c r="D232">
        <v>1</v>
      </c>
      <c r="E232">
        <v>0</v>
      </c>
      <c r="F232">
        <v>0</v>
      </c>
      <c r="G232">
        <v>0</v>
      </c>
      <c r="H232" t="s">
        <v>124</v>
      </c>
      <c r="I232" t="s">
        <v>124</v>
      </c>
      <c r="J232" t="s">
        <v>124</v>
      </c>
      <c r="K232" t="s">
        <v>124</v>
      </c>
      <c r="L232" t="s">
        <v>124</v>
      </c>
      <c r="M232" t="s">
        <v>124</v>
      </c>
      <c r="N232" t="s">
        <v>124</v>
      </c>
      <c r="O232" t="s">
        <v>124</v>
      </c>
      <c r="P232" t="s">
        <v>124</v>
      </c>
      <c r="Q232" t="s">
        <v>124</v>
      </c>
      <c r="R232" t="s">
        <v>124</v>
      </c>
      <c r="S232" t="s">
        <v>124</v>
      </c>
      <c r="T232">
        <v>1</v>
      </c>
      <c r="U232">
        <v>1</v>
      </c>
      <c r="V232">
        <v>0</v>
      </c>
      <c r="W232">
        <v>1</v>
      </c>
      <c r="X232">
        <v>1</v>
      </c>
      <c r="Y232">
        <v>0</v>
      </c>
      <c r="Z232">
        <v>0</v>
      </c>
      <c r="AA232">
        <v>0</v>
      </c>
      <c r="AB232">
        <v>0</v>
      </c>
      <c r="AC232">
        <v>1</v>
      </c>
      <c r="AD232">
        <v>0</v>
      </c>
      <c r="AE232">
        <v>0</v>
      </c>
      <c r="AF232">
        <v>0</v>
      </c>
      <c r="AG232">
        <v>0</v>
      </c>
      <c r="AH232">
        <v>0</v>
      </c>
      <c r="AI232">
        <v>0</v>
      </c>
      <c r="AJ232">
        <v>0</v>
      </c>
      <c r="AK232">
        <v>0</v>
      </c>
      <c r="AL232">
        <v>0</v>
      </c>
      <c r="AM232">
        <v>0</v>
      </c>
      <c r="AN232">
        <v>0</v>
      </c>
      <c r="AO232">
        <v>0</v>
      </c>
      <c r="AP232">
        <v>1</v>
      </c>
      <c r="AQ232">
        <v>1</v>
      </c>
      <c r="AR232">
        <v>1</v>
      </c>
      <c r="AS232">
        <v>0</v>
      </c>
      <c r="AT232">
        <v>1</v>
      </c>
      <c r="AU232">
        <v>0</v>
      </c>
      <c r="AV232">
        <v>0</v>
      </c>
      <c r="AW232">
        <v>0</v>
      </c>
      <c r="AX232">
        <v>1</v>
      </c>
      <c r="AY232">
        <v>0</v>
      </c>
      <c r="AZ232">
        <v>0</v>
      </c>
      <c r="BA232">
        <v>0</v>
      </c>
      <c r="BB232">
        <v>1</v>
      </c>
      <c r="BC232">
        <v>1</v>
      </c>
      <c r="BD232">
        <v>0</v>
      </c>
      <c r="BE232">
        <v>0</v>
      </c>
      <c r="BF232">
        <v>0</v>
      </c>
      <c r="BG232">
        <v>0</v>
      </c>
      <c r="BH232">
        <v>0</v>
      </c>
      <c r="BI232">
        <v>0</v>
      </c>
      <c r="BJ232">
        <v>0</v>
      </c>
      <c r="BK232">
        <v>0</v>
      </c>
      <c r="BL232">
        <v>0</v>
      </c>
      <c r="BM232">
        <v>0</v>
      </c>
      <c r="BN232">
        <v>0</v>
      </c>
      <c r="BO232">
        <v>0</v>
      </c>
      <c r="BP232">
        <v>0</v>
      </c>
      <c r="BQ232">
        <v>0</v>
      </c>
      <c r="BR232">
        <v>0</v>
      </c>
      <c r="BS232">
        <v>1</v>
      </c>
      <c r="BT232">
        <v>0</v>
      </c>
      <c r="BU232">
        <v>0</v>
      </c>
      <c r="BV232">
        <v>1</v>
      </c>
      <c r="BW232">
        <v>0</v>
      </c>
      <c r="BX232">
        <v>0</v>
      </c>
      <c r="BY232">
        <v>0</v>
      </c>
      <c r="BZ232">
        <v>1</v>
      </c>
      <c r="CA232">
        <v>0</v>
      </c>
      <c r="CB232">
        <v>0</v>
      </c>
      <c r="CC232">
        <v>0</v>
      </c>
      <c r="CD232">
        <v>0</v>
      </c>
      <c r="CE232">
        <v>0</v>
      </c>
      <c r="CF232">
        <v>0</v>
      </c>
      <c r="CG232">
        <v>0</v>
      </c>
      <c r="CH232">
        <v>0</v>
      </c>
      <c r="CI232">
        <v>0</v>
      </c>
      <c r="CJ232">
        <v>0</v>
      </c>
      <c r="CK232">
        <v>0</v>
      </c>
      <c r="CL232">
        <v>0</v>
      </c>
      <c r="CM232">
        <v>0</v>
      </c>
      <c r="CN232">
        <v>0</v>
      </c>
      <c r="CO232">
        <v>1</v>
      </c>
      <c r="CP232">
        <v>0</v>
      </c>
      <c r="CQ232">
        <v>0</v>
      </c>
      <c r="CR232">
        <v>0</v>
      </c>
      <c r="CS232">
        <v>1</v>
      </c>
      <c r="CT232">
        <v>0</v>
      </c>
      <c r="CU232">
        <v>0</v>
      </c>
      <c r="CV232">
        <v>0</v>
      </c>
      <c r="CW232">
        <v>0</v>
      </c>
      <c r="CX232">
        <v>0</v>
      </c>
      <c r="CY232">
        <v>0</v>
      </c>
      <c r="CZ232">
        <v>0</v>
      </c>
      <c r="DA232">
        <v>1</v>
      </c>
      <c r="DB232">
        <v>0</v>
      </c>
      <c r="DC232">
        <v>0</v>
      </c>
      <c r="DD232">
        <v>0</v>
      </c>
      <c r="DE232">
        <v>0</v>
      </c>
      <c r="DF232">
        <v>0</v>
      </c>
      <c r="DG232">
        <v>0</v>
      </c>
      <c r="DH232" t="s">
        <v>124</v>
      </c>
      <c r="DI232" t="s">
        <v>124</v>
      </c>
      <c r="DJ232" t="s">
        <v>124</v>
      </c>
      <c r="DK232" t="s">
        <v>124</v>
      </c>
      <c r="DL232" t="s">
        <v>124</v>
      </c>
      <c r="DM232" t="s">
        <v>124</v>
      </c>
      <c r="DN232" t="s">
        <v>124</v>
      </c>
      <c r="DO232">
        <v>1</v>
      </c>
      <c r="DP232" t="s">
        <v>124</v>
      </c>
      <c r="DQ232">
        <v>0</v>
      </c>
      <c r="DR232" t="s">
        <v>124</v>
      </c>
      <c r="DS232" t="s">
        <v>124</v>
      </c>
      <c r="DT232" t="s">
        <v>124</v>
      </c>
    </row>
    <row r="233" spans="1:124" x14ac:dyDescent="0.35">
      <c r="A233" t="s">
        <v>153</v>
      </c>
      <c r="B233" s="1">
        <v>42948</v>
      </c>
      <c r="C233" s="1">
        <v>42974</v>
      </c>
      <c r="D233">
        <v>1</v>
      </c>
      <c r="E233">
        <v>0</v>
      </c>
      <c r="F233">
        <v>0</v>
      </c>
      <c r="G233">
        <v>0</v>
      </c>
      <c r="H233" t="s">
        <v>124</v>
      </c>
      <c r="I233" t="s">
        <v>124</v>
      </c>
      <c r="J233" t="s">
        <v>124</v>
      </c>
      <c r="K233" t="s">
        <v>124</v>
      </c>
      <c r="L233" t="s">
        <v>124</v>
      </c>
      <c r="M233" t="s">
        <v>124</v>
      </c>
      <c r="N233" t="s">
        <v>124</v>
      </c>
      <c r="O233" t="s">
        <v>124</v>
      </c>
      <c r="P233" t="s">
        <v>124</v>
      </c>
      <c r="Q233" t="s">
        <v>124</v>
      </c>
      <c r="R233" t="s">
        <v>124</v>
      </c>
      <c r="S233" t="s">
        <v>124</v>
      </c>
      <c r="T233">
        <v>1</v>
      </c>
      <c r="U233">
        <v>1</v>
      </c>
      <c r="V233">
        <v>1</v>
      </c>
      <c r="W233">
        <v>0</v>
      </c>
      <c r="X233">
        <v>1</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1</v>
      </c>
      <c r="AR233">
        <v>1</v>
      </c>
      <c r="AS233">
        <v>0</v>
      </c>
      <c r="AT233">
        <v>0</v>
      </c>
      <c r="AU233">
        <v>0</v>
      </c>
      <c r="AV233">
        <v>0</v>
      </c>
      <c r="AW233">
        <v>0</v>
      </c>
      <c r="AX233">
        <v>1</v>
      </c>
      <c r="AY233">
        <v>0</v>
      </c>
      <c r="AZ233">
        <v>0</v>
      </c>
      <c r="BA233">
        <v>1</v>
      </c>
      <c r="BB233">
        <v>1</v>
      </c>
      <c r="BC233">
        <v>1</v>
      </c>
      <c r="BD233">
        <v>0</v>
      </c>
      <c r="BE233">
        <v>0</v>
      </c>
      <c r="BF233">
        <v>0</v>
      </c>
      <c r="BG233">
        <v>0</v>
      </c>
      <c r="BH233">
        <v>0</v>
      </c>
      <c r="BI233">
        <v>0</v>
      </c>
      <c r="BJ233">
        <v>0</v>
      </c>
      <c r="BK233">
        <v>0</v>
      </c>
      <c r="BL233">
        <v>0</v>
      </c>
      <c r="BM233">
        <v>0</v>
      </c>
      <c r="BN233">
        <v>0</v>
      </c>
      <c r="BO233">
        <v>0</v>
      </c>
      <c r="BP233">
        <v>0</v>
      </c>
      <c r="BQ233">
        <v>0</v>
      </c>
      <c r="BR233">
        <v>0</v>
      </c>
      <c r="BS233">
        <v>1</v>
      </c>
      <c r="BT233">
        <v>0</v>
      </c>
      <c r="BU233">
        <v>0</v>
      </c>
      <c r="BV233">
        <v>1</v>
      </c>
      <c r="BW233">
        <v>0</v>
      </c>
      <c r="BX233">
        <v>0</v>
      </c>
      <c r="BY233">
        <v>0</v>
      </c>
      <c r="BZ233">
        <v>0</v>
      </c>
      <c r="CA233">
        <v>0</v>
      </c>
      <c r="CB233">
        <v>0</v>
      </c>
      <c r="CC233">
        <v>0</v>
      </c>
      <c r="CD233">
        <v>0</v>
      </c>
      <c r="CE233">
        <v>1</v>
      </c>
      <c r="CF233">
        <v>0</v>
      </c>
      <c r="CG233">
        <v>0</v>
      </c>
      <c r="CH233">
        <v>0</v>
      </c>
      <c r="CI233">
        <v>0</v>
      </c>
      <c r="CJ233">
        <v>0</v>
      </c>
      <c r="CK233">
        <v>0</v>
      </c>
      <c r="CL233">
        <v>0</v>
      </c>
      <c r="CM233">
        <v>0</v>
      </c>
      <c r="CN233">
        <v>0</v>
      </c>
      <c r="CO233">
        <v>1</v>
      </c>
      <c r="CP233">
        <v>0</v>
      </c>
      <c r="CQ233">
        <v>0</v>
      </c>
      <c r="CR233">
        <v>0</v>
      </c>
      <c r="CS233">
        <v>0</v>
      </c>
      <c r="CT233">
        <v>0</v>
      </c>
      <c r="CU233">
        <v>0</v>
      </c>
      <c r="CV233">
        <v>0</v>
      </c>
      <c r="CW233">
        <v>0</v>
      </c>
      <c r="CX233">
        <v>1</v>
      </c>
      <c r="CY233">
        <v>0</v>
      </c>
      <c r="CZ233">
        <v>0</v>
      </c>
      <c r="DA233">
        <v>0</v>
      </c>
      <c r="DB233">
        <v>0</v>
      </c>
      <c r="DC233">
        <v>0</v>
      </c>
      <c r="DD233">
        <v>0</v>
      </c>
      <c r="DE233">
        <v>1</v>
      </c>
      <c r="DF233">
        <v>0</v>
      </c>
      <c r="DG233">
        <v>0</v>
      </c>
      <c r="DH233" t="s">
        <v>124</v>
      </c>
      <c r="DI233" t="s">
        <v>124</v>
      </c>
      <c r="DJ233" t="s">
        <v>124</v>
      </c>
      <c r="DK233" t="s">
        <v>124</v>
      </c>
      <c r="DL233" t="s">
        <v>124</v>
      </c>
      <c r="DM233" t="s">
        <v>124</v>
      </c>
      <c r="DN233" t="s">
        <v>124</v>
      </c>
      <c r="DO233">
        <v>1</v>
      </c>
      <c r="DP233" t="s">
        <v>124</v>
      </c>
      <c r="DQ233">
        <v>0</v>
      </c>
      <c r="DR233" t="s">
        <v>124</v>
      </c>
      <c r="DS233" t="s">
        <v>124</v>
      </c>
      <c r="DT233" t="s">
        <v>124</v>
      </c>
    </row>
    <row r="234" spans="1:124" x14ac:dyDescent="0.35">
      <c r="A234" t="s">
        <v>153</v>
      </c>
      <c r="B234" s="1">
        <v>42975</v>
      </c>
      <c r="C234" s="1">
        <v>43290</v>
      </c>
      <c r="D234">
        <v>1</v>
      </c>
      <c r="E234">
        <v>0</v>
      </c>
      <c r="F234">
        <v>0</v>
      </c>
      <c r="G234">
        <v>0</v>
      </c>
      <c r="H234" t="s">
        <v>124</v>
      </c>
      <c r="I234" t="s">
        <v>124</v>
      </c>
      <c r="J234" t="s">
        <v>124</v>
      </c>
      <c r="K234" t="s">
        <v>124</v>
      </c>
      <c r="L234" t="s">
        <v>124</v>
      </c>
      <c r="M234" t="s">
        <v>124</v>
      </c>
      <c r="N234" t="s">
        <v>124</v>
      </c>
      <c r="O234" t="s">
        <v>124</v>
      </c>
      <c r="P234" t="s">
        <v>124</v>
      </c>
      <c r="Q234" t="s">
        <v>124</v>
      </c>
      <c r="R234" t="s">
        <v>124</v>
      </c>
      <c r="S234" t="s">
        <v>124</v>
      </c>
      <c r="T234">
        <v>1</v>
      </c>
      <c r="U234">
        <v>1</v>
      </c>
      <c r="V234">
        <v>1</v>
      </c>
      <c r="W234">
        <v>0</v>
      </c>
      <c r="X234">
        <v>1</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1</v>
      </c>
      <c r="AR234">
        <v>1</v>
      </c>
      <c r="AS234">
        <v>0</v>
      </c>
      <c r="AT234">
        <v>0</v>
      </c>
      <c r="AU234">
        <v>0</v>
      </c>
      <c r="AV234">
        <v>0</v>
      </c>
      <c r="AW234">
        <v>0</v>
      </c>
      <c r="AX234">
        <v>1</v>
      </c>
      <c r="AY234">
        <v>0</v>
      </c>
      <c r="AZ234">
        <v>0</v>
      </c>
      <c r="BA234">
        <v>1</v>
      </c>
      <c r="BB234">
        <v>1</v>
      </c>
      <c r="BC234">
        <v>1</v>
      </c>
      <c r="BD234">
        <v>0</v>
      </c>
      <c r="BE234">
        <v>0</v>
      </c>
      <c r="BF234">
        <v>0</v>
      </c>
      <c r="BG234">
        <v>0</v>
      </c>
      <c r="BH234">
        <v>0</v>
      </c>
      <c r="BI234">
        <v>0</v>
      </c>
      <c r="BJ234">
        <v>0</v>
      </c>
      <c r="BK234">
        <v>0</v>
      </c>
      <c r="BL234">
        <v>0</v>
      </c>
      <c r="BM234">
        <v>0</v>
      </c>
      <c r="BN234">
        <v>0</v>
      </c>
      <c r="BO234">
        <v>0</v>
      </c>
      <c r="BP234">
        <v>0</v>
      </c>
      <c r="BQ234">
        <v>0</v>
      </c>
      <c r="BR234">
        <v>0</v>
      </c>
      <c r="BS234">
        <v>1</v>
      </c>
      <c r="BT234">
        <v>0</v>
      </c>
      <c r="BU234">
        <v>0</v>
      </c>
      <c r="BV234">
        <v>1</v>
      </c>
      <c r="BW234">
        <v>0</v>
      </c>
      <c r="BX234">
        <v>0</v>
      </c>
      <c r="BY234">
        <v>0</v>
      </c>
      <c r="BZ234">
        <v>0</v>
      </c>
      <c r="CA234">
        <v>0</v>
      </c>
      <c r="CB234">
        <v>0</v>
      </c>
      <c r="CC234">
        <v>0</v>
      </c>
      <c r="CD234">
        <v>0</v>
      </c>
      <c r="CE234">
        <v>1</v>
      </c>
      <c r="CF234">
        <v>0</v>
      </c>
      <c r="CG234">
        <v>0</v>
      </c>
      <c r="CH234">
        <v>0</v>
      </c>
      <c r="CI234">
        <v>0</v>
      </c>
      <c r="CJ234">
        <v>0</v>
      </c>
      <c r="CK234">
        <v>0</v>
      </c>
      <c r="CL234">
        <v>0</v>
      </c>
      <c r="CM234">
        <v>0</v>
      </c>
      <c r="CN234">
        <v>0</v>
      </c>
      <c r="CO234">
        <v>1</v>
      </c>
      <c r="CP234">
        <v>0</v>
      </c>
      <c r="CQ234">
        <v>0</v>
      </c>
      <c r="CR234">
        <v>0</v>
      </c>
      <c r="CS234">
        <v>0</v>
      </c>
      <c r="CT234">
        <v>0</v>
      </c>
      <c r="CU234">
        <v>0</v>
      </c>
      <c r="CV234">
        <v>0</v>
      </c>
      <c r="CW234">
        <v>0</v>
      </c>
      <c r="CX234">
        <v>1</v>
      </c>
      <c r="CY234">
        <v>0</v>
      </c>
      <c r="CZ234">
        <v>0</v>
      </c>
      <c r="DA234">
        <v>0</v>
      </c>
      <c r="DB234">
        <v>0</v>
      </c>
      <c r="DC234">
        <v>0</v>
      </c>
      <c r="DD234">
        <v>0</v>
      </c>
      <c r="DE234">
        <v>1</v>
      </c>
      <c r="DF234">
        <v>0</v>
      </c>
      <c r="DG234">
        <v>0</v>
      </c>
      <c r="DH234" t="s">
        <v>124</v>
      </c>
      <c r="DI234" t="s">
        <v>124</v>
      </c>
      <c r="DJ234" t="s">
        <v>124</v>
      </c>
      <c r="DK234" t="s">
        <v>124</v>
      </c>
      <c r="DL234" t="s">
        <v>124</v>
      </c>
      <c r="DM234" t="s">
        <v>124</v>
      </c>
      <c r="DN234" t="s">
        <v>124</v>
      </c>
      <c r="DO234">
        <v>1</v>
      </c>
      <c r="DP234" t="s">
        <v>124</v>
      </c>
      <c r="DQ234">
        <v>0</v>
      </c>
      <c r="DR234" t="s">
        <v>124</v>
      </c>
      <c r="DS234" t="s">
        <v>124</v>
      </c>
      <c r="DT234" t="s">
        <v>124</v>
      </c>
    </row>
    <row r="235" spans="1:124" x14ac:dyDescent="0.35">
      <c r="A235" t="s">
        <v>153</v>
      </c>
      <c r="B235" s="1">
        <v>43291</v>
      </c>
      <c r="C235" s="1">
        <v>43430</v>
      </c>
      <c r="D235">
        <v>1</v>
      </c>
      <c r="E235">
        <v>0</v>
      </c>
      <c r="F235">
        <v>0</v>
      </c>
      <c r="G235">
        <v>0</v>
      </c>
      <c r="H235" t="s">
        <v>124</v>
      </c>
      <c r="I235" t="s">
        <v>124</v>
      </c>
      <c r="J235" t="s">
        <v>124</v>
      </c>
      <c r="K235" t="s">
        <v>124</v>
      </c>
      <c r="L235" t="s">
        <v>124</v>
      </c>
      <c r="M235" t="s">
        <v>124</v>
      </c>
      <c r="N235" t="s">
        <v>124</v>
      </c>
      <c r="O235" t="s">
        <v>124</v>
      </c>
      <c r="P235" t="s">
        <v>124</v>
      </c>
      <c r="Q235" t="s">
        <v>124</v>
      </c>
      <c r="R235" t="s">
        <v>124</v>
      </c>
      <c r="S235" t="s">
        <v>124</v>
      </c>
      <c r="T235">
        <v>1</v>
      </c>
      <c r="U235">
        <v>1</v>
      </c>
      <c r="V235">
        <v>1</v>
      </c>
      <c r="W235">
        <v>0</v>
      </c>
      <c r="X235">
        <v>1</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1</v>
      </c>
      <c r="AR235">
        <v>1</v>
      </c>
      <c r="AS235">
        <v>0</v>
      </c>
      <c r="AT235">
        <v>0</v>
      </c>
      <c r="AU235">
        <v>0</v>
      </c>
      <c r="AV235">
        <v>0</v>
      </c>
      <c r="AW235">
        <v>0</v>
      </c>
      <c r="AX235">
        <v>1</v>
      </c>
      <c r="AY235">
        <v>0</v>
      </c>
      <c r="AZ235">
        <v>0</v>
      </c>
      <c r="BA235">
        <v>1</v>
      </c>
      <c r="BB235">
        <v>1</v>
      </c>
      <c r="BC235">
        <v>1</v>
      </c>
      <c r="BD235">
        <v>0</v>
      </c>
      <c r="BE235">
        <v>0</v>
      </c>
      <c r="BF235">
        <v>0</v>
      </c>
      <c r="BG235">
        <v>0</v>
      </c>
      <c r="BH235">
        <v>0</v>
      </c>
      <c r="BI235">
        <v>0</v>
      </c>
      <c r="BJ235">
        <v>0</v>
      </c>
      <c r="BK235">
        <v>0</v>
      </c>
      <c r="BL235">
        <v>0</v>
      </c>
      <c r="BM235">
        <v>0</v>
      </c>
      <c r="BN235">
        <v>0</v>
      </c>
      <c r="BO235">
        <v>0</v>
      </c>
      <c r="BP235">
        <v>0</v>
      </c>
      <c r="BQ235">
        <v>0</v>
      </c>
      <c r="BR235">
        <v>0</v>
      </c>
      <c r="BS235">
        <v>1</v>
      </c>
      <c r="BT235">
        <v>0</v>
      </c>
      <c r="BU235">
        <v>0</v>
      </c>
      <c r="BV235">
        <v>1</v>
      </c>
      <c r="BW235">
        <v>0</v>
      </c>
      <c r="BX235">
        <v>0</v>
      </c>
      <c r="BY235">
        <v>0</v>
      </c>
      <c r="BZ235">
        <v>0</v>
      </c>
      <c r="CA235">
        <v>0</v>
      </c>
      <c r="CB235">
        <v>0</v>
      </c>
      <c r="CC235">
        <v>0</v>
      </c>
      <c r="CD235">
        <v>0</v>
      </c>
      <c r="CE235">
        <v>1</v>
      </c>
      <c r="CF235">
        <v>0</v>
      </c>
      <c r="CG235">
        <v>0</v>
      </c>
      <c r="CH235">
        <v>0</v>
      </c>
      <c r="CI235">
        <v>0</v>
      </c>
      <c r="CJ235">
        <v>0</v>
      </c>
      <c r="CK235">
        <v>0</v>
      </c>
      <c r="CL235">
        <v>0</v>
      </c>
      <c r="CM235">
        <v>0</v>
      </c>
      <c r="CN235">
        <v>0</v>
      </c>
      <c r="CO235">
        <v>1</v>
      </c>
      <c r="CP235">
        <v>0</v>
      </c>
      <c r="CQ235">
        <v>0</v>
      </c>
      <c r="CR235">
        <v>0</v>
      </c>
      <c r="CS235">
        <v>0</v>
      </c>
      <c r="CT235">
        <v>0</v>
      </c>
      <c r="CU235">
        <v>0</v>
      </c>
      <c r="CV235">
        <v>0</v>
      </c>
      <c r="CW235">
        <v>0</v>
      </c>
      <c r="CX235">
        <v>1</v>
      </c>
      <c r="CY235">
        <v>0</v>
      </c>
      <c r="CZ235">
        <v>0</v>
      </c>
      <c r="DA235">
        <v>0</v>
      </c>
      <c r="DB235">
        <v>0</v>
      </c>
      <c r="DC235">
        <v>0</v>
      </c>
      <c r="DD235">
        <v>0</v>
      </c>
      <c r="DE235">
        <v>1</v>
      </c>
      <c r="DF235">
        <v>0</v>
      </c>
      <c r="DG235">
        <v>0</v>
      </c>
      <c r="DH235" t="s">
        <v>124</v>
      </c>
      <c r="DI235" t="s">
        <v>124</v>
      </c>
      <c r="DJ235" t="s">
        <v>124</v>
      </c>
      <c r="DK235" t="s">
        <v>124</v>
      </c>
      <c r="DL235" t="s">
        <v>124</v>
      </c>
      <c r="DM235" t="s">
        <v>124</v>
      </c>
      <c r="DN235" t="s">
        <v>124</v>
      </c>
      <c r="DO235">
        <v>1</v>
      </c>
      <c r="DP235">
        <v>1</v>
      </c>
      <c r="DQ235">
        <v>0</v>
      </c>
      <c r="DR235" t="s">
        <v>124</v>
      </c>
      <c r="DS235" t="s">
        <v>124</v>
      </c>
      <c r="DT235" t="s">
        <v>124</v>
      </c>
    </row>
    <row r="236" spans="1:124" x14ac:dyDescent="0.35">
      <c r="A236" t="s">
        <v>153</v>
      </c>
      <c r="B236" s="1">
        <v>43431</v>
      </c>
      <c r="C236" s="1">
        <v>43677</v>
      </c>
      <c r="D236">
        <v>1</v>
      </c>
      <c r="E236">
        <v>0</v>
      </c>
      <c r="F236">
        <v>0</v>
      </c>
      <c r="G236">
        <v>0</v>
      </c>
      <c r="H236" t="s">
        <v>124</v>
      </c>
      <c r="I236" t="s">
        <v>124</v>
      </c>
      <c r="J236" t="s">
        <v>124</v>
      </c>
      <c r="K236" t="s">
        <v>124</v>
      </c>
      <c r="L236" t="s">
        <v>124</v>
      </c>
      <c r="M236" t="s">
        <v>124</v>
      </c>
      <c r="N236" t="s">
        <v>124</v>
      </c>
      <c r="O236" t="s">
        <v>124</v>
      </c>
      <c r="P236" t="s">
        <v>124</v>
      </c>
      <c r="Q236" t="s">
        <v>124</v>
      </c>
      <c r="R236" t="s">
        <v>124</v>
      </c>
      <c r="S236" t="s">
        <v>124</v>
      </c>
      <c r="T236">
        <v>1</v>
      </c>
      <c r="U236">
        <v>1</v>
      </c>
      <c r="V236">
        <v>1</v>
      </c>
      <c r="W236">
        <v>1</v>
      </c>
      <c r="X236">
        <v>1</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1</v>
      </c>
      <c r="AR236">
        <v>1</v>
      </c>
      <c r="AS236">
        <v>0</v>
      </c>
      <c r="AT236">
        <v>0</v>
      </c>
      <c r="AU236">
        <v>0</v>
      </c>
      <c r="AV236">
        <v>0</v>
      </c>
      <c r="AW236">
        <v>0</v>
      </c>
      <c r="AX236">
        <v>1</v>
      </c>
      <c r="AY236">
        <v>0</v>
      </c>
      <c r="AZ236">
        <v>0</v>
      </c>
      <c r="BA236">
        <v>1</v>
      </c>
      <c r="BB236">
        <v>1</v>
      </c>
      <c r="BC236">
        <v>1</v>
      </c>
      <c r="BD236">
        <v>0</v>
      </c>
      <c r="BE236">
        <v>0</v>
      </c>
      <c r="BF236">
        <v>0</v>
      </c>
      <c r="BG236">
        <v>0</v>
      </c>
      <c r="BH236">
        <v>0</v>
      </c>
      <c r="BI236">
        <v>0</v>
      </c>
      <c r="BJ236">
        <v>0</v>
      </c>
      <c r="BK236">
        <v>0</v>
      </c>
      <c r="BL236">
        <v>0</v>
      </c>
      <c r="BM236">
        <v>0</v>
      </c>
      <c r="BN236">
        <v>0</v>
      </c>
      <c r="BO236">
        <v>0</v>
      </c>
      <c r="BP236">
        <v>0</v>
      </c>
      <c r="BQ236">
        <v>0</v>
      </c>
      <c r="BR236">
        <v>0</v>
      </c>
      <c r="BS236">
        <v>1</v>
      </c>
      <c r="BT236">
        <v>0</v>
      </c>
      <c r="BU236">
        <v>0</v>
      </c>
      <c r="BV236">
        <v>1</v>
      </c>
      <c r="BW236">
        <v>0</v>
      </c>
      <c r="BX236">
        <v>0</v>
      </c>
      <c r="BY236">
        <v>0</v>
      </c>
      <c r="BZ236">
        <v>0</v>
      </c>
      <c r="CA236">
        <v>0</v>
      </c>
      <c r="CB236">
        <v>0</v>
      </c>
      <c r="CC236">
        <v>0</v>
      </c>
      <c r="CD236">
        <v>0</v>
      </c>
      <c r="CE236">
        <v>1</v>
      </c>
      <c r="CF236">
        <v>0</v>
      </c>
      <c r="CG236">
        <v>0</v>
      </c>
      <c r="CH236">
        <v>0</v>
      </c>
      <c r="CI236">
        <v>0</v>
      </c>
      <c r="CJ236">
        <v>0</v>
      </c>
      <c r="CK236">
        <v>0</v>
      </c>
      <c r="CL236">
        <v>0</v>
      </c>
      <c r="CM236">
        <v>0</v>
      </c>
      <c r="CN236">
        <v>0</v>
      </c>
      <c r="CO236">
        <v>1</v>
      </c>
      <c r="CP236">
        <v>0</v>
      </c>
      <c r="CQ236">
        <v>0</v>
      </c>
      <c r="CR236">
        <v>0</v>
      </c>
      <c r="CS236">
        <v>0</v>
      </c>
      <c r="CT236">
        <v>0</v>
      </c>
      <c r="CU236">
        <v>0</v>
      </c>
      <c r="CV236">
        <v>0</v>
      </c>
      <c r="CW236">
        <v>0</v>
      </c>
      <c r="CX236">
        <v>1</v>
      </c>
      <c r="CY236">
        <v>0</v>
      </c>
      <c r="CZ236">
        <v>0</v>
      </c>
      <c r="DA236">
        <v>0</v>
      </c>
      <c r="DB236">
        <v>0</v>
      </c>
      <c r="DC236">
        <v>0</v>
      </c>
      <c r="DD236">
        <v>0</v>
      </c>
      <c r="DE236">
        <v>1</v>
      </c>
      <c r="DF236">
        <v>0</v>
      </c>
      <c r="DG236">
        <v>0</v>
      </c>
      <c r="DH236" t="s">
        <v>124</v>
      </c>
      <c r="DI236" t="s">
        <v>124</v>
      </c>
      <c r="DJ236" t="s">
        <v>124</v>
      </c>
      <c r="DK236" t="s">
        <v>124</v>
      </c>
      <c r="DL236" t="s">
        <v>124</v>
      </c>
      <c r="DM236" t="s">
        <v>124</v>
      </c>
      <c r="DN236" t="s">
        <v>124</v>
      </c>
      <c r="DO236">
        <v>1</v>
      </c>
      <c r="DP236">
        <v>1</v>
      </c>
      <c r="DQ236">
        <v>0</v>
      </c>
      <c r="DR236" t="s">
        <v>124</v>
      </c>
      <c r="DS236" t="s">
        <v>124</v>
      </c>
      <c r="DT236" t="s">
        <v>124</v>
      </c>
    </row>
    <row r="237" spans="1:124" x14ac:dyDescent="0.35">
      <c r="A237" t="s">
        <v>153</v>
      </c>
      <c r="B237" s="1">
        <v>43678</v>
      </c>
      <c r="C237" s="1">
        <v>43972</v>
      </c>
      <c r="D237">
        <v>1</v>
      </c>
      <c r="E237">
        <v>0</v>
      </c>
      <c r="F237">
        <v>0</v>
      </c>
      <c r="G237">
        <v>0</v>
      </c>
      <c r="H237" t="s">
        <v>124</v>
      </c>
      <c r="I237" t="s">
        <v>124</v>
      </c>
      <c r="J237" t="s">
        <v>124</v>
      </c>
      <c r="K237" t="s">
        <v>124</v>
      </c>
      <c r="L237" t="s">
        <v>124</v>
      </c>
      <c r="M237" t="s">
        <v>124</v>
      </c>
      <c r="N237" t="s">
        <v>124</v>
      </c>
      <c r="O237" t="s">
        <v>124</v>
      </c>
      <c r="P237" t="s">
        <v>124</v>
      </c>
      <c r="Q237" t="s">
        <v>124</v>
      </c>
      <c r="R237" t="s">
        <v>124</v>
      </c>
      <c r="S237" t="s">
        <v>124</v>
      </c>
      <c r="T237">
        <v>1</v>
      </c>
      <c r="U237">
        <v>1</v>
      </c>
      <c r="V237">
        <v>1</v>
      </c>
      <c r="W237">
        <v>1</v>
      </c>
      <c r="X237">
        <v>1</v>
      </c>
      <c r="Y237">
        <v>0</v>
      </c>
      <c r="Z237">
        <v>0</v>
      </c>
      <c r="AA237">
        <v>0</v>
      </c>
      <c r="AB237">
        <v>0</v>
      </c>
      <c r="AC237">
        <v>1</v>
      </c>
      <c r="AD237">
        <v>1</v>
      </c>
      <c r="AE237">
        <v>1</v>
      </c>
      <c r="AF237">
        <v>0</v>
      </c>
      <c r="AG237">
        <v>0</v>
      </c>
      <c r="AH237">
        <v>0</v>
      </c>
      <c r="AI237">
        <v>0</v>
      </c>
      <c r="AJ237">
        <v>0</v>
      </c>
      <c r="AK237">
        <v>0</v>
      </c>
      <c r="AL237">
        <v>0</v>
      </c>
      <c r="AM237">
        <v>0</v>
      </c>
      <c r="AN237">
        <v>0</v>
      </c>
      <c r="AO237">
        <v>0</v>
      </c>
      <c r="AP237">
        <v>0</v>
      </c>
      <c r="AQ237">
        <v>1</v>
      </c>
      <c r="AR237">
        <v>1</v>
      </c>
      <c r="AS237">
        <v>0</v>
      </c>
      <c r="AT237">
        <v>0</v>
      </c>
      <c r="AU237">
        <v>0</v>
      </c>
      <c r="AV237">
        <v>0</v>
      </c>
      <c r="AW237">
        <v>0</v>
      </c>
      <c r="AX237">
        <v>1</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1</v>
      </c>
      <c r="BT237">
        <v>0</v>
      </c>
      <c r="BU237">
        <v>0</v>
      </c>
      <c r="BV237">
        <v>1</v>
      </c>
      <c r="BW237">
        <v>0</v>
      </c>
      <c r="BX237">
        <v>0</v>
      </c>
      <c r="BY237">
        <v>0</v>
      </c>
      <c r="BZ237">
        <v>0</v>
      </c>
      <c r="CA237">
        <v>0</v>
      </c>
      <c r="CB237">
        <v>0</v>
      </c>
      <c r="CC237">
        <v>0</v>
      </c>
      <c r="CD237">
        <v>1</v>
      </c>
      <c r="CE237">
        <v>0</v>
      </c>
      <c r="CF237">
        <v>0</v>
      </c>
      <c r="CG237">
        <v>0</v>
      </c>
      <c r="CH237">
        <v>0</v>
      </c>
      <c r="CI237">
        <v>0</v>
      </c>
      <c r="CJ237">
        <v>0</v>
      </c>
      <c r="CK237">
        <v>0</v>
      </c>
      <c r="CL237">
        <v>0</v>
      </c>
      <c r="CM237">
        <v>0</v>
      </c>
      <c r="CN237">
        <v>0</v>
      </c>
      <c r="CO237">
        <v>1</v>
      </c>
      <c r="CP237">
        <v>0</v>
      </c>
      <c r="CQ237">
        <v>0</v>
      </c>
      <c r="CR237">
        <v>0</v>
      </c>
      <c r="CS237">
        <v>0</v>
      </c>
      <c r="CT237">
        <v>0</v>
      </c>
      <c r="CU237">
        <v>0</v>
      </c>
      <c r="CV237">
        <v>0</v>
      </c>
      <c r="CW237">
        <v>0</v>
      </c>
      <c r="CX237">
        <v>1</v>
      </c>
      <c r="CY237">
        <v>0</v>
      </c>
      <c r="CZ237">
        <v>0</v>
      </c>
      <c r="DA237">
        <v>0</v>
      </c>
      <c r="DB237">
        <v>0</v>
      </c>
      <c r="DC237">
        <v>0</v>
      </c>
      <c r="DD237">
        <v>0</v>
      </c>
      <c r="DE237">
        <v>1</v>
      </c>
      <c r="DF237">
        <v>0</v>
      </c>
      <c r="DG237">
        <v>0</v>
      </c>
      <c r="DH237" t="s">
        <v>124</v>
      </c>
      <c r="DI237" t="s">
        <v>124</v>
      </c>
      <c r="DJ237" t="s">
        <v>124</v>
      </c>
      <c r="DK237" t="s">
        <v>124</v>
      </c>
      <c r="DL237" t="s">
        <v>124</v>
      </c>
      <c r="DM237" t="s">
        <v>124</v>
      </c>
      <c r="DN237" t="s">
        <v>124</v>
      </c>
      <c r="DO237">
        <v>1</v>
      </c>
      <c r="DP237">
        <v>1</v>
      </c>
      <c r="DQ237">
        <v>0</v>
      </c>
      <c r="DR237" t="s">
        <v>124</v>
      </c>
      <c r="DS237" t="s">
        <v>124</v>
      </c>
      <c r="DT237" t="s">
        <v>124</v>
      </c>
    </row>
    <row r="238" spans="1:124" x14ac:dyDescent="0.35">
      <c r="A238" t="s">
        <v>153</v>
      </c>
      <c r="B238" s="1">
        <v>43973</v>
      </c>
      <c r="C238" s="1">
        <v>44012</v>
      </c>
      <c r="D238">
        <v>1</v>
      </c>
      <c r="E238">
        <v>0</v>
      </c>
      <c r="F238">
        <v>0</v>
      </c>
      <c r="G238">
        <v>0</v>
      </c>
      <c r="H238" t="s">
        <v>124</v>
      </c>
      <c r="I238" t="s">
        <v>124</v>
      </c>
      <c r="J238" t="s">
        <v>124</v>
      </c>
      <c r="K238" t="s">
        <v>124</v>
      </c>
      <c r="L238" t="s">
        <v>124</v>
      </c>
      <c r="M238" t="s">
        <v>124</v>
      </c>
      <c r="N238" t="s">
        <v>124</v>
      </c>
      <c r="O238" t="s">
        <v>124</v>
      </c>
      <c r="P238" t="s">
        <v>124</v>
      </c>
      <c r="Q238" t="s">
        <v>124</v>
      </c>
      <c r="R238" t="s">
        <v>124</v>
      </c>
      <c r="S238" t="s">
        <v>124</v>
      </c>
      <c r="T238">
        <v>1</v>
      </c>
      <c r="U238">
        <v>1</v>
      </c>
      <c r="V238">
        <v>1</v>
      </c>
      <c r="W238">
        <v>1</v>
      </c>
      <c r="X238">
        <v>1</v>
      </c>
      <c r="Y238">
        <v>0</v>
      </c>
      <c r="Z238">
        <v>0</v>
      </c>
      <c r="AA238">
        <v>0</v>
      </c>
      <c r="AB238">
        <v>0</v>
      </c>
      <c r="AC238">
        <v>1</v>
      </c>
      <c r="AD238">
        <v>1</v>
      </c>
      <c r="AE238">
        <v>1</v>
      </c>
      <c r="AF238">
        <v>0</v>
      </c>
      <c r="AG238">
        <v>0</v>
      </c>
      <c r="AH238">
        <v>0</v>
      </c>
      <c r="AI238">
        <v>0</v>
      </c>
      <c r="AJ238">
        <v>0</v>
      </c>
      <c r="AK238">
        <v>0</v>
      </c>
      <c r="AL238">
        <v>0</v>
      </c>
      <c r="AM238">
        <v>0</v>
      </c>
      <c r="AN238">
        <v>0</v>
      </c>
      <c r="AO238">
        <v>0</v>
      </c>
      <c r="AP238">
        <v>0</v>
      </c>
      <c r="AQ238">
        <v>1</v>
      </c>
      <c r="AR238">
        <v>1</v>
      </c>
      <c r="AS238">
        <v>0</v>
      </c>
      <c r="AT238">
        <v>0</v>
      </c>
      <c r="AU238">
        <v>0</v>
      </c>
      <c r="AV238">
        <v>0</v>
      </c>
      <c r="AW238">
        <v>0</v>
      </c>
      <c r="AX238">
        <v>1</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1</v>
      </c>
      <c r="BT238">
        <v>0</v>
      </c>
      <c r="BU238">
        <v>0</v>
      </c>
      <c r="BV238">
        <v>1</v>
      </c>
      <c r="BW238">
        <v>0</v>
      </c>
      <c r="BX238">
        <v>0</v>
      </c>
      <c r="BY238">
        <v>0</v>
      </c>
      <c r="BZ238">
        <v>0</v>
      </c>
      <c r="CA238">
        <v>0</v>
      </c>
      <c r="CB238">
        <v>0</v>
      </c>
      <c r="CC238">
        <v>0</v>
      </c>
      <c r="CD238">
        <v>1</v>
      </c>
      <c r="CE238">
        <v>0</v>
      </c>
      <c r="CF238">
        <v>0</v>
      </c>
      <c r="CG238">
        <v>0</v>
      </c>
      <c r="CH238">
        <v>0</v>
      </c>
      <c r="CI238">
        <v>0</v>
      </c>
      <c r="CJ238">
        <v>0</v>
      </c>
      <c r="CK238">
        <v>0</v>
      </c>
      <c r="CL238">
        <v>0</v>
      </c>
      <c r="CM238">
        <v>0</v>
      </c>
      <c r="CN238">
        <v>0</v>
      </c>
      <c r="CO238">
        <v>1</v>
      </c>
      <c r="CP238">
        <v>0</v>
      </c>
      <c r="CQ238">
        <v>0</v>
      </c>
      <c r="CR238">
        <v>0</v>
      </c>
      <c r="CS238">
        <v>0</v>
      </c>
      <c r="CT238">
        <v>0</v>
      </c>
      <c r="CU238">
        <v>0</v>
      </c>
      <c r="CV238">
        <v>0</v>
      </c>
      <c r="CW238">
        <v>0</v>
      </c>
      <c r="CX238">
        <v>1</v>
      </c>
      <c r="CY238">
        <v>0</v>
      </c>
      <c r="CZ238">
        <v>0</v>
      </c>
      <c r="DA238">
        <v>0</v>
      </c>
      <c r="DB238">
        <v>0</v>
      </c>
      <c r="DC238">
        <v>0</v>
      </c>
      <c r="DD238">
        <v>0</v>
      </c>
      <c r="DE238">
        <v>1</v>
      </c>
      <c r="DF238">
        <v>0</v>
      </c>
      <c r="DG238">
        <v>0</v>
      </c>
      <c r="DH238" t="s">
        <v>124</v>
      </c>
      <c r="DI238" t="s">
        <v>124</v>
      </c>
      <c r="DJ238" t="s">
        <v>124</v>
      </c>
      <c r="DK238" t="s">
        <v>124</v>
      </c>
      <c r="DL238" t="s">
        <v>124</v>
      </c>
      <c r="DM238" t="s">
        <v>124</v>
      </c>
      <c r="DN238" t="s">
        <v>124</v>
      </c>
      <c r="DO238">
        <v>1</v>
      </c>
      <c r="DP238">
        <v>1</v>
      </c>
      <c r="DQ238">
        <v>0</v>
      </c>
      <c r="DR238" t="s">
        <v>124</v>
      </c>
      <c r="DS238" t="s">
        <v>124</v>
      </c>
      <c r="DT238" t="s">
        <v>124</v>
      </c>
    </row>
    <row r="239" spans="1:124" x14ac:dyDescent="0.35">
      <c r="A239" t="s">
        <v>153</v>
      </c>
      <c r="B239" s="1">
        <v>44013</v>
      </c>
      <c r="C239" s="1">
        <v>44044</v>
      </c>
      <c r="D239">
        <v>1</v>
      </c>
      <c r="E239">
        <v>0</v>
      </c>
      <c r="F239">
        <v>0</v>
      </c>
      <c r="G239">
        <v>0</v>
      </c>
      <c r="H239" t="s">
        <v>124</v>
      </c>
      <c r="I239" t="s">
        <v>124</v>
      </c>
      <c r="J239" t="s">
        <v>124</v>
      </c>
      <c r="K239" t="s">
        <v>124</v>
      </c>
      <c r="L239" t="s">
        <v>124</v>
      </c>
      <c r="M239" t="s">
        <v>124</v>
      </c>
      <c r="N239" t="s">
        <v>124</v>
      </c>
      <c r="O239" t="s">
        <v>124</v>
      </c>
      <c r="P239" t="s">
        <v>124</v>
      </c>
      <c r="Q239" t="s">
        <v>124</v>
      </c>
      <c r="R239" t="s">
        <v>124</v>
      </c>
      <c r="S239" t="s">
        <v>124</v>
      </c>
      <c r="T239">
        <v>1</v>
      </c>
      <c r="U239">
        <v>1</v>
      </c>
      <c r="V239">
        <v>1</v>
      </c>
      <c r="W239">
        <v>1</v>
      </c>
      <c r="X239">
        <v>1</v>
      </c>
      <c r="Y239">
        <v>0</v>
      </c>
      <c r="Z239">
        <v>0</v>
      </c>
      <c r="AA239">
        <v>0</v>
      </c>
      <c r="AB239">
        <v>0</v>
      </c>
      <c r="AC239">
        <v>1</v>
      </c>
      <c r="AD239">
        <v>1</v>
      </c>
      <c r="AE239">
        <v>1</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1</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1</v>
      </c>
      <c r="BT239">
        <v>0</v>
      </c>
      <c r="BU239">
        <v>0</v>
      </c>
      <c r="BV239">
        <v>1</v>
      </c>
      <c r="BW239">
        <v>0</v>
      </c>
      <c r="BX239">
        <v>0</v>
      </c>
      <c r="BY239">
        <v>0</v>
      </c>
      <c r="BZ239">
        <v>1</v>
      </c>
      <c r="CA239">
        <v>0</v>
      </c>
      <c r="CB239">
        <v>0</v>
      </c>
      <c r="CC239">
        <v>0</v>
      </c>
      <c r="CD239">
        <v>1</v>
      </c>
      <c r="CE239">
        <v>0</v>
      </c>
      <c r="CF239">
        <v>0</v>
      </c>
      <c r="CG239">
        <v>0</v>
      </c>
      <c r="CH239">
        <v>0</v>
      </c>
      <c r="CI239">
        <v>0</v>
      </c>
      <c r="CJ239">
        <v>0</v>
      </c>
      <c r="CK239">
        <v>0</v>
      </c>
      <c r="CL239">
        <v>0</v>
      </c>
      <c r="CM239">
        <v>0</v>
      </c>
      <c r="CN239">
        <v>0</v>
      </c>
      <c r="CO239">
        <v>1</v>
      </c>
      <c r="CP239">
        <v>0</v>
      </c>
      <c r="CQ239">
        <v>0</v>
      </c>
      <c r="CR239">
        <v>0</v>
      </c>
      <c r="CS239">
        <v>0</v>
      </c>
      <c r="CT239">
        <v>0</v>
      </c>
      <c r="CU239">
        <v>0</v>
      </c>
      <c r="CV239">
        <v>0</v>
      </c>
      <c r="CW239">
        <v>0</v>
      </c>
      <c r="CX239">
        <v>1</v>
      </c>
      <c r="CY239">
        <v>0</v>
      </c>
      <c r="CZ239">
        <v>0</v>
      </c>
      <c r="DA239">
        <v>0</v>
      </c>
      <c r="DB239">
        <v>0</v>
      </c>
      <c r="DC239">
        <v>0</v>
      </c>
      <c r="DD239">
        <v>0</v>
      </c>
      <c r="DE239">
        <v>1</v>
      </c>
      <c r="DF239">
        <v>0</v>
      </c>
      <c r="DG239">
        <v>0</v>
      </c>
      <c r="DH239" t="s">
        <v>124</v>
      </c>
      <c r="DI239" t="s">
        <v>124</v>
      </c>
      <c r="DJ239" t="s">
        <v>124</v>
      </c>
      <c r="DK239" t="s">
        <v>124</v>
      </c>
      <c r="DL239" t="s">
        <v>124</v>
      </c>
      <c r="DM239" t="s">
        <v>124</v>
      </c>
      <c r="DN239" t="s">
        <v>124</v>
      </c>
      <c r="DO239">
        <v>1</v>
      </c>
      <c r="DP239">
        <v>1</v>
      </c>
      <c r="DQ239">
        <v>0</v>
      </c>
      <c r="DR239" t="s">
        <v>124</v>
      </c>
      <c r="DS239" t="s">
        <v>124</v>
      </c>
      <c r="DT239" t="s">
        <v>124</v>
      </c>
    </row>
    <row r="240" spans="1:124" x14ac:dyDescent="0.35">
      <c r="A240" t="s">
        <v>154</v>
      </c>
      <c r="B240" s="1">
        <v>42948</v>
      </c>
      <c r="C240" s="1">
        <v>43038</v>
      </c>
      <c r="D240">
        <v>1</v>
      </c>
      <c r="E240">
        <v>0</v>
      </c>
      <c r="F240">
        <v>0</v>
      </c>
      <c r="G240">
        <v>0</v>
      </c>
      <c r="H240" t="s">
        <v>124</v>
      </c>
      <c r="I240" t="s">
        <v>124</v>
      </c>
      <c r="J240" t="s">
        <v>124</v>
      </c>
      <c r="K240" t="s">
        <v>124</v>
      </c>
      <c r="L240" t="s">
        <v>124</v>
      </c>
      <c r="M240" t="s">
        <v>124</v>
      </c>
      <c r="N240" t="s">
        <v>124</v>
      </c>
      <c r="O240" t="s">
        <v>124</v>
      </c>
      <c r="P240" t="s">
        <v>124</v>
      </c>
      <c r="Q240" t="s">
        <v>124</v>
      </c>
      <c r="R240" t="s">
        <v>124</v>
      </c>
      <c r="S240" t="s">
        <v>124</v>
      </c>
      <c r="T240">
        <v>1</v>
      </c>
      <c r="U240">
        <v>1</v>
      </c>
      <c r="V240">
        <v>1</v>
      </c>
      <c r="W240">
        <v>0</v>
      </c>
      <c r="X240">
        <v>1</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1</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1</v>
      </c>
      <c r="BU240">
        <v>0</v>
      </c>
      <c r="BV240">
        <v>0</v>
      </c>
      <c r="BW240" t="s">
        <v>124</v>
      </c>
      <c r="BX240" t="s">
        <v>124</v>
      </c>
      <c r="BY240" t="s">
        <v>124</v>
      </c>
      <c r="BZ240" t="s">
        <v>124</v>
      </c>
      <c r="CA240" t="s">
        <v>124</v>
      </c>
      <c r="CB240" t="s">
        <v>124</v>
      </c>
      <c r="CC240" t="s">
        <v>124</v>
      </c>
      <c r="CD240" t="s">
        <v>124</v>
      </c>
      <c r="CE240" t="s">
        <v>124</v>
      </c>
      <c r="CF240" t="s">
        <v>124</v>
      </c>
      <c r="CG240" t="s">
        <v>124</v>
      </c>
      <c r="CH240" t="s">
        <v>124</v>
      </c>
      <c r="CI240" t="s">
        <v>124</v>
      </c>
      <c r="CJ240" t="s">
        <v>124</v>
      </c>
      <c r="CK240" t="s">
        <v>124</v>
      </c>
      <c r="CL240" t="s">
        <v>124</v>
      </c>
      <c r="CM240" t="s">
        <v>124</v>
      </c>
      <c r="CN240" t="s">
        <v>124</v>
      </c>
      <c r="CO240" t="s">
        <v>124</v>
      </c>
      <c r="CP240" t="s">
        <v>124</v>
      </c>
      <c r="CQ240" t="s">
        <v>124</v>
      </c>
      <c r="CR240" t="s">
        <v>124</v>
      </c>
      <c r="CS240" t="s">
        <v>124</v>
      </c>
      <c r="CT240" t="s">
        <v>124</v>
      </c>
      <c r="CU240" t="s">
        <v>124</v>
      </c>
      <c r="CV240" t="s">
        <v>124</v>
      </c>
      <c r="CW240" t="s">
        <v>124</v>
      </c>
      <c r="CX240" t="s">
        <v>124</v>
      </c>
      <c r="CY240" t="s">
        <v>124</v>
      </c>
      <c r="CZ240" t="s">
        <v>124</v>
      </c>
      <c r="DA240" t="s">
        <v>124</v>
      </c>
      <c r="DB240" t="s">
        <v>124</v>
      </c>
      <c r="DC240" t="s">
        <v>124</v>
      </c>
      <c r="DD240" t="s">
        <v>124</v>
      </c>
      <c r="DE240" t="s">
        <v>124</v>
      </c>
      <c r="DF240" t="s">
        <v>124</v>
      </c>
      <c r="DG240">
        <v>1</v>
      </c>
      <c r="DH240">
        <v>0</v>
      </c>
      <c r="DI240">
        <v>0</v>
      </c>
      <c r="DJ240">
        <v>0</v>
      </c>
      <c r="DK240">
        <v>1</v>
      </c>
      <c r="DL240">
        <v>0</v>
      </c>
      <c r="DM240">
        <v>0</v>
      </c>
      <c r="DN240">
        <v>0</v>
      </c>
      <c r="DO240">
        <v>1</v>
      </c>
      <c r="DP240" t="s">
        <v>124</v>
      </c>
      <c r="DQ240">
        <v>0</v>
      </c>
      <c r="DR240" t="s">
        <v>124</v>
      </c>
      <c r="DS240" t="s">
        <v>124</v>
      </c>
      <c r="DT240" t="s">
        <v>124</v>
      </c>
    </row>
    <row r="241" spans="1:124" x14ac:dyDescent="0.35">
      <c r="A241" t="s">
        <v>154</v>
      </c>
      <c r="B241" s="1">
        <v>43039</v>
      </c>
      <c r="C241" s="1">
        <v>43236</v>
      </c>
      <c r="D241">
        <v>1</v>
      </c>
      <c r="E241">
        <v>0</v>
      </c>
      <c r="F241">
        <v>0</v>
      </c>
      <c r="G241">
        <v>0</v>
      </c>
      <c r="H241" t="s">
        <v>124</v>
      </c>
      <c r="I241" t="s">
        <v>124</v>
      </c>
      <c r="J241" t="s">
        <v>124</v>
      </c>
      <c r="K241" t="s">
        <v>124</v>
      </c>
      <c r="L241" t="s">
        <v>124</v>
      </c>
      <c r="M241" t="s">
        <v>124</v>
      </c>
      <c r="N241" t="s">
        <v>124</v>
      </c>
      <c r="O241" t="s">
        <v>124</v>
      </c>
      <c r="P241" t="s">
        <v>124</v>
      </c>
      <c r="Q241" t="s">
        <v>124</v>
      </c>
      <c r="R241" t="s">
        <v>124</v>
      </c>
      <c r="S241" t="s">
        <v>124</v>
      </c>
      <c r="T241">
        <v>1</v>
      </c>
      <c r="U241">
        <v>1</v>
      </c>
      <c r="V241">
        <v>1</v>
      </c>
      <c r="W241">
        <v>0</v>
      </c>
      <c r="X241">
        <v>1</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1</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1</v>
      </c>
      <c r="BU241">
        <v>0</v>
      </c>
      <c r="BV241">
        <v>0</v>
      </c>
      <c r="BW241" t="s">
        <v>124</v>
      </c>
      <c r="BX241" t="s">
        <v>124</v>
      </c>
      <c r="BY241" t="s">
        <v>124</v>
      </c>
      <c r="BZ241" t="s">
        <v>124</v>
      </c>
      <c r="CA241" t="s">
        <v>124</v>
      </c>
      <c r="CB241" t="s">
        <v>124</v>
      </c>
      <c r="CC241" t="s">
        <v>124</v>
      </c>
      <c r="CD241" t="s">
        <v>124</v>
      </c>
      <c r="CE241" t="s">
        <v>124</v>
      </c>
      <c r="CF241" t="s">
        <v>124</v>
      </c>
      <c r="CG241" t="s">
        <v>124</v>
      </c>
      <c r="CH241" t="s">
        <v>124</v>
      </c>
      <c r="CI241" t="s">
        <v>124</v>
      </c>
      <c r="CJ241" t="s">
        <v>124</v>
      </c>
      <c r="CK241" t="s">
        <v>124</v>
      </c>
      <c r="CL241" t="s">
        <v>124</v>
      </c>
      <c r="CM241" t="s">
        <v>124</v>
      </c>
      <c r="CN241" t="s">
        <v>124</v>
      </c>
      <c r="CO241" t="s">
        <v>124</v>
      </c>
      <c r="CP241" t="s">
        <v>124</v>
      </c>
      <c r="CQ241" t="s">
        <v>124</v>
      </c>
      <c r="CR241" t="s">
        <v>124</v>
      </c>
      <c r="CS241" t="s">
        <v>124</v>
      </c>
      <c r="CT241" t="s">
        <v>124</v>
      </c>
      <c r="CU241" t="s">
        <v>124</v>
      </c>
      <c r="CV241" t="s">
        <v>124</v>
      </c>
      <c r="CW241" t="s">
        <v>124</v>
      </c>
      <c r="CX241" t="s">
        <v>124</v>
      </c>
      <c r="CY241" t="s">
        <v>124</v>
      </c>
      <c r="CZ241" t="s">
        <v>124</v>
      </c>
      <c r="DA241" t="s">
        <v>124</v>
      </c>
      <c r="DB241" t="s">
        <v>124</v>
      </c>
      <c r="DC241" t="s">
        <v>124</v>
      </c>
      <c r="DD241" t="s">
        <v>124</v>
      </c>
      <c r="DE241" t="s">
        <v>124</v>
      </c>
      <c r="DF241" t="s">
        <v>124</v>
      </c>
      <c r="DG241">
        <v>1</v>
      </c>
      <c r="DH241">
        <v>0</v>
      </c>
      <c r="DI241">
        <v>0</v>
      </c>
      <c r="DJ241">
        <v>0</v>
      </c>
      <c r="DK241">
        <v>1</v>
      </c>
      <c r="DL241">
        <v>0</v>
      </c>
      <c r="DM241">
        <v>0</v>
      </c>
      <c r="DN241">
        <v>0</v>
      </c>
      <c r="DO241">
        <v>1</v>
      </c>
      <c r="DP241">
        <v>1</v>
      </c>
      <c r="DQ241">
        <v>0</v>
      </c>
      <c r="DR241" t="s">
        <v>124</v>
      </c>
      <c r="DS241" t="s">
        <v>124</v>
      </c>
      <c r="DT241" t="s">
        <v>124</v>
      </c>
    </row>
    <row r="242" spans="1:124" x14ac:dyDescent="0.35">
      <c r="A242" t="s">
        <v>154</v>
      </c>
      <c r="B242" s="1">
        <v>43237</v>
      </c>
      <c r="C242" s="1">
        <v>43750</v>
      </c>
      <c r="D242">
        <v>1</v>
      </c>
      <c r="E242">
        <v>0</v>
      </c>
      <c r="F242">
        <v>0</v>
      </c>
      <c r="G242">
        <v>0</v>
      </c>
      <c r="H242" t="s">
        <v>124</v>
      </c>
      <c r="I242" t="s">
        <v>124</v>
      </c>
      <c r="J242" t="s">
        <v>124</v>
      </c>
      <c r="K242" t="s">
        <v>124</v>
      </c>
      <c r="L242" t="s">
        <v>124</v>
      </c>
      <c r="M242" t="s">
        <v>124</v>
      </c>
      <c r="N242" t="s">
        <v>124</v>
      </c>
      <c r="O242" t="s">
        <v>124</v>
      </c>
      <c r="P242" t="s">
        <v>124</v>
      </c>
      <c r="Q242" t="s">
        <v>124</v>
      </c>
      <c r="R242" t="s">
        <v>124</v>
      </c>
      <c r="S242" t="s">
        <v>124</v>
      </c>
      <c r="T242">
        <v>1</v>
      </c>
      <c r="U242">
        <v>1</v>
      </c>
      <c r="V242">
        <v>1</v>
      </c>
      <c r="W242">
        <v>0</v>
      </c>
      <c r="X242">
        <v>1</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1</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1</v>
      </c>
      <c r="BU242">
        <v>0</v>
      </c>
      <c r="BV242">
        <v>0</v>
      </c>
      <c r="BW242" t="s">
        <v>124</v>
      </c>
      <c r="BX242" t="s">
        <v>124</v>
      </c>
      <c r="BY242" t="s">
        <v>124</v>
      </c>
      <c r="BZ242" t="s">
        <v>124</v>
      </c>
      <c r="CA242" t="s">
        <v>124</v>
      </c>
      <c r="CB242" t="s">
        <v>124</v>
      </c>
      <c r="CC242" t="s">
        <v>124</v>
      </c>
      <c r="CD242" t="s">
        <v>124</v>
      </c>
      <c r="CE242" t="s">
        <v>124</v>
      </c>
      <c r="CF242" t="s">
        <v>124</v>
      </c>
      <c r="CG242" t="s">
        <v>124</v>
      </c>
      <c r="CH242" t="s">
        <v>124</v>
      </c>
      <c r="CI242" t="s">
        <v>124</v>
      </c>
      <c r="CJ242" t="s">
        <v>124</v>
      </c>
      <c r="CK242" t="s">
        <v>124</v>
      </c>
      <c r="CL242" t="s">
        <v>124</v>
      </c>
      <c r="CM242" t="s">
        <v>124</v>
      </c>
      <c r="CN242" t="s">
        <v>124</v>
      </c>
      <c r="CO242" t="s">
        <v>124</v>
      </c>
      <c r="CP242" t="s">
        <v>124</v>
      </c>
      <c r="CQ242" t="s">
        <v>124</v>
      </c>
      <c r="CR242" t="s">
        <v>124</v>
      </c>
      <c r="CS242" t="s">
        <v>124</v>
      </c>
      <c r="CT242" t="s">
        <v>124</v>
      </c>
      <c r="CU242" t="s">
        <v>124</v>
      </c>
      <c r="CV242" t="s">
        <v>124</v>
      </c>
      <c r="CW242" t="s">
        <v>124</v>
      </c>
      <c r="CX242" t="s">
        <v>124</v>
      </c>
      <c r="CY242" t="s">
        <v>124</v>
      </c>
      <c r="CZ242" t="s">
        <v>124</v>
      </c>
      <c r="DA242" t="s">
        <v>124</v>
      </c>
      <c r="DB242" t="s">
        <v>124</v>
      </c>
      <c r="DC242" t="s">
        <v>124</v>
      </c>
      <c r="DD242" t="s">
        <v>124</v>
      </c>
      <c r="DE242" t="s">
        <v>124</v>
      </c>
      <c r="DF242" t="s">
        <v>124</v>
      </c>
      <c r="DG242">
        <v>1</v>
      </c>
      <c r="DH242">
        <v>0</v>
      </c>
      <c r="DI242">
        <v>0</v>
      </c>
      <c r="DJ242">
        <v>0</v>
      </c>
      <c r="DK242">
        <v>1</v>
      </c>
      <c r="DL242">
        <v>0</v>
      </c>
      <c r="DM242">
        <v>0</v>
      </c>
      <c r="DN242">
        <v>0</v>
      </c>
      <c r="DO242">
        <v>1</v>
      </c>
      <c r="DP242">
        <v>1</v>
      </c>
      <c r="DQ242">
        <v>0</v>
      </c>
      <c r="DR242" t="s">
        <v>124</v>
      </c>
      <c r="DS242" t="s">
        <v>124</v>
      </c>
      <c r="DT242" t="s">
        <v>124</v>
      </c>
    </row>
    <row r="243" spans="1:124" x14ac:dyDescent="0.35">
      <c r="A243" t="s">
        <v>154</v>
      </c>
      <c r="B243" s="1">
        <v>43751</v>
      </c>
      <c r="C243" s="1">
        <v>43787</v>
      </c>
      <c r="D243">
        <v>1</v>
      </c>
      <c r="E243">
        <v>0</v>
      </c>
      <c r="F243">
        <v>0</v>
      </c>
      <c r="G243">
        <v>0</v>
      </c>
      <c r="H243" t="s">
        <v>124</v>
      </c>
      <c r="I243" t="s">
        <v>124</v>
      </c>
      <c r="J243" t="s">
        <v>124</v>
      </c>
      <c r="K243" t="s">
        <v>124</v>
      </c>
      <c r="L243" t="s">
        <v>124</v>
      </c>
      <c r="M243" t="s">
        <v>124</v>
      </c>
      <c r="N243" t="s">
        <v>124</v>
      </c>
      <c r="O243" t="s">
        <v>124</v>
      </c>
      <c r="P243" t="s">
        <v>124</v>
      </c>
      <c r="Q243" t="s">
        <v>124</v>
      </c>
      <c r="R243" t="s">
        <v>124</v>
      </c>
      <c r="S243" t="s">
        <v>124</v>
      </c>
      <c r="T243">
        <v>1</v>
      </c>
      <c r="U243">
        <v>1</v>
      </c>
      <c r="V243">
        <v>1</v>
      </c>
      <c r="W243">
        <v>0</v>
      </c>
      <c r="X243">
        <v>1</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1</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1</v>
      </c>
      <c r="BU243">
        <v>0</v>
      </c>
      <c r="BV243">
        <v>0</v>
      </c>
      <c r="BW243" t="s">
        <v>124</v>
      </c>
      <c r="BX243" t="s">
        <v>124</v>
      </c>
      <c r="BY243" t="s">
        <v>124</v>
      </c>
      <c r="BZ243" t="s">
        <v>124</v>
      </c>
      <c r="CA243" t="s">
        <v>124</v>
      </c>
      <c r="CB243" t="s">
        <v>124</v>
      </c>
      <c r="CC243" t="s">
        <v>124</v>
      </c>
      <c r="CD243" t="s">
        <v>124</v>
      </c>
      <c r="CE243" t="s">
        <v>124</v>
      </c>
      <c r="CF243" t="s">
        <v>124</v>
      </c>
      <c r="CG243" t="s">
        <v>124</v>
      </c>
      <c r="CH243" t="s">
        <v>124</v>
      </c>
      <c r="CI243" t="s">
        <v>124</v>
      </c>
      <c r="CJ243" t="s">
        <v>124</v>
      </c>
      <c r="CK243" t="s">
        <v>124</v>
      </c>
      <c r="CL243" t="s">
        <v>124</v>
      </c>
      <c r="CM243" t="s">
        <v>124</v>
      </c>
      <c r="CN243" t="s">
        <v>124</v>
      </c>
      <c r="CO243" t="s">
        <v>124</v>
      </c>
      <c r="CP243" t="s">
        <v>124</v>
      </c>
      <c r="CQ243" t="s">
        <v>124</v>
      </c>
      <c r="CR243" t="s">
        <v>124</v>
      </c>
      <c r="CS243" t="s">
        <v>124</v>
      </c>
      <c r="CT243" t="s">
        <v>124</v>
      </c>
      <c r="CU243" t="s">
        <v>124</v>
      </c>
      <c r="CV243" t="s">
        <v>124</v>
      </c>
      <c r="CW243" t="s">
        <v>124</v>
      </c>
      <c r="CX243" t="s">
        <v>124</v>
      </c>
      <c r="CY243" t="s">
        <v>124</v>
      </c>
      <c r="CZ243" t="s">
        <v>124</v>
      </c>
      <c r="DA243" t="s">
        <v>124</v>
      </c>
      <c r="DB243" t="s">
        <v>124</v>
      </c>
      <c r="DC243" t="s">
        <v>124</v>
      </c>
      <c r="DD243" t="s">
        <v>124</v>
      </c>
      <c r="DE243" t="s">
        <v>124</v>
      </c>
      <c r="DF243" t="s">
        <v>124</v>
      </c>
      <c r="DG243">
        <v>1</v>
      </c>
      <c r="DH243">
        <v>0</v>
      </c>
      <c r="DI243">
        <v>0</v>
      </c>
      <c r="DJ243">
        <v>0</v>
      </c>
      <c r="DK243">
        <v>1</v>
      </c>
      <c r="DL243">
        <v>0</v>
      </c>
      <c r="DM243">
        <v>0</v>
      </c>
      <c r="DN243">
        <v>0</v>
      </c>
      <c r="DO243">
        <v>1</v>
      </c>
      <c r="DP243">
        <v>1</v>
      </c>
      <c r="DQ243">
        <v>0</v>
      </c>
      <c r="DR243" t="s">
        <v>124</v>
      </c>
      <c r="DS243" t="s">
        <v>124</v>
      </c>
      <c r="DT243" t="s">
        <v>124</v>
      </c>
    </row>
    <row r="244" spans="1:124" x14ac:dyDescent="0.35">
      <c r="A244" t="s">
        <v>154</v>
      </c>
      <c r="B244" s="1">
        <v>43788</v>
      </c>
      <c r="C244" s="1">
        <v>44044</v>
      </c>
      <c r="D244">
        <v>1</v>
      </c>
      <c r="E244">
        <v>0</v>
      </c>
      <c r="F244">
        <v>0</v>
      </c>
      <c r="G244">
        <v>0</v>
      </c>
      <c r="H244" t="s">
        <v>124</v>
      </c>
      <c r="I244" t="s">
        <v>124</v>
      </c>
      <c r="J244" t="s">
        <v>124</v>
      </c>
      <c r="K244" t="s">
        <v>124</v>
      </c>
      <c r="L244" t="s">
        <v>124</v>
      </c>
      <c r="M244" t="s">
        <v>124</v>
      </c>
      <c r="N244" t="s">
        <v>124</v>
      </c>
      <c r="O244" t="s">
        <v>124</v>
      </c>
      <c r="P244" t="s">
        <v>124</v>
      </c>
      <c r="Q244" t="s">
        <v>124</v>
      </c>
      <c r="R244" t="s">
        <v>124</v>
      </c>
      <c r="S244" t="s">
        <v>124</v>
      </c>
      <c r="T244">
        <v>1</v>
      </c>
      <c r="U244">
        <v>1</v>
      </c>
      <c r="V244">
        <v>1</v>
      </c>
      <c r="W244">
        <v>0</v>
      </c>
      <c r="X244">
        <v>1</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1</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1</v>
      </c>
      <c r="BU244">
        <v>0</v>
      </c>
      <c r="BV244">
        <v>0</v>
      </c>
      <c r="BW244" t="s">
        <v>124</v>
      </c>
      <c r="BX244" t="s">
        <v>124</v>
      </c>
      <c r="BY244" t="s">
        <v>124</v>
      </c>
      <c r="BZ244" t="s">
        <v>124</v>
      </c>
      <c r="CA244" t="s">
        <v>124</v>
      </c>
      <c r="CB244" t="s">
        <v>124</v>
      </c>
      <c r="CC244" t="s">
        <v>124</v>
      </c>
      <c r="CD244" t="s">
        <v>124</v>
      </c>
      <c r="CE244" t="s">
        <v>124</v>
      </c>
      <c r="CF244" t="s">
        <v>124</v>
      </c>
      <c r="CG244" t="s">
        <v>124</v>
      </c>
      <c r="CH244" t="s">
        <v>124</v>
      </c>
      <c r="CI244" t="s">
        <v>124</v>
      </c>
      <c r="CJ244" t="s">
        <v>124</v>
      </c>
      <c r="CK244" t="s">
        <v>124</v>
      </c>
      <c r="CL244" t="s">
        <v>124</v>
      </c>
      <c r="CM244" t="s">
        <v>124</v>
      </c>
      <c r="CN244" t="s">
        <v>124</v>
      </c>
      <c r="CO244" t="s">
        <v>124</v>
      </c>
      <c r="CP244" t="s">
        <v>124</v>
      </c>
      <c r="CQ244" t="s">
        <v>124</v>
      </c>
      <c r="CR244" t="s">
        <v>124</v>
      </c>
      <c r="CS244" t="s">
        <v>124</v>
      </c>
      <c r="CT244" t="s">
        <v>124</v>
      </c>
      <c r="CU244" t="s">
        <v>124</v>
      </c>
      <c r="CV244" t="s">
        <v>124</v>
      </c>
      <c r="CW244" t="s">
        <v>124</v>
      </c>
      <c r="CX244" t="s">
        <v>124</v>
      </c>
      <c r="CY244" t="s">
        <v>124</v>
      </c>
      <c r="CZ244" t="s">
        <v>124</v>
      </c>
      <c r="DA244" t="s">
        <v>124</v>
      </c>
      <c r="DB244" t="s">
        <v>124</v>
      </c>
      <c r="DC244" t="s">
        <v>124</v>
      </c>
      <c r="DD244" t="s">
        <v>124</v>
      </c>
      <c r="DE244" t="s">
        <v>124</v>
      </c>
      <c r="DF244" t="s">
        <v>124</v>
      </c>
      <c r="DG244">
        <v>1</v>
      </c>
      <c r="DH244">
        <v>0</v>
      </c>
      <c r="DI244">
        <v>0</v>
      </c>
      <c r="DJ244">
        <v>0</v>
      </c>
      <c r="DK244">
        <v>1</v>
      </c>
      <c r="DL244">
        <v>0</v>
      </c>
      <c r="DM244">
        <v>0</v>
      </c>
      <c r="DN244">
        <v>0</v>
      </c>
      <c r="DO244">
        <v>1</v>
      </c>
      <c r="DP244">
        <v>1</v>
      </c>
      <c r="DQ244">
        <v>0</v>
      </c>
      <c r="DR244" t="s">
        <v>124</v>
      </c>
      <c r="DS244" t="s">
        <v>124</v>
      </c>
      <c r="DT244" t="s">
        <v>124</v>
      </c>
    </row>
    <row r="245" spans="1:124" x14ac:dyDescent="0.35">
      <c r="A245" t="s">
        <v>155</v>
      </c>
      <c r="B245" s="1">
        <v>42948</v>
      </c>
      <c r="C245" s="1">
        <v>43465</v>
      </c>
      <c r="D245">
        <v>1</v>
      </c>
      <c r="E245">
        <v>0</v>
      </c>
      <c r="F245">
        <v>0</v>
      </c>
      <c r="G245">
        <v>0</v>
      </c>
      <c r="H245" t="s">
        <v>124</v>
      </c>
      <c r="I245" t="s">
        <v>124</v>
      </c>
      <c r="J245" t="s">
        <v>124</v>
      </c>
      <c r="K245" t="s">
        <v>124</v>
      </c>
      <c r="L245" t="s">
        <v>124</v>
      </c>
      <c r="M245" t="s">
        <v>124</v>
      </c>
      <c r="N245" t="s">
        <v>124</v>
      </c>
      <c r="O245" t="s">
        <v>124</v>
      </c>
      <c r="P245" t="s">
        <v>124</v>
      </c>
      <c r="Q245" t="s">
        <v>124</v>
      </c>
      <c r="R245" t="s">
        <v>124</v>
      </c>
      <c r="S245" t="s">
        <v>124</v>
      </c>
      <c r="T245">
        <v>1</v>
      </c>
      <c r="U245">
        <v>0</v>
      </c>
      <c r="V245">
        <v>1</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1</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1</v>
      </c>
      <c r="BU245">
        <v>0</v>
      </c>
      <c r="BV245">
        <v>0</v>
      </c>
      <c r="BW245" t="s">
        <v>124</v>
      </c>
      <c r="BX245" t="s">
        <v>124</v>
      </c>
      <c r="BY245" t="s">
        <v>124</v>
      </c>
      <c r="BZ245" t="s">
        <v>124</v>
      </c>
      <c r="CA245" t="s">
        <v>124</v>
      </c>
      <c r="CB245" t="s">
        <v>124</v>
      </c>
      <c r="CC245" t="s">
        <v>124</v>
      </c>
      <c r="CD245" t="s">
        <v>124</v>
      </c>
      <c r="CE245" t="s">
        <v>124</v>
      </c>
      <c r="CF245" t="s">
        <v>124</v>
      </c>
      <c r="CG245" t="s">
        <v>124</v>
      </c>
      <c r="CH245" t="s">
        <v>124</v>
      </c>
      <c r="CI245" t="s">
        <v>124</v>
      </c>
      <c r="CJ245" t="s">
        <v>124</v>
      </c>
      <c r="CK245" t="s">
        <v>124</v>
      </c>
      <c r="CL245" t="s">
        <v>124</v>
      </c>
      <c r="CM245" t="s">
        <v>124</v>
      </c>
      <c r="CN245" t="s">
        <v>124</v>
      </c>
      <c r="CO245" t="s">
        <v>124</v>
      </c>
      <c r="CP245" t="s">
        <v>124</v>
      </c>
      <c r="CQ245" t="s">
        <v>124</v>
      </c>
      <c r="CR245" t="s">
        <v>124</v>
      </c>
      <c r="CS245" t="s">
        <v>124</v>
      </c>
      <c r="CT245" t="s">
        <v>124</v>
      </c>
      <c r="CU245" t="s">
        <v>124</v>
      </c>
      <c r="CV245" t="s">
        <v>124</v>
      </c>
      <c r="CW245" t="s">
        <v>124</v>
      </c>
      <c r="CX245" t="s">
        <v>124</v>
      </c>
      <c r="CY245" t="s">
        <v>124</v>
      </c>
      <c r="CZ245" t="s">
        <v>124</v>
      </c>
      <c r="DA245" t="s">
        <v>124</v>
      </c>
      <c r="DB245" t="s">
        <v>124</v>
      </c>
      <c r="DC245" t="s">
        <v>124</v>
      </c>
      <c r="DD245" t="s">
        <v>124</v>
      </c>
      <c r="DE245" t="s">
        <v>124</v>
      </c>
      <c r="DF245" t="s">
        <v>124</v>
      </c>
      <c r="DG245">
        <v>0</v>
      </c>
      <c r="DH245" t="s">
        <v>124</v>
      </c>
      <c r="DI245" t="s">
        <v>124</v>
      </c>
      <c r="DJ245" t="s">
        <v>124</v>
      </c>
      <c r="DK245" t="s">
        <v>124</v>
      </c>
      <c r="DL245" t="s">
        <v>124</v>
      </c>
      <c r="DM245" t="s">
        <v>124</v>
      </c>
      <c r="DN245" t="s">
        <v>124</v>
      </c>
      <c r="DO245">
        <v>0</v>
      </c>
      <c r="DP245" t="s">
        <v>124</v>
      </c>
      <c r="DQ245">
        <v>1</v>
      </c>
      <c r="DR245">
        <v>0</v>
      </c>
      <c r="DS245">
        <v>1</v>
      </c>
      <c r="DT245">
        <v>0</v>
      </c>
    </row>
    <row r="246" spans="1:124" x14ac:dyDescent="0.35">
      <c r="A246" t="s">
        <v>155</v>
      </c>
      <c r="B246" s="1">
        <v>43466</v>
      </c>
      <c r="C246" s="1">
        <v>43830</v>
      </c>
      <c r="D246">
        <v>1</v>
      </c>
      <c r="E246">
        <v>0</v>
      </c>
      <c r="F246">
        <v>0</v>
      </c>
      <c r="G246">
        <v>0</v>
      </c>
      <c r="H246" t="s">
        <v>124</v>
      </c>
      <c r="I246" t="s">
        <v>124</v>
      </c>
      <c r="J246" t="s">
        <v>124</v>
      </c>
      <c r="K246" t="s">
        <v>124</v>
      </c>
      <c r="L246" t="s">
        <v>124</v>
      </c>
      <c r="M246" t="s">
        <v>124</v>
      </c>
      <c r="N246" t="s">
        <v>124</v>
      </c>
      <c r="O246" t="s">
        <v>124</v>
      </c>
      <c r="P246" t="s">
        <v>124</v>
      </c>
      <c r="Q246" t="s">
        <v>124</v>
      </c>
      <c r="R246" t="s">
        <v>124</v>
      </c>
      <c r="S246" t="s">
        <v>124</v>
      </c>
      <c r="T246">
        <v>1</v>
      </c>
      <c r="U246">
        <v>0</v>
      </c>
      <c r="V246">
        <v>1</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1</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1</v>
      </c>
      <c r="BU246">
        <v>0</v>
      </c>
      <c r="BV246">
        <v>0</v>
      </c>
      <c r="BW246" t="s">
        <v>124</v>
      </c>
      <c r="BX246" t="s">
        <v>124</v>
      </c>
      <c r="BY246" t="s">
        <v>124</v>
      </c>
      <c r="BZ246" t="s">
        <v>124</v>
      </c>
      <c r="CA246" t="s">
        <v>124</v>
      </c>
      <c r="CB246" t="s">
        <v>124</v>
      </c>
      <c r="CC246" t="s">
        <v>124</v>
      </c>
      <c r="CD246" t="s">
        <v>124</v>
      </c>
      <c r="CE246" t="s">
        <v>124</v>
      </c>
      <c r="CF246" t="s">
        <v>124</v>
      </c>
      <c r="CG246" t="s">
        <v>124</v>
      </c>
      <c r="CH246" t="s">
        <v>124</v>
      </c>
      <c r="CI246" t="s">
        <v>124</v>
      </c>
      <c r="CJ246" t="s">
        <v>124</v>
      </c>
      <c r="CK246" t="s">
        <v>124</v>
      </c>
      <c r="CL246" t="s">
        <v>124</v>
      </c>
      <c r="CM246" t="s">
        <v>124</v>
      </c>
      <c r="CN246" t="s">
        <v>124</v>
      </c>
      <c r="CO246" t="s">
        <v>124</v>
      </c>
      <c r="CP246" t="s">
        <v>124</v>
      </c>
      <c r="CQ246" t="s">
        <v>124</v>
      </c>
      <c r="CR246" t="s">
        <v>124</v>
      </c>
      <c r="CS246" t="s">
        <v>124</v>
      </c>
      <c r="CT246" t="s">
        <v>124</v>
      </c>
      <c r="CU246" t="s">
        <v>124</v>
      </c>
      <c r="CV246" t="s">
        <v>124</v>
      </c>
      <c r="CW246" t="s">
        <v>124</v>
      </c>
      <c r="CX246" t="s">
        <v>124</v>
      </c>
      <c r="CY246" t="s">
        <v>124</v>
      </c>
      <c r="CZ246" t="s">
        <v>124</v>
      </c>
      <c r="DA246" t="s">
        <v>124</v>
      </c>
      <c r="DB246" t="s">
        <v>124</v>
      </c>
      <c r="DC246" t="s">
        <v>124</v>
      </c>
      <c r="DD246" t="s">
        <v>124</v>
      </c>
      <c r="DE246" t="s">
        <v>124</v>
      </c>
      <c r="DF246" t="s">
        <v>124</v>
      </c>
      <c r="DG246">
        <v>0</v>
      </c>
      <c r="DH246" t="s">
        <v>124</v>
      </c>
      <c r="DI246" t="s">
        <v>124</v>
      </c>
      <c r="DJ246" t="s">
        <v>124</v>
      </c>
      <c r="DK246" t="s">
        <v>124</v>
      </c>
      <c r="DL246" t="s">
        <v>124</v>
      </c>
      <c r="DM246" t="s">
        <v>124</v>
      </c>
      <c r="DN246" t="s">
        <v>124</v>
      </c>
      <c r="DO246">
        <v>0</v>
      </c>
      <c r="DP246">
        <v>1</v>
      </c>
      <c r="DQ246">
        <v>1</v>
      </c>
      <c r="DR246">
        <v>0</v>
      </c>
      <c r="DS246">
        <v>1</v>
      </c>
      <c r="DT246">
        <v>0</v>
      </c>
    </row>
    <row r="247" spans="1:124" x14ac:dyDescent="0.35">
      <c r="A247" t="s">
        <v>155</v>
      </c>
      <c r="B247" s="1">
        <v>43831</v>
      </c>
      <c r="C247" s="1">
        <v>44044</v>
      </c>
      <c r="D247">
        <v>1</v>
      </c>
      <c r="E247">
        <v>0</v>
      </c>
      <c r="F247">
        <v>0</v>
      </c>
      <c r="G247">
        <v>0</v>
      </c>
      <c r="H247" t="s">
        <v>124</v>
      </c>
      <c r="I247" t="s">
        <v>124</v>
      </c>
      <c r="J247" t="s">
        <v>124</v>
      </c>
      <c r="K247" t="s">
        <v>124</v>
      </c>
      <c r="L247" t="s">
        <v>124</v>
      </c>
      <c r="M247" t="s">
        <v>124</v>
      </c>
      <c r="N247" t="s">
        <v>124</v>
      </c>
      <c r="O247" t="s">
        <v>124</v>
      </c>
      <c r="P247" t="s">
        <v>124</v>
      </c>
      <c r="Q247" t="s">
        <v>124</v>
      </c>
      <c r="R247" t="s">
        <v>124</v>
      </c>
      <c r="S247" t="s">
        <v>124</v>
      </c>
      <c r="T247">
        <v>1</v>
      </c>
      <c r="U247">
        <v>1</v>
      </c>
      <c r="V247">
        <v>1</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1</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1</v>
      </c>
      <c r="BU247">
        <v>0</v>
      </c>
      <c r="BV247">
        <v>0</v>
      </c>
      <c r="BW247" t="s">
        <v>124</v>
      </c>
      <c r="BX247" t="s">
        <v>124</v>
      </c>
      <c r="BY247" t="s">
        <v>124</v>
      </c>
      <c r="BZ247" t="s">
        <v>124</v>
      </c>
      <c r="CA247" t="s">
        <v>124</v>
      </c>
      <c r="CB247" t="s">
        <v>124</v>
      </c>
      <c r="CC247" t="s">
        <v>124</v>
      </c>
      <c r="CD247" t="s">
        <v>124</v>
      </c>
      <c r="CE247" t="s">
        <v>124</v>
      </c>
      <c r="CF247" t="s">
        <v>124</v>
      </c>
      <c r="CG247" t="s">
        <v>124</v>
      </c>
      <c r="CH247" t="s">
        <v>124</v>
      </c>
      <c r="CI247" t="s">
        <v>124</v>
      </c>
      <c r="CJ247" t="s">
        <v>124</v>
      </c>
      <c r="CK247" t="s">
        <v>124</v>
      </c>
      <c r="CL247" t="s">
        <v>124</v>
      </c>
      <c r="CM247" t="s">
        <v>124</v>
      </c>
      <c r="CN247" t="s">
        <v>124</v>
      </c>
      <c r="CO247" t="s">
        <v>124</v>
      </c>
      <c r="CP247" t="s">
        <v>124</v>
      </c>
      <c r="CQ247" t="s">
        <v>124</v>
      </c>
      <c r="CR247" t="s">
        <v>124</v>
      </c>
      <c r="CS247" t="s">
        <v>124</v>
      </c>
      <c r="CT247" t="s">
        <v>124</v>
      </c>
      <c r="CU247" t="s">
        <v>124</v>
      </c>
      <c r="CV247" t="s">
        <v>124</v>
      </c>
      <c r="CW247" t="s">
        <v>124</v>
      </c>
      <c r="CX247" t="s">
        <v>124</v>
      </c>
      <c r="CY247" t="s">
        <v>124</v>
      </c>
      <c r="CZ247" t="s">
        <v>124</v>
      </c>
      <c r="DA247" t="s">
        <v>124</v>
      </c>
      <c r="DB247" t="s">
        <v>124</v>
      </c>
      <c r="DC247" t="s">
        <v>124</v>
      </c>
      <c r="DD247" t="s">
        <v>124</v>
      </c>
      <c r="DE247" t="s">
        <v>124</v>
      </c>
      <c r="DF247" t="s">
        <v>124</v>
      </c>
      <c r="DG247">
        <v>0</v>
      </c>
      <c r="DH247" t="s">
        <v>124</v>
      </c>
      <c r="DI247" t="s">
        <v>124</v>
      </c>
      <c r="DJ247" t="s">
        <v>124</v>
      </c>
      <c r="DK247" t="s">
        <v>124</v>
      </c>
      <c r="DL247" t="s">
        <v>124</v>
      </c>
      <c r="DM247" t="s">
        <v>124</v>
      </c>
      <c r="DN247" t="s">
        <v>124</v>
      </c>
      <c r="DO247">
        <v>1</v>
      </c>
      <c r="DP247">
        <v>1</v>
      </c>
      <c r="DQ247">
        <v>1</v>
      </c>
      <c r="DR247">
        <v>0</v>
      </c>
      <c r="DS247">
        <v>1</v>
      </c>
      <c r="DT247">
        <v>0</v>
      </c>
    </row>
    <row r="248" spans="1:124" x14ac:dyDescent="0.35">
      <c r="A248" t="s">
        <v>156</v>
      </c>
      <c r="B248" s="1">
        <v>42948</v>
      </c>
      <c r="C248" s="1">
        <v>43074</v>
      </c>
      <c r="D248">
        <v>1</v>
      </c>
      <c r="E248">
        <v>1</v>
      </c>
      <c r="F248">
        <v>0</v>
      </c>
      <c r="G248">
        <v>1</v>
      </c>
      <c r="H248">
        <v>0</v>
      </c>
      <c r="I248">
        <v>0</v>
      </c>
      <c r="J248">
        <v>0</v>
      </c>
      <c r="K248">
        <v>0</v>
      </c>
      <c r="L248">
        <v>1</v>
      </c>
      <c r="M248">
        <v>1</v>
      </c>
      <c r="N248">
        <v>0</v>
      </c>
      <c r="O248">
        <v>0</v>
      </c>
      <c r="P248">
        <v>0</v>
      </c>
      <c r="Q248">
        <v>0</v>
      </c>
      <c r="R248">
        <v>0</v>
      </c>
      <c r="S248">
        <v>0</v>
      </c>
      <c r="T248">
        <v>1</v>
      </c>
      <c r="U248">
        <v>1</v>
      </c>
      <c r="V248">
        <v>0</v>
      </c>
      <c r="W248">
        <v>1</v>
      </c>
      <c r="X248">
        <v>1</v>
      </c>
      <c r="Y248">
        <v>0</v>
      </c>
      <c r="Z248">
        <v>0</v>
      </c>
      <c r="AA248">
        <v>0</v>
      </c>
      <c r="AB248">
        <v>1</v>
      </c>
      <c r="AC248">
        <v>1</v>
      </c>
      <c r="AD248">
        <v>0</v>
      </c>
      <c r="AE248">
        <v>0</v>
      </c>
      <c r="AF248">
        <v>0</v>
      </c>
      <c r="AG248">
        <v>0</v>
      </c>
      <c r="AH248">
        <v>0</v>
      </c>
      <c r="AI248">
        <v>0</v>
      </c>
      <c r="AJ248">
        <v>0</v>
      </c>
      <c r="AK248">
        <v>0</v>
      </c>
      <c r="AL248">
        <v>0</v>
      </c>
      <c r="AM248">
        <v>1</v>
      </c>
      <c r="AN248">
        <v>0</v>
      </c>
      <c r="AO248">
        <v>1</v>
      </c>
      <c r="AP248">
        <v>0</v>
      </c>
      <c r="AQ248">
        <v>1</v>
      </c>
      <c r="AR248">
        <v>0</v>
      </c>
      <c r="AS248">
        <v>0</v>
      </c>
      <c r="AT248">
        <v>0</v>
      </c>
      <c r="AU248">
        <v>0</v>
      </c>
      <c r="AV248">
        <v>0</v>
      </c>
      <c r="AW248">
        <v>0</v>
      </c>
      <c r="AX248">
        <v>1</v>
      </c>
      <c r="AY248">
        <v>0</v>
      </c>
      <c r="AZ248">
        <v>0</v>
      </c>
      <c r="BA248">
        <v>0</v>
      </c>
      <c r="BB248">
        <v>0</v>
      </c>
      <c r="BC248">
        <v>1</v>
      </c>
      <c r="BD248">
        <v>0</v>
      </c>
      <c r="BE248">
        <v>0</v>
      </c>
      <c r="BF248">
        <v>0</v>
      </c>
      <c r="BG248">
        <v>0</v>
      </c>
      <c r="BH248">
        <v>0</v>
      </c>
      <c r="BI248">
        <v>0</v>
      </c>
      <c r="BJ248">
        <v>0</v>
      </c>
      <c r="BK248">
        <v>0</v>
      </c>
      <c r="BL248">
        <v>0</v>
      </c>
      <c r="BM248">
        <v>0</v>
      </c>
      <c r="BN248">
        <v>0</v>
      </c>
      <c r="BO248">
        <v>0</v>
      </c>
      <c r="BP248">
        <v>0</v>
      </c>
      <c r="BQ248">
        <v>0</v>
      </c>
      <c r="BR248">
        <v>0</v>
      </c>
      <c r="BS248">
        <v>1</v>
      </c>
      <c r="BT248">
        <v>0</v>
      </c>
      <c r="BU248">
        <v>0</v>
      </c>
      <c r="BV248">
        <v>1</v>
      </c>
      <c r="BW248">
        <v>0</v>
      </c>
      <c r="BX248">
        <v>0</v>
      </c>
      <c r="BY248">
        <v>0</v>
      </c>
      <c r="BZ248">
        <v>1</v>
      </c>
      <c r="CA248">
        <v>0</v>
      </c>
      <c r="CB248">
        <v>0</v>
      </c>
      <c r="CC248">
        <v>0</v>
      </c>
      <c r="CD248">
        <v>1</v>
      </c>
      <c r="CE248">
        <v>0</v>
      </c>
      <c r="CF248">
        <v>0</v>
      </c>
      <c r="CG248">
        <v>0</v>
      </c>
      <c r="CH248">
        <v>0</v>
      </c>
      <c r="CI248">
        <v>0</v>
      </c>
      <c r="CJ248">
        <v>0</v>
      </c>
      <c r="CK248">
        <v>0</v>
      </c>
      <c r="CL248">
        <v>0</v>
      </c>
      <c r="CM248">
        <v>0</v>
      </c>
      <c r="CN248">
        <v>0</v>
      </c>
      <c r="CO248">
        <v>1</v>
      </c>
      <c r="CP248">
        <v>0</v>
      </c>
      <c r="CQ248">
        <v>0</v>
      </c>
      <c r="CR248">
        <v>0</v>
      </c>
      <c r="CS248">
        <v>0</v>
      </c>
      <c r="CT248">
        <v>0</v>
      </c>
      <c r="CU248">
        <v>0</v>
      </c>
      <c r="CV248">
        <v>0</v>
      </c>
      <c r="CW248">
        <v>0</v>
      </c>
      <c r="CX248">
        <v>1</v>
      </c>
      <c r="CY248">
        <v>0</v>
      </c>
      <c r="CZ248">
        <v>0</v>
      </c>
      <c r="DA248">
        <v>1</v>
      </c>
      <c r="DB248">
        <v>0</v>
      </c>
      <c r="DC248">
        <v>0</v>
      </c>
      <c r="DD248">
        <v>0</v>
      </c>
      <c r="DE248">
        <v>1</v>
      </c>
      <c r="DF248">
        <v>0</v>
      </c>
      <c r="DG248">
        <v>1</v>
      </c>
      <c r="DH248">
        <v>0</v>
      </c>
      <c r="DI248">
        <v>1</v>
      </c>
      <c r="DJ248">
        <v>1</v>
      </c>
      <c r="DK248">
        <v>1</v>
      </c>
      <c r="DL248">
        <v>0</v>
      </c>
      <c r="DM248">
        <v>0</v>
      </c>
      <c r="DN248">
        <v>0</v>
      </c>
      <c r="DO248">
        <v>1</v>
      </c>
      <c r="DP248" t="s">
        <v>124</v>
      </c>
      <c r="DQ248">
        <v>0</v>
      </c>
      <c r="DR248" t="s">
        <v>124</v>
      </c>
      <c r="DS248" t="s">
        <v>124</v>
      </c>
      <c r="DT248" t="s">
        <v>124</v>
      </c>
    </row>
    <row r="249" spans="1:124" x14ac:dyDescent="0.35">
      <c r="A249" t="s">
        <v>156</v>
      </c>
      <c r="B249" s="1">
        <v>43075</v>
      </c>
      <c r="C249" s="1">
        <v>43236</v>
      </c>
      <c r="D249">
        <v>1</v>
      </c>
      <c r="E249">
        <v>1</v>
      </c>
      <c r="F249">
        <v>0</v>
      </c>
      <c r="G249">
        <v>1</v>
      </c>
      <c r="H249">
        <v>0</v>
      </c>
      <c r="I249">
        <v>0</v>
      </c>
      <c r="J249">
        <v>0</v>
      </c>
      <c r="K249">
        <v>0</v>
      </c>
      <c r="L249">
        <v>1</v>
      </c>
      <c r="M249">
        <v>1</v>
      </c>
      <c r="N249">
        <v>0</v>
      </c>
      <c r="O249">
        <v>0</v>
      </c>
      <c r="P249">
        <v>0</v>
      </c>
      <c r="Q249">
        <v>0</v>
      </c>
      <c r="R249">
        <v>0</v>
      </c>
      <c r="S249">
        <v>0</v>
      </c>
      <c r="T249">
        <v>1</v>
      </c>
      <c r="U249">
        <v>1</v>
      </c>
      <c r="V249">
        <v>1</v>
      </c>
      <c r="W249">
        <v>1</v>
      </c>
      <c r="X249">
        <v>1</v>
      </c>
      <c r="Y249">
        <v>0</v>
      </c>
      <c r="Z249">
        <v>0</v>
      </c>
      <c r="AA249">
        <v>0</v>
      </c>
      <c r="AB249">
        <v>1</v>
      </c>
      <c r="AC249">
        <v>1</v>
      </c>
      <c r="AD249">
        <v>0</v>
      </c>
      <c r="AE249">
        <v>0</v>
      </c>
      <c r="AF249">
        <v>0</v>
      </c>
      <c r="AG249">
        <v>0</v>
      </c>
      <c r="AH249">
        <v>0</v>
      </c>
      <c r="AI249">
        <v>0</v>
      </c>
      <c r="AJ249">
        <v>0</v>
      </c>
      <c r="AK249">
        <v>0</v>
      </c>
      <c r="AL249">
        <v>0</v>
      </c>
      <c r="AM249">
        <v>1</v>
      </c>
      <c r="AN249">
        <v>0</v>
      </c>
      <c r="AO249">
        <v>1</v>
      </c>
      <c r="AP249">
        <v>0</v>
      </c>
      <c r="AQ249">
        <v>1</v>
      </c>
      <c r="AR249">
        <v>0</v>
      </c>
      <c r="AS249">
        <v>0</v>
      </c>
      <c r="AT249">
        <v>0</v>
      </c>
      <c r="AU249">
        <v>0</v>
      </c>
      <c r="AV249">
        <v>0</v>
      </c>
      <c r="AW249">
        <v>0</v>
      </c>
      <c r="AX249">
        <v>1</v>
      </c>
      <c r="AY249">
        <v>0</v>
      </c>
      <c r="AZ249">
        <v>0</v>
      </c>
      <c r="BA249">
        <v>0</v>
      </c>
      <c r="BB249">
        <v>0</v>
      </c>
      <c r="BC249">
        <v>1</v>
      </c>
      <c r="BD249">
        <v>0</v>
      </c>
      <c r="BE249">
        <v>0</v>
      </c>
      <c r="BF249">
        <v>0</v>
      </c>
      <c r="BG249">
        <v>0</v>
      </c>
      <c r="BH249">
        <v>0</v>
      </c>
      <c r="BI249">
        <v>0</v>
      </c>
      <c r="BJ249">
        <v>0</v>
      </c>
      <c r="BK249">
        <v>0</v>
      </c>
      <c r="BL249">
        <v>0</v>
      </c>
      <c r="BM249">
        <v>0</v>
      </c>
      <c r="BN249">
        <v>0</v>
      </c>
      <c r="BO249">
        <v>0</v>
      </c>
      <c r="BP249">
        <v>0</v>
      </c>
      <c r="BQ249">
        <v>0</v>
      </c>
      <c r="BR249">
        <v>0</v>
      </c>
      <c r="BS249">
        <v>1</v>
      </c>
      <c r="BT249">
        <v>0</v>
      </c>
      <c r="BU249">
        <v>0</v>
      </c>
      <c r="BV249">
        <v>1</v>
      </c>
      <c r="BW249">
        <v>0</v>
      </c>
      <c r="BX249">
        <v>0</v>
      </c>
      <c r="BY249">
        <v>0</v>
      </c>
      <c r="BZ249">
        <v>1</v>
      </c>
      <c r="CA249">
        <v>0</v>
      </c>
      <c r="CB249">
        <v>0</v>
      </c>
      <c r="CC249">
        <v>0</v>
      </c>
      <c r="CD249">
        <v>1</v>
      </c>
      <c r="CE249">
        <v>0</v>
      </c>
      <c r="CF249">
        <v>0</v>
      </c>
      <c r="CG249">
        <v>0</v>
      </c>
      <c r="CH249">
        <v>0</v>
      </c>
      <c r="CI249">
        <v>0</v>
      </c>
      <c r="CJ249">
        <v>0</v>
      </c>
      <c r="CK249">
        <v>0</v>
      </c>
      <c r="CL249">
        <v>0</v>
      </c>
      <c r="CM249">
        <v>0</v>
      </c>
      <c r="CN249">
        <v>0</v>
      </c>
      <c r="CO249">
        <v>1</v>
      </c>
      <c r="CP249">
        <v>0</v>
      </c>
      <c r="CQ249">
        <v>0</v>
      </c>
      <c r="CR249">
        <v>0</v>
      </c>
      <c r="CS249">
        <v>0</v>
      </c>
      <c r="CT249">
        <v>0</v>
      </c>
      <c r="CU249">
        <v>0</v>
      </c>
      <c r="CV249">
        <v>0</v>
      </c>
      <c r="CW249">
        <v>0</v>
      </c>
      <c r="CX249">
        <v>1</v>
      </c>
      <c r="CY249">
        <v>0</v>
      </c>
      <c r="CZ249">
        <v>0</v>
      </c>
      <c r="DA249">
        <v>1</v>
      </c>
      <c r="DB249">
        <v>0</v>
      </c>
      <c r="DC249">
        <v>0</v>
      </c>
      <c r="DD249">
        <v>0</v>
      </c>
      <c r="DE249">
        <v>1</v>
      </c>
      <c r="DF249">
        <v>0</v>
      </c>
      <c r="DG249">
        <v>1</v>
      </c>
      <c r="DH249">
        <v>0</v>
      </c>
      <c r="DI249">
        <v>1</v>
      </c>
      <c r="DJ249">
        <v>1</v>
      </c>
      <c r="DK249">
        <v>1</v>
      </c>
      <c r="DL249">
        <v>0</v>
      </c>
      <c r="DM249">
        <v>0</v>
      </c>
      <c r="DN249">
        <v>0</v>
      </c>
      <c r="DO249">
        <v>1</v>
      </c>
      <c r="DP249" t="s">
        <v>124</v>
      </c>
      <c r="DQ249">
        <v>0</v>
      </c>
      <c r="DR249" t="s">
        <v>124</v>
      </c>
      <c r="DS249" t="s">
        <v>124</v>
      </c>
      <c r="DT249" t="s">
        <v>124</v>
      </c>
    </row>
    <row r="250" spans="1:124" x14ac:dyDescent="0.35">
      <c r="A250" t="s">
        <v>156</v>
      </c>
      <c r="B250" s="1">
        <v>43237</v>
      </c>
      <c r="C250" s="1">
        <v>43550</v>
      </c>
      <c r="D250">
        <v>1</v>
      </c>
      <c r="E250">
        <v>1</v>
      </c>
      <c r="F250">
        <v>0</v>
      </c>
      <c r="G250">
        <v>1</v>
      </c>
      <c r="H250">
        <v>0</v>
      </c>
      <c r="I250">
        <v>0</v>
      </c>
      <c r="J250">
        <v>0</v>
      </c>
      <c r="K250">
        <v>0</v>
      </c>
      <c r="L250">
        <v>1</v>
      </c>
      <c r="M250">
        <v>1</v>
      </c>
      <c r="N250">
        <v>0</v>
      </c>
      <c r="O250">
        <v>0</v>
      </c>
      <c r="P250">
        <v>0</v>
      </c>
      <c r="Q250">
        <v>0</v>
      </c>
      <c r="R250">
        <v>0</v>
      </c>
      <c r="S250">
        <v>0</v>
      </c>
      <c r="T250">
        <v>1</v>
      </c>
      <c r="U250">
        <v>1</v>
      </c>
      <c r="V250">
        <v>1</v>
      </c>
      <c r="W250">
        <v>1</v>
      </c>
      <c r="X250">
        <v>1</v>
      </c>
      <c r="Y250">
        <v>0</v>
      </c>
      <c r="Z250">
        <v>0</v>
      </c>
      <c r="AA250">
        <v>0</v>
      </c>
      <c r="AB250">
        <v>0</v>
      </c>
      <c r="AC250">
        <v>1</v>
      </c>
      <c r="AD250">
        <v>0</v>
      </c>
      <c r="AE250">
        <v>0</v>
      </c>
      <c r="AF250">
        <v>0</v>
      </c>
      <c r="AG250">
        <v>0</v>
      </c>
      <c r="AH250">
        <v>0</v>
      </c>
      <c r="AI250">
        <v>0</v>
      </c>
      <c r="AJ250">
        <v>0</v>
      </c>
      <c r="AK250">
        <v>0</v>
      </c>
      <c r="AL250">
        <v>0</v>
      </c>
      <c r="AM250">
        <v>1</v>
      </c>
      <c r="AN250">
        <v>0</v>
      </c>
      <c r="AO250">
        <v>0</v>
      </c>
      <c r="AP250">
        <v>0</v>
      </c>
      <c r="AQ250">
        <v>1</v>
      </c>
      <c r="AR250">
        <v>0</v>
      </c>
      <c r="AS250">
        <v>0</v>
      </c>
      <c r="AT250">
        <v>0</v>
      </c>
      <c r="AU250">
        <v>0</v>
      </c>
      <c r="AV250">
        <v>0</v>
      </c>
      <c r="AW250">
        <v>0</v>
      </c>
      <c r="AX250">
        <v>1</v>
      </c>
      <c r="AY250">
        <v>0</v>
      </c>
      <c r="AZ250">
        <v>0</v>
      </c>
      <c r="BA250">
        <v>0</v>
      </c>
      <c r="BB250">
        <v>0</v>
      </c>
      <c r="BC250">
        <v>1</v>
      </c>
      <c r="BD250">
        <v>0</v>
      </c>
      <c r="BE250">
        <v>0</v>
      </c>
      <c r="BF250">
        <v>0</v>
      </c>
      <c r="BG250">
        <v>0</v>
      </c>
      <c r="BH250">
        <v>0</v>
      </c>
      <c r="BI250">
        <v>0</v>
      </c>
      <c r="BJ250">
        <v>0</v>
      </c>
      <c r="BK250">
        <v>0</v>
      </c>
      <c r="BL250">
        <v>0</v>
      </c>
      <c r="BM250">
        <v>0</v>
      </c>
      <c r="BN250">
        <v>0</v>
      </c>
      <c r="BO250">
        <v>0</v>
      </c>
      <c r="BP250">
        <v>0</v>
      </c>
      <c r="BQ250">
        <v>0</v>
      </c>
      <c r="BR250">
        <v>0</v>
      </c>
      <c r="BS250">
        <v>1</v>
      </c>
      <c r="BT250">
        <v>0</v>
      </c>
      <c r="BU250">
        <v>0</v>
      </c>
      <c r="BV250">
        <v>1</v>
      </c>
      <c r="BW250">
        <v>0</v>
      </c>
      <c r="BX250">
        <v>0</v>
      </c>
      <c r="BY250">
        <v>0</v>
      </c>
      <c r="BZ250">
        <v>1</v>
      </c>
      <c r="CA250">
        <v>0</v>
      </c>
      <c r="CB250">
        <v>0</v>
      </c>
      <c r="CC250">
        <v>0</v>
      </c>
      <c r="CD250">
        <v>1</v>
      </c>
      <c r="CE250">
        <v>0</v>
      </c>
      <c r="CF250">
        <v>0</v>
      </c>
      <c r="CG250">
        <v>0</v>
      </c>
      <c r="CH250">
        <v>0</v>
      </c>
      <c r="CI250">
        <v>0</v>
      </c>
      <c r="CJ250">
        <v>0</v>
      </c>
      <c r="CK250">
        <v>0</v>
      </c>
      <c r="CL250">
        <v>0</v>
      </c>
      <c r="CM250">
        <v>0</v>
      </c>
      <c r="CN250">
        <v>0</v>
      </c>
      <c r="CO250">
        <v>1</v>
      </c>
      <c r="CP250">
        <v>0</v>
      </c>
      <c r="CQ250">
        <v>0</v>
      </c>
      <c r="CR250">
        <v>0</v>
      </c>
      <c r="CS250">
        <v>0</v>
      </c>
      <c r="CT250">
        <v>0</v>
      </c>
      <c r="CU250">
        <v>0</v>
      </c>
      <c r="CV250">
        <v>0</v>
      </c>
      <c r="CW250">
        <v>0</v>
      </c>
      <c r="CX250">
        <v>1</v>
      </c>
      <c r="CY250">
        <v>0</v>
      </c>
      <c r="CZ250">
        <v>0</v>
      </c>
      <c r="DA250">
        <v>1</v>
      </c>
      <c r="DB250">
        <v>0</v>
      </c>
      <c r="DC250">
        <v>0</v>
      </c>
      <c r="DD250">
        <v>0</v>
      </c>
      <c r="DE250">
        <v>1</v>
      </c>
      <c r="DF250">
        <v>0</v>
      </c>
      <c r="DG250">
        <v>1</v>
      </c>
      <c r="DH250">
        <v>0</v>
      </c>
      <c r="DI250">
        <v>1</v>
      </c>
      <c r="DJ250">
        <v>1</v>
      </c>
      <c r="DK250">
        <v>1</v>
      </c>
      <c r="DL250">
        <v>0</v>
      </c>
      <c r="DM250">
        <v>0</v>
      </c>
      <c r="DN250">
        <v>0</v>
      </c>
      <c r="DO250">
        <v>1</v>
      </c>
      <c r="DP250" t="s">
        <v>124</v>
      </c>
      <c r="DQ250">
        <v>0</v>
      </c>
      <c r="DR250" t="s">
        <v>124</v>
      </c>
      <c r="DS250" t="s">
        <v>124</v>
      </c>
      <c r="DT250" t="s">
        <v>124</v>
      </c>
    </row>
    <row r="251" spans="1:124" x14ac:dyDescent="0.35">
      <c r="A251" t="s">
        <v>156</v>
      </c>
      <c r="B251" s="1">
        <v>43551</v>
      </c>
      <c r="C251" s="1">
        <v>43566</v>
      </c>
      <c r="D251">
        <v>1</v>
      </c>
      <c r="E251">
        <v>1</v>
      </c>
      <c r="F251">
        <v>0</v>
      </c>
      <c r="G251">
        <v>1</v>
      </c>
      <c r="H251">
        <v>0</v>
      </c>
      <c r="I251">
        <v>0</v>
      </c>
      <c r="J251">
        <v>0</v>
      </c>
      <c r="K251">
        <v>0</v>
      </c>
      <c r="L251">
        <v>1</v>
      </c>
      <c r="M251">
        <v>1</v>
      </c>
      <c r="N251">
        <v>0</v>
      </c>
      <c r="O251">
        <v>0</v>
      </c>
      <c r="P251">
        <v>0</v>
      </c>
      <c r="Q251">
        <v>0</v>
      </c>
      <c r="R251">
        <v>0</v>
      </c>
      <c r="S251">
        <v>0</v>
      </c>
      <c r="T251">
        <v>1</v>
      </c>
      <c r="U251">
        <v>1</v>
      </c>
      <c r="V251">
        <v>0</v>
      </c>
      <c r="W251">
        <v>1</v>
      </c>
      <c r="X251">
        <v>1</v>
      </c>
      <c r="Y251">
        <v>0</v>
      </c>
      <c r="Z251">
        <v>0</v>
      </c>
      <c r="AA251">
        <v>0</v>
      </c>
      <c r="AB251">
        <v>0</v>
      </c>
      <c r="AC251">
        <v>1</v>
      </c>
      <c r="AD251">
        <v>0</v>
      </c>
      <c r="AE251">
        <v>0</v>
      </c>
      <c r="AF251">
        <v>0</v>
      </c>
      <c r="AG251">
        <v>0</v>
      </c>
      <c r="AH251">
        <v>0</v>
      </c>
      <c r="AI251">
        <v>0</v>
      </c>
      <c r="AJ251">
        <v>0</v>
      </c>
      <c r="AK251">
        <v>0</v>
      </c>
      <c r="AL251">
        <v>0</v>
      </c>
      <c r="AM251">
        <v>1</v>
      </c>
      <c r="AN251">
        <v>0</v>
      </c>
      <c r="AO251">
        <v>0</v>
      </c>
      <c r="AP251">
        <v>0</v>
      </c>
      <c r="AQ251">
        <v>1</v>
      </c>
      <c r="AR251">
        <v>0</v>
      </c>
      <c r="AS251">
        <v>0</v>
      </c>
      <c r="AT251">
        <v>0</v>
      </c>
      <c r="AU251">
        <v>0</v>
      </c>
      <c r="AV251">
        <v>0</v>
      </c>
      <c r="AW251">
        <v>0</v>
      </c>
      <c r="AX251">
        <v>1</v>
      </c>
      <c r="AY251">
        <v>0</v>
      </c>
      <c r="AZ251">
        <v>0</v>
      </c>
      <c r="BA251">
        <v>0</v>
      </c>
      <c r="BB251">
        <v>0</v>
      </c>
      <c r="BC251">
        <v>1</v>
      </c>
      <c r="BD251">
        <v>0</v>
      </c>
      <c r="BE251">
        <v>0</v>
      </c>
      <c r="BF251">
        <v>0</v>
      </c>
      <c r="BG251">
        <v>0</v>
      </c>
      <c r="BH251">
        <v>0</v>
      </c>
      <c r="BI251">
        <v>0</v>
      </c>
      <c r="BJ251">
        <v>0</v>
      </c>
      <c r="BK251">
        <v>0</v>
      </c>
      <c r="BL251">
        <v>0</v>
      </c>
      <c r="BM251">
        <v>0</v>
      </c>
      <c r="BN251">
        <v>0</v>
      </c>
      <c r="BO251">
        <v>0</v>
      </c>
      <c r="BP251">
        <v>0</v>
      </c>
      <c r="BQ251">
        <v>0</v>
      </c>
      <c r="BR251">
        <v>0</v>
      </c>
      <c r="BS251">
        <v>1</v>
      </c>
      <c r="BT251">
        <v>0</v>
      </c>
      <c r="BU251">
        <v>0</v>
      </c>
      <c r="BV251">
        <v>1</v>
      </c>
      <c r="BW251">
        <v>0</v>
      </c>
      <c r="BX251">
        <v>0</v>
      </c>
      <c r="BY251">
        <v>0</v>
      </c>
      <c r="BZ251">
        <v>1</v>
      </c>
      <c r="CA251">
        <v>0</v>
      </c>
      <c r="CB251">
        <v>0</v>
      </c>
      <c r="CC251">
        <v>0</v>
      </c>
      <c r="CD251">
        <v>1</v>
      </c>
      <c r="CE251">
        <v>0</v>
      </c>
      <c r="CF251">
        <v>0</v>
      </c>
      <c r="CG251">
        <v>0</v>
      </c>
      <c r="CH251">
        <v>0</v>
      </c>
      <c r="CI251">
        <v>0</v>
      </c>
      <c r="CJ251">
        <v>0</v>
      </c>
      <c r="CK251">
        <v>0</v>
      </c>
      <c r="CL251">
        <v>0</v>
      </c>
      <c r="CM251">
        <v>0</v>
      </c>
      <c r="CN251">
        <v>0</v>
      </c>
      <c r="CO251">
        <v>1</v>
      </c>
      <c r="CP251">
        <v>0</v>
      </c>
      <c r="CQ251">
        <v>0</v>
      </c>
      <c r="CR251">
        <v>0</v>
      </c>
      <c r="CS251">
        <v>0</v>
      </c>
      <c r="CT251">
        <v>0</v>
      </c>
      <c r="CU251">
        <v>0</v>
      </c>
      <c r="CV251">
        <v>0</v>
      </c>
      <c r="CW251">
        <v>0</v>
      </c>
      <c r="CX251">
        <v>1</v>
      </c>
      <c r="CY251">
        <v>0</v>
      </c>
      <c r="CZ251">
        <v>0</v>
      </c>
      <c r="DA251">
        <v>1</v>
      </c>
      <c r="DB251">
        <v>0</v>
      </c>
      <c r="DC251">
        <v>0</v>
      </c>
      <c r="DD251">
        <v>0</v>
      </c>
      <c r="DE251">
        <v>1</v>
      </c>
      <c r="DF251">
        <v>0</v>
      </c>
      <c r="DG251">
        <v>1</v>
      </c>
      <c r="DH251">
        <v>0</v>
      </c>
      <c r="DI251">
        <v>1</v>
      </c>
      <c r="DJ251">
        <v>1</v>
      </c>
      <c r="DK251">
        <v>1</v>
      </c>
      <c r="DL251">
        <v>0</v>
      </c>
      <c r="DM251">
        <v>0</v>
      </c>
      <c r="DN251">
        <v>0</v>
      </c>
      <c r="DO251">
        <v>1</v>
      </c>
      <c r="DP251" t="s">
        <v>124</v>
      </c>
      <c r="DQ251">
        <v>0</v>
      </c>
      <c r="DR251" t="s">
        <v>124</v>
      </c>
      <c r="DS251" t="s">
        <v>124</v>
      </c>
      <c r="DT251" t="s">
        <v>124</v>
      </c>
    </row>
    <row r="252" spans="1:124" x14ac:dyDescent="0.35">
      <c r="A252" t="s">
        <v>156</v>
      </c>
      <c r="B252" s="1">
        <v>43567</v>
      </c>
      <c r="C252" s="1">
        <v>43670</v>
      </c>
      <c r="D252">
        <v>1</v>
      </c>
      <c r="E252">
        <v>1</v>
      </c>
      <c r="F252">
        <v>0</v>
      </c>
      <c r="G252">
        <v>1</v>
      </c>
      <c r="H252">
        <v>0</v>
      </c>
      <c r="I252">
        <v>0</v>
      </c>
      <c r="J252">
        <v>0</v>
      </c>
      <c r="K252">
        <v>0</v>
      </c>
      <c r="L252">
        <v>1</v>
      </c>
      <c r="M252">
        <v>1</v>
      </c>
      <c r="N252">
        <v>0</v>
      </c>
      <c r="O252">
        <v>0</v>
      </c>
      <c r="P252">
        <v>0</v>
      </c>
      <c r="Q252">
        <v>0</v>
      </c>
      <c r="R252">
        <v>0</v>
      </c>
      <c r="S252">
        <v>0</v>
      </c>
      <c r="T252">
        <v>1</v>
      </c>
      <c r="U252">
        <v>1</v>
      </c>
      <c r="V252">
        <v>0</v>
      </c>
      <c r="W252">
        <v>1</v>
      </c>
      <c r="X252">
        <v>1</v>
      </c>
      <c r="Y252">
        <v>0</v>
      </c>
      <c r="Z252">
        <v>0</v>
      </c>
      <c r="AA252">
        <v>0</v>
      </c>
      <c r="AB252">
        <v>0</v>
      </c>
      <c r="AC252">
        <v>1</v>
      </c>
      <c r="AD252">
        <v>0</v>
      </c>
      <c r="AE252">
        <v>0</v>
      </c>
      <c r="AF252">
        <v>0</v>
      </c>
      <c r="AG252">
        <v>0</v>
      </c>
      <c r="AH252">
        <v>0</v>
      </c>
      <c r="AI252">
        <v>0</v>
      </c>
      <c r="AJ252">
        <v>0</v>
      </c>
      <c r="AK252">
        <v>0</v>
      </c>
      <c r="AL252">
        <v>0</v>
      </c>
      <c r="AM252">
        <v>1</v>
      </c>
      <c r="AN252">
        <v>0</v>
      </c>
      <c r="AO252">
        <v>0</v>
      </c>
      <c r="AP252">
        <v>0</v>
      </c>
      <c r="AQ252">
        <v>1</v>
      </c>
      <c r="AR252">
        <v>0</v>
      </c>
      <c r="AS252">
        <v>0</v>
      </c>
      <c r="AT252">
        <v>0</v>
      </c>
      <c r="AU252">
        <v>0</v>
      </c>
      <c r="AV252">
        <v>0</v>
      </c>
      <c r="AW252">
        <v>0</v>
      </c>
      <c r="AX252">
        <v>1</v>
      </c>
      <c r="AY252">
        <v>0</v>
      </c>
      <c r="AZ252">
        <v>0</v>
      </c>
      <c r="BA252">
        <v>0</v>
      </c>
      <c r="BB252">
        <v>0</v>
      </c>
      <c r="BC252">
        <v>1</v>
      </c>
      <c r="BD252">
        <v>0</v>
      </c>
      <c r="BE252">
        <v>0</v>
      </c>
      <c r="BF252">
        <v>0</v>
      </c>
      <c r="BG252">
        <v>0</v>
      </c>
      <c r="BH252">
        <v>0</v>
      </c>
      <c r="BI252">
        <v>0</v>
      </c>
      <c r="BJ252">
        <v>0</v>
      </c>
      <c r="BK252">
        <v>0</v>
      </c>
      <c r="BL252">
        <v>0</v>
      </c>
      <c r="BM252">
        <v>0</v>
      </c>
      <c r="BN252">
        <v>0</v>
      </c>
      <c r="BO252">
        <v>0</v>
      </c>
      <c r="BP252">
        <v>0</v>
      </c>
      <c r="BQ252">
        <v>0</v>
      </c>
      <c r="BR252">
        <v>0</v>
      </c>
      <c r="BS252">
        <v>1</v>
      </c>
      <c r="BT252">
        <v>0</v>
      </c>
      <c r="BU252">
        <v>0</v>
      </c>
      <c r="BV252">
        <v>1</v>
      </c>
      <c r="BW252">
        <v>0</v>
      </c>
      <c r="BX252">
        <v>0</v>
      </c>
      <c r="BY252">
        <v>0</v>
      </c>
      <c r="BZ252">
        <v>1</v>
      </c>
      <c r="CA252">
        <v>0</v>
      </c>
      <c r="CB252">
        <v>0</v>
      </c>
      <c r="CC252">
        <v>0</v>
      </c>
      <c r="CD252">
        <v>1</v>
      </c>
      <c r="CE252">
        <v>0</v>
      </c>
      <c r="CF252">
        <v>0</v>
      </c>
      <c r="CG252">
        <v>0</v>
      </c>
      <c r="CH252">
        <v>0</v>
      </c>
      <c r="CI252">
        <v>0</v>
      </c>
      <c r="CJ252">
        <v>0</v>
      </c>
      <c r="CK252">
        <v>0</v>
      </c>
      <c r="CL252">
        <v>0</v>
      </c>
      <c r="CM252">
        <v>0</v>
      </c>
      <c r="CN252">
        <v>0</v>
      </c>
      <c r="CO252">
        <v>1</v>
      </c>
      <c r="CP252">
        <v>0</v>
      </c>
      <c r="CQ252">
        <v>0</v>
      </c>
      <c r="CR252">
        <v>0</v>
      </c>
      <c r="CS252">
        <v>0</v>
      </c>
      <c r="CT252">
        <v>0</v>
      </c>
      <c r="CU252">
        <v>0</v>
      </c>
      <c r="CV252">
        <v>0</v>
      </c>
      <c r="CW252">
        <v>0</v>
      </c>
      <c r="CX252">
        <v>1</v>
      </c>
      <c r="CY252">
        <v>0</v>
      </c>
      <c r="CZ252">
        <v>0</v>
      </c>
      <c r="DA252">
        <v>1</v>
      </c>
      <c r="DB252">
        <v>0</v>
      </c>
      <c r="DC252">
        <v>0</v>
      </c>
      <c r="DD252">
        <v>0</v>
      </c>
      <c r="DE252">
        <v>1</v>
      </c>
      <c r="DF252">
        <v>0</v>
      </c>
      <c r="DG252">
        <v>1</v>
      </c>
      <c r="DH252">
        <v>0</v>
      </c>
      <c r="DI252">
        <v>1</v>
      </c>
      <c r="DJ252">
        <v>1</v>
      </c>
      <c r="DK252">
        <v>1</v>
      </c>
      <c r="DL252">
        <v>0</v>
      </c>
      <c r="DM252">
        <v>0</v>
      </c>
      <c r="DN252">
        <v>0</v>
      </c>
      <c r="DO252">
        <v>1</v>
      </c>
      <c r="DP252" t="s">
        <v>124</v>
      </c>
      <c r="DQ252">
        <v>0</v>
      </c>
      <c r="DR252" t="s">
        <v>124</v>
      </c>
      <c r="DS252" t="s">
        <v>124</v>
      </c>
      <c r="DT252" t="s">
        <v>124</v>
      </c>
    </row>
    <row r="253" spans="1:124" x14ac:dyDescent="0.35">
      <c r="A253" t="s">
        <v>156</v>
      </c>
      <c r="B253" s="1">
        <v>43671</v>
      </c>
      <c r="C253" s="1">
        <v>43830</v>
      </c>
      <c r="D253">
        <v>1</v>
      </c>
      <c r="E253">
        <v>1</v>
      </c>
      <c r="F253">
        <v>0</v>
      </c>
      <c r="G253">
        <v>1</v>
      </c>
      <c r="H253">
        <v>0</v>
      </c>
      <c r="I253">
        <v>0</v>
      </c>
      <c r="J253">
        <v>0</v>
      </c>
      <c r="K253">
        <v>0</v>
      </c>
      <c r="L253">
        <v>1</v>
      </c>
      <c r="M253">
        <v>1</v>
      </c>
      <c r="N253">
        <v>0</v>
      </c>
      <c r="O253">
        <v>0</v>
      </c>
      <c r="P253">
        <v>0</v>
      </c>
      <c r="Q253">
        <v>0</v>
      </c>
      <c r="R253">
        <v>0</v>
      </c>
      <c r="S253">
        <v>0</v>
      </c>
      <c r="T253">
        <v>1</v>
      </c>
      <c r="U253">
        <v>1</v>
      </c>
      <c r="V253">
        <v>0</v>
      </c>
      <c r="W253">
        <v>1</v>
      </c>
      <c r="X253">
        <v>1</v>
      </c>
      <c r="Y253">
        <v>0</v>
      </c>
      <c r="Z253">
        <v>0</v>
      </c>
      <c r="AA253">
        <v>0</v>
      </c>
      <c r="AB253">
        <v>0</v>
      </c>
      <c r="AC253">
        <v>1</v>
      </c>
      <c r="AD253">
        <v>0</v>
      </c>
      <c r="AE253">
        <v>0</v>
      </c>
      <c r="AF253">
        <v>0</v>
      </c>
      <c r="AG253">
        <v>0</v>
      </c>
      <c r="AH253">
        <v>0</v>
      </c>
      <c r="AI253">
        <v>0</v>
      </c>
      <c r="AJ253">
        <v>0</v>
      </c>
      <c r="AK253">
        <v>0</v>
      </c>
      <c r="AL253">
        <v>0</v>
      </c>
      <c r="AM253">
        <v>1</v>
      </c>
      <c r="AN253">
        <v>0</v>
      </c>
      <c r="AO253">
        <v>0</v>
      </c>
      <c r="AP253">
        <v>1</v>
      </c>
      <c r="AQ253">
        <v>1</v>
      </c>
      <c r="AR253">
        <v>0</v>
      </c>
      <c r="AS253">
        <v>0</v>
      </c>
      <c r="AT253">
        <v>1</v>
      </c>
      <c r="AU253">
        <v>0</v>
      </c>
      <c r="AV253">
        <v>0</v>
      </c>
      <c r="AW253">
        <v>0</v>
      </c>
      <c r="AX253">
        <v>1</v>
      </c>
      <c r="AY253">
        <v>0</v>
      </c>
      <c r="AZ253">
        <v>0</v>
      </c>
      <c r="BA253">
        <v>0</v>
      </c>
      <c r="BB253">
        <v>0</v>
      </c>
      <c r="BC253">
        <v>1</v>
      </c>
      <c r="BD253">
        <v>0</v>
      </c>
      <c r="BE253">
        <v>0</v>
      </c>
      <c r="BF253">
        <v>0</v>
      </c>
      <c r="BG253">
        <v>0</v>
      </c>
      <c r="BH253">
        <v>0</v>
      </c>
      <c r="BI253">
        <v>0</v>
      </c>
      <c r="BJ253">
        <v>0</v>
      </c>
      <c r="BK253">
        <v>0</v>
      </c>
      <c r="BL253">
        <v>0</v>
      </c>
      <c r="BM253">
        <v>0</v>
      </c>
      <c r="BN253">
        <v>0</v>
      </c>
      <c r="BO253">
        <v>0</v>
      </c>
      <c r="BP253">
        <v>0</v>
      </c>
      <c r="BQ253">
        <v>0</v>
      </c>
      <c r="BR253">
        <v>0</v>
      </c>
      <c r="BS253">
        <v>1</v>
      </c>
      <c r="BT253">
        <v>0</v>
      </c>
      <c r="BU253">
        <v>0</v>
      </c>
      <c r="BV253">
        <v>1</v>
      </c>
      <c r="BW253">
        <v>0</v>
      </c>
      <c r="BX253">
        <v>0</v>
      </c>
      <c r="BY253">
        <v>0</v>
      </c>
      <c r="BZ253">
        <v>0</v>
      </c>
      <c r="CA253">
        <v>0</v>
      </c>
      <c r="CB253">
        <v>0</v>
      </c>
      <c r="CC253">
        <v>0</v>
      </c>
      <c r="CD253">
        <v>1</v>
      </c>
      <c r="CE253">
        <v>0</v>
      </c>
      <c r="CF253">
        <v>0</v>
      </c>
      <c r="CG253">
        <v>0</v>
      </c>
      <c r="CH253">
        <v>0</v>
      </c>
      <c r="CI253">
        <v>0</v>
      </c>
      <c r="CJ253">
        <v>0</v>
      </c>
      <c r="CK253">
        <v>0</v>
      </c>
      <c r="CL253">
        <v>0</v>
      </c>
      <c r="CM253">
        <v>0</v>
      </c>
      <c r="CN253">
        <v>0</v>
      </c>
      <c r="CO253">
        <v>1</v>
      </c>
      <c r="CP253">
        <v>0</v>
      </c>
      <c r="CQ253">
        <v>0</v>
      </c>
      <c r="CR253">
        <v>0</v>
      </c>
      <c r="CS253">
        <v>0</v>
      </c>
      <c r="CT253">
        <v>0</v>
      </c>
      <c r="CU253">
        <v>0</v>
      </c>
      <c r="CV253">
        <v>0</v>
      </c>
      <c r="CW253">
        <v>0</v>
      </c>
      <c r="CX253">
        <v>1</v>
      </c>
      <c r="CY253">
        <v>0</v>
      </c>
      <c r="CZ253">
        <v>0</v>
      </c>
      <c r="DA253">
        <v>0</v>
      </c>
      <c r="DB253">
        <v>0</v>
      </c>
      <c r="DC253">
        <v>0</v>
      </c>
      <c r="DD253">
        <v>0</v>
      </c>
      <c r="DE253">
        <v>1</v>
      </c>
      <c r="DF253">
        <v>0</v>
      </c>
      <c r="DG253">
        <v>1</v>
      </c>
      <c r="DH253">
        <v>0</v>
      </c>
      <c r="DI253">
        <v>1</v>
      </c>
      <c r="DJ253">
        <v>1</v>
      </c>
      <c r="DK253">
        <v>1</v>
      </c>
      <c r="DL253">
        <v>0</v>
      </c>
      <c r="DM253">
        <v>0</v>
      </c>
      <c r="DN253">
        <v>0</v>
      </c>
      <c r="DO253">
        <v>1</v>
      </c>
      <c r="DP253" t="s">
        <v>124</v>
      </c>
      <c r="DQ253">
        <v>0</v>
      </c>
      <c r="DR253" t="s">
        <v>124</v>
      </c>
      <c r="DS253" t="s">
        <v>124</v>
      </c>
      <c r="DT253" t="s">
        <v>124</v>
      </c>
    </row>
    <row r="254" spans="1:124" x14ac:dyDescent="0.35">
      <c r="A254" t="s">
        <v>156</v>
      </c>
      <c r="B254" s="1">
        <v>43831</v>
      </c>
      <c r="C254" s="1">
        <v>43889</v>
      </c>
      <c r="D254">
        <v>1</v>
      </c>
      <c r="E254">
        <v>1</v>
      </c>
      <c r="F254">
        <v>0</v>
      </c>
      <c r="G254">
        <v>1</v>
      </c>
      <c r="H254">
        <v>0</v>
      </c>
      <c r="I254">
        <v>0</v>
      </c>
      <c r="J254">
        <v>0</v>
      </c>
      <c r="K254">
        <v>0</v>
      </c>
      <c r="L254">
        <v>1</v>
      </c>
      <c r="M254">
        <v>1</v>
      </c>
      <c r="N254">
        <v>0</v>
      </c>
      <c r="O254">
        <v>0</v>
      </c>
      <c r="P254">
        <v>0</v>
      </c>
      <c r="Q254">
        <v>0</v>
      </c>
      <c r="R254">
        <v>0</v>
      </c>
      <c r="S254">
        <v>0</v>
      </c>
      <c r="T254">
        <v>1</v>
      </c>
      <c r="U254">
        <v>1</v>
      </c>
      <c r="V254">
        <v>0</v>
      </c>
      <c r="W254">
        <v>1</v>
      </c>
      <c r="X254">
        <v>1</v>
      </c>
      <c r="Y254">
        <v>0</v>
      </c>
      <c r="Z254">
        <v>0</v>
      </c>
      <c r="AA254">
        <v>0</v>
      </c>
      <c r="AB254">
        <v>0</v>
      </c>
      <c r="AC254">
        <v>1</v>
      </c>
      <c r="AD254">
        <v>0</v>
      </c>
      <c r="AE254">
        <v>0</v>
      </c>
      <c r="AF254">
        <v>0</v>
      </c>
      <c r="AG254">
        <v>0</v>
      </c>
      <c r="AH254">
        <v>0</v>
      </c>
      <c r="AI254">
        <v>0</v>
      </c>
      <c r="AJ254">
        <v>0</v>
      </c>
      <c r="AK254">
        <v>0</v>
      </c>
      <c r="AL254">
        <v>0</v>
      </c>
      <c r="AM254">
        <v>1</v>
      </c>
      <c r="AN254">
        <v>0</v>
      </c>
      <c r="AO254">
        <v>0</v>
      </c>
      <c r="AP254">
        <v>1</v>
      </c>
      <c r="AQ254">
        <v>1</v>
      </c>
      <c r="AR254">
        <v>0</v>
      </c>
      <c r="AS254">
        <v>0</v>
      </c>
      <c r="AT254">
        <v>1</v>
      </c>
      <c r="AU254">
        <v>0</v>
      </c>
      <c r="AV254">
        <v>0</v>
      </c>
      <c r="AW254">
        <v>0</v>
      </c>
      <c r="AX254">
        <v>1</v>
      </c>
      <c r="AY254">
        <v>0</v>
      </c>
      <c r="AZ254">
        <v>0</v>
      </c>
      <c r="BA254">
        <v>0</v>
      </c>
      <c r="BB254">
        <v>0</v>
      </c>
      <c r="BC254">
        <v>1</v>
      </c>
      <c r="BD254">
        <v>0</v>
      </c>
      <c r="BE254">
        <v>0</v>
      </c>
      <c r="BF254">
        <v>0</v>
      </c>
      <c r="BG254">
        <v>0</v>
      </c>
      <c r="BH254">
        <v>0</v>
      </c>
      <c r="BI254">
        <v>0</v>
      </c>
      <c r="BJ254">
        <v>0</v>
      </c>
      <c r="BK254">
        <v>0</v>
      </c>
      <c r="BL254">
        <v>0</v>
      </c>
      <c r="BM254">
        <v>0</v>
      </c>
      <c r="BN254">
        <v>0</v>
      </c>
      <c r="BO254">
        <v>0</v>
      </c>
      <c r="BP254">
        <v>0</v>
      </c>
      <c r="BQ254">
        <v>0</v>
      </c>
      <c r="BR254">
        <v>0</v>
      </c>
      <c r="BS254">
        <v>1</v>
      </c>
      <c r="BT254">
        <v>0</v>
      </c>
      <c r="BU254">
        <v>0</v>
      </c>
      <c r="BV254">
        <v>1</v>
      </c>
      <c r="BW254">
        <v>0</v>
      </c>
      <c r="BX254">
        <v>0</v>
      </c>
      <c r="BY254">
        <v>0</v>
      </c>
      <c r="BZ254">
        <v>0</v>
      </c>
      <c r="CA254">
        <v>0</v>
      </c>
      <c r="CB254">
        <v>0</v>
      </c>
      <c r="CC254">
        <v>0</v>
      </c>
      <c r="CD254">
        <v>1</v>
      </c>
      <c r="CE254">
        <v>0</v>
      </c>
      <c r="CF254">
        <v>0</v>
      </c>
      <c r="CG254">
        <v>0</v>
      </c>
      <c r="CH254">
        <v>0</v>
      </c>
      <c r="CI254">
        <v>0</v>
      </c>
      <c r="CJ254">
        <v>0</v>
      </c>
      <c r="CK254">
        <v>0</v>
      </c>
      <c r="CL254">
        <v>0</v>
      </c>
      <c r="CM254">
        <v>0</v>
      </c>
      <c r="CN254">
        <v>0</v>
      </c>
      <c r="CO254">
        <v>1</v>
      </c>
      <c r="CP254">
        <v>0</v>
      </c>
      <c r="CQ254">
        <v>0</v>
      </c>
      <c r="CR254">
        <v>0</v>
      </c>
      <c r="CS254">
        <v>0</v>
      </c>
      <c r="CT254">
        <v>0</v>
      </c>
      <c r="CU254">
        <v>0</v>
      </c>
      <c r="CV254">
        <v>0</v>
      </c>
      <c r="CW254">
        <v>0</v>
      </c>
      <c r="CX254">
        <v>1</v>
      </c>
      <c r="CY254">
        <v>0</v>
      </c>
      <c r="CZ254">
        <v>0</v>
      </c>
      <c r="DA254">
        <v>0</v>
      </c>
      <c r="DB254">
        <v>0</v>
      </c>
      <c r="DC254">
        <v>0</v>
      </c>
      <c r="DD254">
        <v>0</v>
      </c>
      <c r="DE254">
        <v>1</v>
      </c>
      <c r="DF254">
        <v>0</v>
      </c>
      <c r="DG254">
        <v>1</v>
      </c>
      <c r="DH254">
        <v>0</v>
      </c>
      <c r="DI254">
        <v>1</v>
      </c>
      <c r="DJ254">
        <v>1</v>
      </c>
      <c r="DK254">
        <v>1</v>
      </c>
      <c r="DL254">
        <v>0</v>
      </c>
      <c r="DM254">
        <v>0</v>
      </c>
      <c r="DN254">
        <v>0</v>
      </c>
      <c r="DO254">
        <v>1</v>
      </c>
      <c r="DP254" t="s">
        <v>124</v>
      </c>
      <c r="DQ254">
        <v>0</v>
      </c>
      <c r="DR254" t="s">
        <v>124</v>
      </c>
      <c r="DS254" t="s">
        <v>124</v>
      </c>
      <c r="DT254" t="s">
        <v>124</v>
      </c>
    </row>
    <row r="255" spans="1:124" x14ac:dyDescent="0.35">
      <c r="A255" t="s">
        <v>156</v>
      </c>
      <c r="B255" s="1">
        <v>43890</v>
      </c>
      <c r="C255" s="1">
        <v>43923</v>
      </c>
      <c r="D255">
        <v>1</v>
      </c>
      <c r="E255">
        <v>1</v>
      </c>
      <c r="F255">
        <v>0</v>
      </c>
      <c r="G255">
        <v>1</v>
      </c>
      <c r="H255">
        <v>1</v>
      </c>
      <c r="I255">
        <v>1</v>
      </c>
      <c r="J255">
        <v>1</v>
      </c>
      <c r="K255">
        <v>0</v>
      </c>
      <c r="L255">
        <v>0</v>
      </c>
      <c r="M255">
        <v>1</v>
      </c>
      <c r="N255">
        <v>0</v>
      </c>
      <c r="O255">
        <v>0</v>
      </c>
      <c r="P255">
        <v>0</v>
      </c>
      <c r="Q255">
        <v>0</v>
      </c>
      <c r="R255">
        <v>0</v>
      </c>
      <c r="S255">
        <v>0</v>
      </c>
      <c r="T255">
        <v>1</v>
      </c>
      <c r="U255">
        <v>1</v>
      </c>
      <c r="V255">
        <v>0</v>
      </c>
      <c r="W255">
        <v>1</v>
      </c>
      <c r="X255">
        <v>1</v>
      </c>
      <c r="Y255">
        <v>0</v>
      </c>
      <c r="Z255">
        <v>0</v>
      </c>
      <c r="AA255">
        <v>0</v>
      </c>
      <c r="AB255">
        <v>0</v>
      </c>
      <c r="AC255">
        <v>1</v>
      </c>
      <c r="AD255">
        <v>0</v>
      </c>
      <c r="AE255">
        <v>0</v>
      </c>
      <c r="AF255">
        <v>0</v>
      </c>
      <c r="AG255">
        <v>0</v>
      </c>
      <c r="AH255">
        <v>0</v>
      </c>
      <c r="AI255">
        <v>0</v>
      </c>
      <c r="AJ255">
        <v>0</v>
      </c>
      <c r="AK255">
        <v>0</v>
      </c>
      <c r="AL255">
        <v>0</v>
      </c>
      <c r="AM255">
        <v>1</v>
      </c>
      <c r="AN255">
        <v>0</v>
      </c>
      <c r="AO255">
        <v>0</v>
      </c>
      <c r="AP255">
        <v>1</v>
      </c>
      <c r="AQ255">
        <v>1</v>
      </c>
      <c r="AR255">
        <v>0</v>
      </c>
      <c r="AS255">
        <v>0</v>
      </c>
      <c r="AT255">
        <v>1</v>
      </c>
      <c r="AU255">
        <v>0</v>
      </c>
      <c r="AV255">
        <v>0</v>
      </c>
      <c r="AW255">
        <v>0</v>
      </c>
      <c r="AX255">
        <v>1</v>
      </c>
      <c r="AY255">
        <v>0</v>
      </c>
      <c r="AZ255">
        <v>0</v>
      </c>
      <c r="BA255">
        <v>0</v>
      </c>
      <c r="BB255">
        <v>0</v>
      </c>
      <c r="BC255">
        <v>1</v>
      </c>
      <c r="BD255">
        <v>0</v>
      </c>
      <c r="BE255">
        <v>0</v>
      </c>
      <c r="BF255">
        <v>0</v>
      </c>
      <c r="BG255">
        <v>0</v>
      </c>
      <c r="BH255">
        <v>0</v>
      </c>
      <c r="BI255">
        <v>0</v>
      </c>
      <c r="BJ255">
        <v>0</v>
      </c>
      <c r="BK255">
        <v>0</v>
      </c>
      <c r="BL255">
        <v>0</v>
      </c>
      <c r="BM255">
        <v>0</v>
      </c>
      <c r="BN255">
        <v>0</v>
      </c>
      <c r="BO255">
        <v>0</v>
      </c>
      <c r="BP255">
        <v>0</v>
      </c>
      <c r="BQ255">
        <v>0</v>
      </c>
      <c r="BR255">
        <v>0</v>
      </c>
      <c r="BS255">
        <v>1</v>
      </c>
      <c r="BT255">
        <v>0</v>
      </c>
      <c r="BU255">
        <v>0</v>
      </c>
      <c r="BV255">
        <v>1</v>
      </c>
      <c r="BW255">
        <v>0</v>
      </c>
      <c r="BX255">
        <v>0</v>
      </c>
      <c r="BY255">
        <v>0</v>
      </c>
      <c r="BZ255">
        <v>0</v>
      </c>
      <c r="CA255">
        <v>0</v>
      </c>
      <c r="CB255">
        <v>0</v>
      </c>
      <c r="CC255">
        <v>0</v>
      </c>
      <c r="CD255">
        <v>1</v>
      </c>
      <c r="CE255">
        <v>0</v>
      </c>
      <c r="CF255">
        <v>0</v>
      </c>
      <c r="CG255">
        <v>0</v>
      </c>
      <c r="CH255">
        <v>0</v>
      </c>
      <c r="CI255">
        <v>0</v>
      </c>
      <c r="CJ255">
        <v>0</v>
      </c>
      <c r="CK255">
        <v>0</v>
      </c>
      <c r="CL255">
        <v>0</v>
      </c>
      <c r="CM255">
        <v>0</v>
      </c>
      <c r="CN255">
        <v>0</v>
      </c>
      <c r="CO255">
        <v>1</v>
      </c>
      <c r="CP255">
        <v>0</v>
      </c>
      <c r="CQ255">
        <v>0</v>
      </c>
      <c r="CR255">
        <v>0</v>
      </c>
      <c r="CS255">
        <v>0</v>
      </c>
      <c r="CT255">
        <v>0</v>
      </c>
      <c r="CU255">
        <v>0</v>
      </c>
      <c r="CV255">
        <v>0</v>
      </c>
      <c r="CW255">
        <v>0</v>
      </c>
      <c r="CX255">
        <v>1</v>
      </c>
      <c r="CY255">
        <v>0</v>
      </c>
      <c r="CZ255">
        <v>0</v>
      </c>
      <c r="DA255">
        <v>0</v>
      </c>
      <c r="DB255">
        <v>0</v>
      </c>
      <c r="DC255">
        <v>0</v>
      </c>
      <c r="DD255">
        <v>0</v>
      </c>
      <c r="DE255">
        <v>1</v>
      </c>
      <c r="DF255">
        <v>0</v>
      </c>
      <c r="DG255">
        <v>1</v>
      </c>
      <c r="DH255">
        <v>0</v>
      </c>
      <c r="DI255">
        <v>1</v>
      </c>
      <c r="DJ255">
        <v>1</v>
      </c>
      <c r="DK255">
        <v>1</v>
      </c>
      <c r="DL255">
        <v>0</v>
      </c>
      <c r="DM255">
        <v>0</v>
      </c>
      <c r="DN255">
        <v>0</v>
      </c>
      <c r="DO255">
        <v>1</v>
      </c>
      <c r="DP255" t="s">
        <v>124</v>
      </c>
      <c r="DQ255">
        <v>0</v>
      </c>
      <c r="DR255" t="s">
        <v>124</v>
      </c>
      <c r="DS255" t="s">
        <v>124</v>
      </c>
      <c r="DT255" t="s">
        <v>124</v>
      </c>
    </row>
    <row r="256" spans="1:124" x14ac:dyDescent="0.35">
      <c r="A256" t="s">
        <v>156</v>
      </c>
      <c r="B256" s="1">
        <v>43924</v>
      </c>
      <c r="C256" s="1">
        <v>44044</v>
      </c>
      <c r="D256">
        <v>1</v>
      </c>
      <c r="E256">
        <v>1</v>
      </c>
      <c r="F256">
        <v>0</v>
      </c>
      <c r="G256">
        <v>1</v>
      </c>
      <c r="H256">
        <v>1</v>
      </c>
      <c r="I256">
        <v>1</v>
      </c>
      <c r="J256">
        <v>1</v>
      </c>
      <c r="K256">
        <v>0</v>
      </c>
      <c r="L256">
        <v>0</v>
      </c>
      <c r="M256">
        <v>1</v>
      </c>
      <c r="N256">
        <v>0</v>
      </c>
      <c r="O256">
        <v>0</v>
      </c>
      <c r="P256">
        <v>0</v>
      </c>
      <c r="Q256">
        <v>0</v>
      </c>
      <c r="R256">
        <v>0</v>
      </c>
      <c r="S256">
        <v>0</v>
      </c>
      <c r="T256">
        <v>1</v>
      </c>
      <c r="U256">
        <v>1</v>
      </c>
      <c r="V256">
        <v>0</v>
      </c>
      <c r="W256">
        <v>1</v>
      </c>
      <c r="X256">
        <v>1</v>
      </c>
      <c r="Y256">
        <v>0</v>
      </c>
      <c r="Z256">
        <v>0</v>
      </c>
      <c r="AA256">
        <v>0</v>
      </c>
      <c r="AB256">
        <v>0</v>
      </c>
      <c r="AC256">
        <v>1</v>
      </c>
      <c r="AD256">
        <v>0</v>
      </c>
      <c r="AE256">
        <v>0</v>
      </c>
      <c r="AF256">
        <v>0</v>
      </c>
      <c r="AG256">
        <v>0</v>
      </c>
      <c r="AH256">
        <v>0</v>
      </c>
      <c r="AI256">
        <v>0</v>
      </c>
      <c r="AJ256">
        <v>0</v>
      </c>
      <c r="AK256">
        <v>0</v>
      </c>
      <c r="AL256">
        <v>0</v>
      </c>
      <c r="AM256">
        <v>1</v>
      </c>
      <c r="AN256">
        <v>0</v>
      </c>
      <c r="AO256">
        <v>0</v>
      </c>
      <c r="AP256">
        <v>1</v>
      </c>
      <c r="AQ256">
        <v>1</v>
      </c>
      <c r="AR256">
        <v>0</v>
      </c>
      <c r="AS256">
        <v>0</v>
      </c>
      <c r="AT256">
        <v>1</v>
      </c>
      <c r="AU256">
        <v>0</v>
      </c>
      <c r="AV256">
        <v>0</v>
      </c>
      <c r="AW256">
        <v>0</v>
      </c>
      <c r="AX256">
        <v>1</v>
      </c>
      <c r="AY256">
        <v>0</v>
      </c>
      <c r="AZ256">
        <v>0</v>
      </c>
      <c r="BA256">
        <v>0</v>
      </c>
      <c r="BB256">
        <v>0</v>
      </c>
      <c r="BC256">
        <v>1</v>
      </c>
      <c r="BD256">
        <v>0</v>
      </c>
      <c r="BE256">
        <v>0</v>
      </c>
      <c r="BF256">
        <v>0</v>
      </c>
      <c r="BG256">
        <v>0</v>
      </c>
      <c r="BH256">
        <v>0</v>
      </c>
      <c r="BI256">
        <v>0</v>
      </c>
      <c r="BJ256">
        <v>0</v>
      </c>
      <c r="BK256">
        <v>0</v>
      </c>
      <c r="BL256">
        <v>0</v>
      </c>
      <c r="BM256">
        <v>0</v>
      </c>
      <c r="BN256">
        <v>0</v>
      </c>
      <c r="BO256">
        <v>0</v>
      </c>
      <c r="BP256">
        <v>0</v>
      </c>
      <c r="BQ256">
        <v>0</v>
      </c>
      <c r="BR256">
        <v>0</v>
      </c>
      <c r="BS256">
        <v>1</v>
      </c>
      <c r="BT256">
        <v>0</v>
      </c>
      <c r="BU256">
        <v>0</v>
      </c>
      <c r="BV256">
        <v>1</v>
      </c>
      <c r="BW256">
        <v>0</v>
      </c>
      <c r="BX256">
        <v>0</v>
      </c>
      <c r="BY256">
        <v>0</v>
      </c>
      <c r="BZ256">
        <v>0</v>
      </c>
      <c r="CA256">
        <v>0</v>
      </c>
      <c r="CB256">
        <v>0</v>
      </c>
      <c r="CC256">
        <v>0</v>
      </c>
      <c r="CD256">
        <v>1</v>
      </c>
      <c r="CE256">
        <v>0</v>
      </c>
      <c r="CF256">
        <v>0</v>
      </c>
      <c r="CG256">
        <v>0</v>
      </c>
      <c r="CH256">
        <v>0</v>
      </c>
      <c r="CI256">
        <v>0</v>
      </c>
      <c r="CJ256">
        <v>0</v>
      </c>
      <c r="CK256">
        <v>0</v>
      </c>
      <c r="CL256">
        <v>0</v>
      </c>
      <c r="CM256">
        <v>0</v>
      </c>
      <c r="CN256">
        <v>0</v>
      </c>
      <c r="CO256">
        <v>1</v>
      </c>
      <c r="CP256">
        <v>0</v>
      </c>
      <c r="CQ256">
        <v>0</v>
      </c>
      <c r="CR256">
        <v>0</v>
      </c>
      <c r="CS256">
        <v>0</v>
      </c>
      <c r="CT256">
        <v>0</v>
      </c>
      <c r="CU256">
        <v>0</v>
      </c>
      <c r="CV256">
        <v>0</v>
      </c>
      <c r="CW256">
        <v>0</v>
      </c>
      <c r="CX256">
        <v>1</v>
      </c>
      <c r="CY256">
        <v>0</v>
      </c>
      <c r="CZ256">
        <v>0</v>
      </c>
      <c r="DA256">
        <v>0</v>
      </c>
      <c r="DB256">
        <v>0</v>
      </c>
      <c r="DC256">
        <v>0</v>
      </c>
      <c r="DD256">
        <v>0</v>
      </c>
      <c r="DE256">
        <v>1</v>
      </c>
      <c r="DF256">
        <v>0</v>
      </c>
      <c r="DG256">
        <v>1</v>
      </c>
      <c r="DH256">
        <v>0</v>
      </c>
      <c r="DI256">
        <v>1</v>
      </c>
      <c r="DJ256">
        <v>1</v>
      </c>
      <c r="DK256">
        <v>1</v>
      </c>
      <c r="DL256">
        <v>0</v>
      </c>
      <c r="DM256">
        <v>0</v>
      </c>
      <c r="DN256">
        <v>0</v>
      </c>
      <c r="DO256">
        <v>1</v>
      </c>
      <c r="DP256" t="s">
        <v>124</v>
      </c>
      <c r="DQ256">
        <v>0</v>
      </c>
      <c r="DR256" t="s">
        <v>124</v>
      </c>
      <c r="DS256" t="s">
        <v>124</v>
      </c>
      <c r="DT256" t="s">
        <v>124</v>
      </c>
    </row>
    <row r="257" spans="1:124" x14ac:dyDescent="0.35">
      <c r="A257" t="s">
        <v>157</v>
      </c>
      <c r="B257" s="1">
        <v>42948</v>
      </c>
      <c r="C257" s="1">
        <v>43039</v>
      </c>
      <c r="D257">
        <v>1</v>
      </c>
      <c r="E257">
        <v>0</v>
      </c>
      <c r="F257">
        <v>0</v>
      </c>
      <c r="G257">
        <v>0</v>
      </c>
      <c r="H257" t="s">
        <v>124</v>
      </c>
      <c r="I257" t="s">
        <v>124</v>
      </c>
      <c r="J257" t="s">
        <v>124</v>
      </c>
      <c r="K257" t="s">
        <v>124</v>
      </c>
      <c r="L257" t="s">
        <v>124</v>
      </c>
      <c r="M257" t="s">
        <v>124</v>
      </c>
      <c r="N257" t="s">
        <v>124</v>
      </c>
      <c r="O257" t="s">
        <v>124</v>
      </c>
      <c r="P257" t="s">
        <v>124</v>
      </c>
      <c r="Q257" t="s">
        <v>124</v>
      </c>
      <c r="R257" t="s">
        <v>124</v>
      </c>
      <c r="S257" t="s">
        <v>124</v>
      </c>
      <c r="T257">
        <v>1</v>
      </c>
      <c r="U257">
        <v>1</v>
      </c>
      <c r="V257">
        <v>1</v>
      </c>
      <c r="W257">
        <v>1</v>
      </c>
      <c r="X257">
        <v>0</v>
      </c>
      <c r="Y257">
        <v>0</v>
      </c>
      <c r="Z257">
        <v>0</v>
      </c>
      <c r="AA257">
        <v>0</v>
      </c>
      <c r="AB257">
        <v>0</v>
      </c>
      <c r="AC257">
        <v>0</v>
      </c>
      <c r="AD257">
        <v>0</v>
      </c>
      <c r="AE257">
        <v>0</v>
      </c>
      <c r="AF257">
        <v>0</v>
      </c>
      <c r="AG257">
        <v>0</v>
      </c>
      <c r="AH257">
        <v>0</v>
      </c>
      <c r="AI257">
        <v>0</v>
      </c>
      <c r="AJ257">
        <v>0</v>
      </c>
      <c r="AK257">
        <v>0</v>
      </c>
      <c r="AL257">
        <v>0</v>
      </c>
      <c r="AM257">
        <v>1</v>
      </c>
      <c r="AN257">
        <v>0</v>
      </c>
      <c r="AO257">
        <v>0</v>
      </c>
      <c r="AP257">
        <v>0</v>
      </c>
      <c r="AQ257">
        <v>1</v>
      </c>
      <c r="AR257">
        <v>0</v>
      </c>
      <c r="AS257">
        <v>0</v>
      </c>
      <c r="AT257">
        <v>1</v>
      </c>
      <c r="AU257">
        <v>0</v>
      </c>
      <c r="AV257">
        <v>0</v>
      </c>
      <c r="AW257">
        <v>0</v>
      </c>
      <c r="AX257">
        <v>1</v>
      </c>
      <c r="AY257">
        <v>0</v>
      </c>
      <c r="AZ257">
        <v>0</v>
      </c>
      <c r="BA257">
        <v>1</v>
      </c>
      <c r="BB257">
        <v>0</v>
      </c>
      <c r="BC257">
        <v>1</v>
      </c>
      <c r="BD257">
        <v>0</v>
      </c>
      <c r="BE257">
        <v>0</v>
      </c>
      <c r="BF257">
        <v>0</v>
      </c>
      <c r="BG257">
        <v>0</v>
      </c>
      <c r="BH257">
        <v>0</v>
      </c>
      <c r="BI257">
        <v>0</v>
      </c>
      <c r="BJ257">
        <v>0</v>
      </c>
      <c r="BK257">
        <v>0</v>
      </c>
      <c r="BL257">
        <v>0</v>
      </c>
      <c r="BM257">
        <v>0</v>
      </c>
      <c r="BN257">
        <v>0</v>
      </c>
      <c r="BO257">
        <v>0</v>
      </c>
      <c r="BP257">
        <v>0</v>
      </c>
      <c r="BQ257">
        <v>0</v>
      </c>
      <c r="BR257">
        <v>0</v>
      </c>
      <c r="BS257">
        <v>1</v>
      </c>
      <c r="BT257">
        <v>0</v>
      </c>
      <c r="BU257">
        <v>0</v>
      </c>
      <c r="BV257">
        <v>1</v>
      </c>
      <c r="BW257">
        <v>0</v>
      </c>
      <c r="BX257">
        <v>0</v>
      </c>
      <c r="BY257">
        <v>0</v>
      </c>
      <c r="BZ257">
        <v>0</v>
      </c>
      <c r="CA257">
        <v>0</v>
      </c>
      <c r="CB257">
        <v>0</v>
      </c>
      <c r="CC257">
        <v>0</v>
      </c>
      <c r="CD257">
        <v>0</v>
      </c>
      <c r="CE257">
        <v>1</v>
      </c>
      <c r="CF257">
        <v>0</v>
      </c>
      <c r="CG257">
        <v>0</v>
      </c>
      <c r="CH257">
        <v>0</v>
      </c>
      <c r="CI257">
        <v>0</v>
      </c>
      <c r="CJ257">
        <v>0</v>
      </c>
      <c r="CK257">
        <v>0</v>
      </c>
      <c r="CL257">
        <v>0</v>
      </c>
      <c r="CM257">
        <v>0</v>
      </c>
      <c r="CN257">
        <v>1</v>
      </c>
      <c r="CO257">
        <v>0</v>
      </c>
      <c r="CP257">
        <v>0</v>
      </c>
      <c r="CQ257">
        <v>0</v>
      </c>
      <c r="CR257">
        <v>0</v>
      </c>
      <c r="CS257">
        <v>0</v>
      </c>
      <c r="CT257">
        <v>0</v>
      </c>
      <c r="CU257">
        <v>0</v>
      </c>
      <c r="CV257">
        <v>0</v>
      </c>
      <c r="CW257">
        <v>0</v>
      </c>
      <c r="CX257">
        <v>1</v>
      </c>
      <c r="CY257">
        <v>0</v>
      </c>
      <c r="CZ257">
        <v>0</v>
      </c>
      <c r="DA257">
        <v>1</v>
      </c>
      <c r="DB257">
        <v>0</v>
      </c>
      <c r="DC257">
        <v>0</v>
      </c>
      <c r="DD257">
        <v>0</v>
      </c>
      <c r="DE257">
        <v>1</v>
      </c>
      <c r="DF257">
        <v>0</v>
      </c>
      <c r="DG257">
        <v>1</v>
      </c>
      <c r="DH257">
        <v>1</v>
      </c>
      <c r="DI257">
        <v>0</v>
      </c>
      <c r="DJ257">
        <v>0</v>
      </c>
      <c r="DK257">
        <v>0</v>
      </c>
      <c r="DL257">
        <v>0</v>
      </c>
      <c r="DM257">
        <v>0</v>
      </c>
      <c r="DN257">
        <v>0</v>
      </c>
      <c r="DO257">
        <v>0</v>
      </c>
      <c r="DP257" t="s">
        <v>124</v>
      </c>
      <c r="DQ257">
        <v>0</v>
      </c>
      <c r="DR257" t="s">
        <v>124</v>
      </c>
      <c r="DS257" t="s">
        <v>124</v>
      </c>
      <c r="DT257" t="s">
        <v>124</v>
      </c>
    </row>
    <row r="258" spans="1:124" x14ac:dyDescent="0.35">
      <c r="A258" t="s">
        <v>157</v>
      </c>
      <c r="B258" s="1">
        <v>43040</v>
      </c>
      <c r="C258" s="1">
        <v>43069</v>
      </c>
      <c r="D258">
        <v>1</v>
      </c>
      <c r="E258">
        <v>0</v>
      </c>
      <c r="F258">
        <v>0</v>
      </c>
      <c r="G258">
        <v>0</v>
      </c>
      <c r="H258" t="s">
        <v>124</v>
      </c>
      <c r="I258" t="s">
        <v>124</v>
      </c>
      <c r="J258" t="s">
        <v>124</v>
      </c>
      <c r="K258" t="s">
        <v>124</v>
      </c>
      <c r="L258" t="s">
        <v>124</v>
      </c>
      <c r="M258" t="s">
        <v>124</v>
      </c>
      <c r="N258" t="s">
        <v>124</v>
      </c>
      <c r="O258" t="s">
        <v>124</v>
      </c>
      <c r="P258" t="s">
        <v>124</v>
      </c>
      <c r="Q258" t="s">
        <v>124</v>
      </c>
      <c r="R258" t="s">
        <v>124</v>
      </c>
      <c r="S258" t="s">
        <v>124</v>
      </c>
      <c r="T258">
        <v>1</v>
      </c>
      <c r="U258">
        <v>1</v>
      </c>
      <c r="V258">
        <v>1</v>
      </c>
      <c r="W258">
        <v>1</v>
      </c>
      <c r="X258">
        <v>0</v>
      </c>
      <c r="Y258">
        <v>0</v>
      </c>
      <c r="Z258">
        <v>0</v>
      </c>
      <c r="AA258">
        <v>0</v>
      </c>
      <c r="AB258">
        <v>0</v>
      </c>
      <c r="AC258">
        <v>0</v>
      </c>
      <c r="AD258">
        <v>0</v>
      </c>
      <c r="AE258">
        <v>0</v>
      </c>
      <c r="AF258">
        <v>0</v>
      </c>
      <c r="AG258">
        <v>0</v>
      </c>
      <c r="AH258">
        <v>0</v>
      </c>
      <c r="AI258">
        <v>0</v>
      </c>
      <c r="AJ258">
        <v>0</v>
      </c>
      <c r="AK258">
        <v>0</v>
      </c>
      <c r="AL258">
        <v>0</v>
      </c>
      <c r="AM258">
        <v>1</v>
      </c>
      <c r="AN258">
        <v>0</v>
      </c>
      <c r="AO258">
        <v>0</v>
      </c>
      <c r="AP258">
        <v>0</v>
      </c>
      <c r="AQ258">
        <v>1</v>
      </c>
      <c r="AR258">
        <v>0</v>
      </c>
      <c r="AS258">
        <v>0</v>
      </c>
      <c r="AT258">
        <v>1</v>
      </c>
      <c r="AU258">
        <v>0</v>
      </c>
      <c r="AV258">
        <v>0</v>
      </c>
      <c r="AW258">
        <v>0</v>
      </c>
      <c r="AX258">
        <v>1</v>
      </c>
      <c r="AY258">
        <v>0</v>
      </c>
      <c r="AZ258">
        <v>0</v>
      </c>
      <c r="BA258">
        <v>1</v>
      </c>
      <c r="BB258">
        <v>0</v>
      </c>
      <c r="BC258">
        <v>1</v>
      </c>
      <c r="BD258">
        <v>0</v>
      </c>
      <c r="BE258">
        <v>0</v>
      </c>
      <c r="BF258">
        <v>0</v>
      </c>
      <c r="BG258">
        <v>0</v>
      </c>
      <c r="BH258">
        <v>0</v>
      </c>
      <c r="BI258">
        <v>0</v>
      </c>
      <c r="BJ258">
        <v>0</v>
      </c>
      <c r="BK258">
        <v>0</v>
      </c>
      <c r="BL258">
        <v>0</v>
      </c>
      <c r="BM258">
        <v>0</v>
      </c>
      <c r="BN258">
        <v>0</v>
      </c>
      <c r="BO258">
        <v>0</v>
      </c>
      <c r="BP258">
        <v>0</v>
      </c>
      <c r="BQ258">
        <v>0</v>
      </c>
      <c r="BR258">
        <v>0</v>
      </c>
      <c r="BS258">
        <v>1</v>
      </c>
      <c r="BT258">
        <v>0</v>
      </c>
      <c r="BU258">
        <v>0</v>
      </c>
      <c r="BV258">
        <v>1</v>
      </c>
      <c r="BW258">
        <v>0</v>
      </c>
      <c r="BX258">
        <v>0</v>
      </c>
      <c r="BY258">
        <v>0</v>
      </c>
      <c r="BZ258">
        <v>0</v>
      </c>
      <c r="CA258">
        <v>0</v>
      </c>
      <c r="CB258">
        <v>0</v>
      </c>
      <c r="CC258">
        <v>0</v>
      </c>
      <c r="CD258">
        <v>0</v>
      </c>
      <c r="CE258">
        <v>1</v>
      </c>
      <c r="CF258">
        <v>0</v>
      </c>
      <c r="CG258">
        <v>0</v>
      </c>
      <c r="CH258">
        <v>0</v>
      </c>
      <c r="CI258">
        <v>0</v>
      </c>
      <c r="CJ258">
        <v>0</v>
      </c>
      <c r="CK258">
        <v>0</v>
      </c>
      <c r="CL258">
        <v>0</v>
      </c>
      <c r="CM258">
        <v>0</v>
      </c>
      <c r="CN258">
        <v>1</v>
      </c>
      <c r="CO258">
        <v>0</v>
      </c>
      <c r="CP258">
        <v>0</v>
      </c>
      <c r="CQ258">
        <v>0</v>
      </c>
      <c r="CR258">
        <v>0</v>
      </c>
      <c r="CS258">
        <v>0</v>
      </c>
      <c r="CT258">
        <v>0</v>
      </c>
      <c r="CU258">
        <v>0</v>
      </c>
      <c r="CV258">
        <v>0</v>
      </c>
      <c r="CW258">
        <v>0</v>
      </c>
      <c r="CX258">
        <v>1</v>
      </c>
      <c r="CY258">
        <v>0</v>
      </c>
      <c r="CZ258">
        <v>0</v>
      </c>
      <c r="DA258">
        <v>0</v>
      </c>
      <c r="DB258">
        <v>0</v>
      </c>
      <c r="DC258">
        <v>0</v>
      </c>
      <c r="DD258">
        <v>0</v>
      </c>
      <c r="DE258">
        <v>1</v>
      </c>
      <c r="DF258">
        <v>0</v>
      </c>
      <c r="DG258">
        <v>1</v>
      </c>
      <c r="DH258">
        <v>1</v>
      </c>
      <c r="DI258">
        <v>0</v>
      </c>
      <c r="DJ258">
        <v>0</v>
      </c>
      <c r="DK258">
        <v>0</v>
      </c>
      <c r="DL258">
        <v>0</v>
      </c>
      <c r="DM258">
        <v>0</v>
      </c>
      <c r="DN258">
        <v>0</v>
      </c>
      <c r="DO258">
        <v>0</v>
      </c>
      <c r="DP258" t="s">
        <v>124</v>
      </c>
      <c r="DQ258">
        <v>0</v>
      </c>
      <c r="DR258" t="s">
        <v>124</v>
      </c>
      <c r="DS258" t="s">
        <v>124</v>
      </c>
      <c r="DT258" t="s">
        <v>124</v>
      </c>
    </row>
    <row r="259" spans="1:124" x14ac:dyDescent="0.35">
      <c r="A259" t="s">
        <v>157</v>
      </c>
      <c r="B259" s="1">
        <v>43070</v>
      </c>
      <c r="C259" s="1">
        <v>43159</v>
      </c>
      <c r="D259">
        <v>1</v>
      </c>
      <c r="E259">
        <v>0</v>
      </c>
      <c r="F259">
        <v>0</v>
      </c>
      <c r="G259">
        <v>0</v>
      </c>
      <c r="H259" t="s">
        <v>124</v>
      </c>
      <c r="I259" t="s">
        <v>124</v>
      </c>
      <c r="J259" t="s">
        <v>124</v>
      </c>
      <c r="K259" t="s">
        <v>124</v>
      </c>
      <c r="L259" t="s">
        <v>124</v>
      </c>
      <c r="M259" t="s">
        <v>124</v>
      </c>
      <c r="N259" t="s">
        <v>124</v>
      </c>
      <c r="O259" t="s">
        <v>124</v>
      </c>
      <c r="P259" t="s">
        <v>124</v>
      </c>
      <c r="Q259" t="s">
        <v>124</v>
      </c>
      <c r="R259" t="s">
        <v>124</v>
      </c>
      <c r="S259" t="s">
        <v>124</v>
      </c>
      <c r="T259">
        <v>1</v>
      </c>
      <c r="U259">
        <v>1</v>
      </c>
      <c r="V259">
        <v>1</v>
      </c>
      <c r="W259">
        <v>1</v>
      </c>
      <c r="X259">
        <v>0</v>
      </c>
      <c r="Y259">
        <v>0</v>
      </c>
      <c r="Z259">
        <v>0</v>
      </c>
      <c r="AA259">
        <v>0</v>
      </c>
      <c r="AB259">
        <v>0</v>
      </c>
      <c r="AC259">
        <v>0</v>
      </c>
      <c r="AD259">
        <v>0</v>
      </c>
      <c r="AE259">
        <v>0</v>
      </c>
      <c r="AF259">
        <v>0</v>
      </c>
      <c r="AG259">
        <v>0</v>
      </c>
      <c r="AH259">
        <v>0</v>
      </c>
      <c r="AI259">
        <v>0</v>
      </c>
      <c r="AJ259">
        <v>0</v>
      </c>
      <c r="AK259">
        <v>0</v>
      </c>
      <c r="AL259">
        <v>0</v>
      </c>
      <c r="AM259">
        <v>1</v>
      </c>
      <c r="AN259">
        <v>0</v>
      </c>
      <c r="AO259">
        <v>0</v>
      </c>
      <c r="AP259">
        <v>0</v>
      </c>
      <c r="AQ259">
        <v>1</v>
      </c>
      <c r="AR259">
        <v>0</v>
      </c>
      <c r="AS259">
        <v>0</v>
      </c>
      <c r="AT259">
        <v>1</v>
      </c>
      <c r="AU259">
        <v>0</v>
      </c>
      <c r="AV259">
        <v>0</v>
      </c>
      <c r="AW259">
        <v>0</v>
      </c>
      <c r="AX259">
        <v>1</v>
      </c>
      <c r="AY259">
        <v>0</v>
      </c>
      <c r="AZ259">
        <v>0</v>
      </c>
      <c r="BA259">
        <v>1</v>
      </c>
      <c r="BB259">
        <v>0</v>
      </c>
      <c r="BC259">
        <v>1</v>
      </c>
      <c r="BD259">
        <v>0</v>
      </c>
      <c r="BE259">
        <v>0</v>
      </c>
      <c r="BF259">
        <v>0</v>
      </c>
      <c r="BG259">
        <v>0</v>
      </c>
      <c r="BH259">
        <v>0</v>
      </c>
      <c r="BI259">
        <v>0</v>
      </c>
      <c r="BJ259">
        <v>0</v>
      </c>
      <c r="BK259">
        <v>0</v>
      </c>
      <c r="BL259">
        <v>0</v>
      </c>
      <c r="BM259">
        <v>0</v>
      </c>
      <c r="BN259">
        <v>0</v>
      </c>
      <c r="BO259">
        <v>0</v>
      </c>
      <c r="BP259">
        <v>0</v>
      </c>
      <c r="BQ259">
        <v>0</v>
      </c>
      <c r="BR259">
        <v>0</v>
      </c>
      <c r="BS259">
        <v>1</v>
      </c>
      <c r="BT259">
        <v>0</v>
      </c>
      <c r="BU259">
        <v>0</v>
      </c>
      <c r="BV259">
        <v>1</v>
      </c>
      <c r="BW259">
        <v>0</v>
      </c>
      <c r="BX259">
        <v>0</v>
      </c>
      <c r="BY259">
        <v>0</v>
      </c>
      <c r="BZ259">
        <v>0</v>
      </c>
      <c r="CA259">
        <v>0</v>
      </c>
      <c r="CB259">
        <v>0</v>
      </c>
      <c r="CC259">
        <v>0</v>
      </c>
      <c r="CD259">
        <v>0</v>
      </c>
      <c r="CE259">
        <v>1</v>
      </c>
      <c r="CF259">
        <v>0</v>
      </c>
      <c r="CG259">
        <v>0</v>
      </c>
      <c r="CH259">
        <v>0</v>
      </c>
      <c r="CI259">
        <v>0</v>
      </c>
      <c r="CJ259">
        <v>0</v>
      </c>
      <c r="CK259">
        <v>0</v>
      </c>
      <c r="CL259">
        <v>0</v>
      </c>
      <c r="CM259">
        <v>0</v>
      </c>
      <c r="CN259">
        <v>1</v>
      </c>
      <c r="CO259">
        <v>0</v>
      </c>
      <c r="CP259">
        <v>0</v>
      </c>
      <c r="CQ259">
        <v>0</v>
      </c>
      <c r="CR259">
        <v>0</v>
      </c>
      <c r="CS259">
        <v>0</v>
      </c>
      <c r="CT259">
        <v>0</v>
      </c>
      <c r="CU259">
        <v>0</v>
      </c>
      <c r="CV259">
        <v>0</v>
      </c>
      <c r="CW259">
        <v>0</v>
      </c>
      <c r="CX259">
        <v>1</v>
      </c>
      <c r="CY259">
        <v>0</v>
      </c>
      <c r="CZ259">
        <v>0</v>
      </c>
      <c r="DA259">
        <v>0</v>
      </c>
      <c r="DB259">
        <v>0</v>
      </c>
      <c r="DC259">
        <v>0</v>
      </c>
      <c r="DD259">
        <v>0</v>
      </c>
      <c r="DE259">
        <v>1</v>
      </c>
      <c r="DF259">
        <v>0</v>
      </c>
      <c r="DG259">
        <v>1</v>
      </c>
      <c r="DH259">
        <v>1</v>
      </c>
      <c r="DI259">
        <v>0</v>
      </c>
      <c r="DJ259">
        <v>0</v>
      </c>
      <c r="DK259">
        <v>0</v>
      </c>
      <c r="DL259">
        <v>0</v>
      </c>
      <c r="DM259">
        <v>0</v>
      </c>
      <c r="DN259">
        <v>0</v>
      </c>
      <c r="DO259">
        <v>0</v>
      </c>
      <c r="DP259" t="s">
        <v>124</v>
      </c>
      <c r="DQ259">
        <v>0</v>
      </c>
      <c r="DR259" t="s">
        <v>124</v>
      </c>
      <c r="DS259" t="s">
        <v>124</v>
      </c>
      <c r="DT259" t="s">
        <v>124</v>
      </c>
    </row>
    <row r="260" spans="1:124" x14ac:dyDescent="0.35">
      <c r="A260" t="s">
        <v>157</v>
      </c>
      <c r="B260" s="1">
        <v>43160</v>
      </c>
      <c r="C260" s="1">
        <v>43255</v>
      </c>
      <c r="D260">
        <v>1</v>
      </c>
      <c r="E260">
        <v>0</v>
      </c>
      <c r="F260">
        <v>0</v>
      </c>
      <c r="G260">
        <v>0</v>
      </c>
      <c r="H260" t="s">
        <v>124</v>
      </c>
      <c r="I260" t="s">
        <v>124</v>
      </c>
      <c r="J260" t="s">
        <v>124</v>
      </c>
      <c r="K260" t="s">
        <v>124</v>
      </c>
      <c r="L260" t="s">
        <v>124</v>
      </c>
      <c r="M260" t="s">
        <v>124</v>
      </c>
      <c r="N260" t="s">
        <v>124</v>
      </c>
      <c r="O260" t="s">
        <v>124</v>
      </c>
      <c r="P260" t="s">
        <v>124</v>
      </c>
      <c r="Q260" t="s">
        <v>124</v>
      </c>
      <c r="R260" t="s">
        <v>124</v>
      </c>
      <c r="S260" t="s">
        <v>124</v>
      </c>
      <c r="T260">
        <v>1</v>
      </c>
      <c r="U260">
        <v>1</v>
      </c>
      <c r="V260">
        <v>1</v>
      </c>
      <c r="W260">
        <v>1</v>
      </c>
      <c r="X260">
        <v>0</v>
      </c>
      <c r="Y260">
        <v>0</v>
      </c>
      <c r="Z260">
        <v>0</v>
      </c>
      <c r="AA260">
        <v>0</v>
      </c>
      <c r="AB260">
        <v>0</v>
      </c>
      <c r="AC260">
        <v>0</v>
      </c>
      <c r="AD260">
        <v>0</v>
      </c>
      <c r="AE260">
        <v>0</v>
      </c>
      <c r="AF260">
        <v>0</v>
      </c>
      <c r="AG260">
        <v>0</v>
      </c>
      <c r="AH260">
        <v>0</v>
      </c>
      <c r="AI260">
        <v>0</v>
      </c>
      <c r="AJ260">
        <v>0</v>
      </c>
      <c r="AK260">
        <v>0</v>
      </c>
      <c r="AL260">
        <v>0</v>
      </c>
      <c r="AM260">
        <v>1</v>
      </c>
      <c r="AN260">
        <v>0</v>
      </c>
      <c r="AO260">
        <v>0</v>
      </c>
      <c r="AP260">
        <v>1</v>
      </c>
      <c r="AQ260">
        <v>1</v>
      </c>
      <c r="AR260">
        <v>0</v>
      </c>
      <c r="AS260">
        <v>0</v>
      </c>
      <c r="AT260">
        <v>1</v>
      </c>
      <c r="AU260">
        <v>0</v>
      </c>
      <c r="AV260">
        <v>0</v>
      </c>
      <c r="AW260">
        <v>0</v>
      </c>
      <c r="AX260">
        <v>1</v>
      </c>
      <c r="AY260">
        <v>0</v>
      </c>
      <c r="AZ260">
        <v>0</v>
      </c>
      <c r="BA260">
        <v>1</v>
      </c>
      <c r="BB260">
        <v>0</v>
      </c>
      <c r="BC260">
        <v>1</v>
      </c>
      <c r="BD260">
        <v>0</v>
      </c>
      <c r="BE260">
        <v>0</v>
      </c>
      <c r="BF260">
        <v>0</v>
      </c>
      <c r="BG260">
        <v>0</v>
      </c>
      <c r="BH260">
        <v>0</v>
      </c>
      <c r="BI260">
        <v>0</v>
      </c>
      <c r="BJ260">
        <v>0</v>
      </c>
      <c r="BK260">
        <v>0</v>
      </c>
      <c r="BL260">
        <v>0</v>
      </c>
      <c r="BM260">
        <v>0</v>
      </c>
      <c r="BN260">
        <v>0</v>
      </c>
      <c r="BO260">
        <v>0</v>
      </c>
      <c r="BP260">
        <v>0</v>
      </c>
      <c r="BQ260">
        <v>0</v>
      </c>
      <c r="BR260">
        <v>0</v>
      </c>
      <c r="BS260">
        <v>1</v>
      </c>
      <c r="BT260">
        <v>0</v>
      </c>
      <c r="BU260">
        <v>0</v>
      </c>
      <c r="BV260">
        <v>1</v>
      </c>
      <c r="BW260">
        <v>0</v>
      </c>
      <c r="BX260">
        <v>0</v>
      </c>
      <c r="BY260">
        <v>0</v>
      </c>
      <c r="BZ260">
        <v>0</v>
      </c>
      <c r="CA260">
        <v>0</v>
      </c>
      <c r="CB260">
        <v>0</v>
      </c>
      <c r="CC260">
        <v>0</v>
      </c>
      <c r="CD260">
        <v>1</v>
      </c>
      <c r="CE260">
        <v>0</v>
      </c>
      <c r="CF260">
        <v>0</v>
      </c>
      <c r="CG260">
        <v>0</v>
      </c>
      <c r="CH260">
        <v>0</v>
      </c>
      <c r="CI260">
        <v>0</v>
      </c>
      <c r="CJ260">
        <v>0</v>
      </c>
      <c r="CK260">
        <v>0</v>
      </c>
      <c r="CL260">
        <v>0</v>
      </c>
      <c r="CM260">
        <v>0</v>
      </c>
      <c r="CN260">
        <v>1</v>
      </c>
      <c r="CO260">
        <v>0</v>
      </c>
      <c r="CP260">
        <v>0</v>
      </c>
      <c r="CQ260">
        <v>0</v>
      </c>
      <c r="CR260">
        <v>0</v>
      </c>
      <c r="CS260">
        <v>0</v>
      </c>
      <c r="CT260">
        <v>0</v>
      </c>
      <c r="CU260">
        <v>0</v>
      </c>
      <c r="CV260">
        <v>0</v>
      </c>
      <c r="CW260">
        <v>0</v>
      </c>
      <c r="CX260">
        <v>1</v>
      </c>
      <c r="CY260">
        <v>0</v>
      </c>
      <c r="CZ260">
        <v>0</v>
      </c>
      <c r="DA260">
        <v>0</v>
      </c>
      <c r="DB260">
        <v>0</v>
      </c>
      <c r="DC260">
        <v>0</v>
      </c>
      <c r="DD260">
        <v>0</v>
      </c>
      <c r="DE260">
        <v>1</v>
      </c>
      <c r="DF260">
        <v>0</v>
      </c>
      <c r="DG260">
        <v>1</v>
      </c>
      <c r="DH260">
        <v>1</v>
      </c>
      <c r="DI260">
        <v>0</v>
      </c>
      <c r="DJ260">
        <v>0</v>
      </c>
      <c r="DK260">
        <v>0</v>
      </c>
      <c r="DL260">
        <v>0</v>
      </c>
      <c r="DM260">
        <v>0</v>
      </c>
      <c r="DN260">
        <v>0</v>
      </c>
      <c r="DO260">
        <v>0</v>
      </c>
      <c r="DP260" t="s">
        <v>124</v>
      </c>
      <c r="DQ260">
        <v>0</v>
      </c>
      <c r="DR260" t="s">
        <v>124</v>
      </c>
      <c r="DS260" t="s">
        <v>124</v>
      </c>
      <c r="DT260" t="s">
        <v>124</v>
      </c>
    </row>
    <row r="261" spans="1:124" x14ac:dyDescent="0.35">
      <c r="A261" t="s">
        <v>157</v>
      </c>
      <c r="B261" s="1">
        <v>43256</v>
      </c>
      <c r="C261" s="1">
        <v>43272</v>
      </c>
      <c r="D261">
        <v>1</v>
      </c>
      <c r="E261">
        <v>0</v>
      </c>
      <c r="F261">
        <v>0</v>
      </c>
      <c r="G261">
        <v>0</v>
      </c>
      <c r="H261" t="s">
        <v>124</v>
      </c>
      <c r="I261" t="s">
        <v>124</v>
      </c>
      <c r="J261" t="s">
        <v>124</v>
      </c>
      <c r="K261" t="s">
        <v>124</v>
      </c>
      <c r="L261" t="s">
        <v>124</v>
      </c>
      <c r="M261" t="s">
        <v>124</v>
      </c>
      <c r="N261" t="s">
        <v>124</v>
      </c>
      <c r="O261" t="s">
        <v>124</v>
      </c>
      <c r="P261" t="s">
        <v>124</v>
      </c>
      <c r="Q261" t="s">
        <v>124</v>
      </c>
      <c r="R261" t="s">
        <v>124</v>
      </c>
      <c r="S261" t="s">
        <v>124</v>
      </c>
      <c r="T261">
        <v>1</v>
      </c>
      <c r="U261">
        <v>1</v>
      </c>
      <c r="V261">
        <v>1</v>
      </c>
      <c r="W261">
        <v>1</v>
      </c>
      <c r="X261">
        <v>0</v>
      </c>
      <c r="Y261">
        <v>0</v>
      </c>
      <c r="Z261">
        <v>0</v>
      </c>
      <c r="AA261">
        <v>0</v>
      </c>
      <c r="AB261">
        <v>0</v>
      </c>
      <c r="AC261">
        <v>0</v>
      </c>
      <c r="AD261">
        <v>0</v>
      </c>
      <c r="AE261">
        <v>0</v>
      </c>
      <c r="AF261">
        <v>0</v>
      </c>
      <c r="AG261">
        <v>0</v>
      </c>
      <c r="AH261">
        <v>0</v>
      </c>
      <c r="AI261">
        <v>0</v>
      </c>
      <c r="AJ261">
        <v>0</v>
      </c>
      <c r="AK261">
        <v>0</v>
      </c>
      <c r="AL261">
        <v>0</v>
      </c>
      <c r="AM261">
        <v>1</v>
      </c>
      <c r="AN261">
        <v>0</v>
      </c>
      <c r="AO261">
        <v>0</v>
      </c>
      <c r="AP261">
        <v>1</v>
      </c>
      <c r="AQ261">
        <v>1</v>
      </c>
      <c r="AR261">
        <v>0</v>
      </c>
      <c r="AS261">
        <v>0</v>
      </c>
      <c r="AT261">
        <v>1</v>
      </c>
      <c r="AU261">
        <v>0</v>
      </c>
      <c r="AV261">
        <v>0</v>
      </c>
      <c r="AW261">
        <v>0</v>
      </c>
      <c r="AX261">
        <v>1</v>
      </c>
      <c r="AY261">
        <v>0</v>
      </c>
      <c r="AZ261">
        <v>0</v>
      </c>
      <c r="BA261">
        <v>1</v>
      </c>
      <c r="BB261">
        <v>0</v>
      </c>
      <c r="BC261">
        <v>1</v>
      </c>
      <c r="BD261">
        <v>0</v>
      </c>
      <c r="BE261">
        <v>0</v>
      </c>
      <c r="BF261">
        <v>0</v>
      </c>
      <c r="BG261">
        <v>0</v>
      </c>
      <c r="BH261">
        <v>0</v>
      </c>
      <c r="BI261">
        <v>0</v>
      </c>
      <c r="BJ261">
        <v>0</v>
      </c>
      <c r="BK261">
        <v>0</v>
      </c>
      <c r="BL261">
        <v>0</v>
      </c>
      <c r="BM261">
        <v>0</v>
      </c>
      <c r="BN261">
        <v>0</v>
      </c>
      <c r="BO261">
        <v>0</v>
      </c>
      <c r="BP261">
        <v>0</v>
      </c>
      <c r="BQ261">
        <v>0</v>
      </c>
      <c r="BR261">
        <v>0</v>
      </c>
      <c r="BS261">
        <v>1</v>
      </c>
      <c r="BT261">
        <v>0</v>
      </c>
      <c r="BU261">
        <v>0</v>
      </c>
      <c r="BV261">
        <v>1</v>
      </c>
      <c r="BW261">
        <v>0</v>
      </c>
      <c r="BX261">
        <v>0</v>
      </c>
      <c r="BY261">
        <v>0</v>
      </c>
      <c r="BZ261">
        <v>0</v>
      </c>
      <c r="CA261">
        <v>0</v>
      </c>
      <c r="CB261">
        <v>0</v>
      </c>
      <c r="CC261">
        <v>0</v>
      </c>
      <c r="CD261">
        <v>1</v>
      </c>
      <c r="CE261">
        <v>0</v>
      </c>
      <c r="CF261">
        <v>0</v>
      </c>
      <c r="CG261">
        <v>0</v>
      </c>
      <c r="CH261">
        <v>0</v>
      </c>
      <c r="CI261">
        <v>0</v>
      </c>
      <c r="CJ261">
        <v>0</v>
      </c>
      <c r="CK261">
        <v>0</v>
      </c>
      <c r="CL261">
        <v>0</v>
      </c>
      <c r="CM261">
        <v>0</v>
      </c>
      <c r="CN261">
        <v>1</v>
      </c>
      <c r="CO261">
        <v>0</v>
      </c>
      <c r="CP261">
        <v>0</v>
      </c>
      <c r="CQ261">
        <v>0</v>
      </c>
      <c r="CR261">
        <v>0</v>
      </c>
      <c r="CS261">
        <v>0</v>
      </c>
      <c r="CT261">
        <v>0</v>
      </c>
      <c r="CU261">
        <v>0</v>
      </c>
      <c r="CV261">
        <v>0</v>
      </c>
      <c r="CW261">
        <v>0</v>
      </c>
      <c r="CX261">
        <v>1</v>
      </c>
      <c r="CY261">
        <v>0</v>
      </c>
      <c r="CZ261">
        <v>0</v>
      </c>
      <c r="DA261">
        <v>0</v>
      </c>
      <c r="DB261">
        <v>0</v>
      </c>
      <c r="DC261">
        <v>0</v>
      </c>
      <c r="DD261">
        <v>0</v>
      </c>
      <c r="DE261">
        <v>1</v>
      </c>
      <c r="DF261">
        <v>0</v>
      </c>
      <c r="DG261">
        <v>1</v>
      </c>
      <c r="DH261">
        <v>1</v>
      </c>
      <c r="DI261">
        <v>0</v>
      </c>
      <c r="DJ261">
        <v>0</v>
      </c>
      <c r="DK261">
        <v>0</v>
      </c>
      <c r="DL261">
        <v>0</v>
      </c>
      <c r="DM261">
        <v>0</v>
      </c>
      <c r="DN261">
        <v>0</v>
      </c>
      <c r="DO261">
        <v>0</v>
      </c>
      <c r="DP261" t="s">
        <v>124</v>
      </c>
      <c r="DQ261">
        <v>0</v>
      </c>
      <c r="DR261" t="s">
        <v>124</v>
      </c>
      <c r="DS261" t="s">
        <v>124</v>
      </c>
      <c r="DT261" t="s">
        <v>124</v>
      </c>
    </row>
    <row r="262" spans="1:124" x14ac:dyDescent="0.35">
      <c r="A262" t="s">
        <v>157</v>
      </c>
      <c r="B262" s="1">
        <v>43273</v>
      </c>
      <c r="C262" s="1">
        <v>43281</v>
      </c>
      <c r="D262">
        <v>1</v>
      </c>
      <c r="E262">
        <v>0</v>
      </c>
      <c r="F262">
        <v>0</v>
      </c>
      <c r="G262">
        <v>0</v>
      </c>
      <c r="H262" t="s">
        <v>124</v>
      </c>
      <c r="I262" t="s">
        <v>124</v>
      </c>
      <c r="J262" t="s">
        <v>124</v>
      </c>
      <c r="K262" t="s">
        <v>124</v>
      </c>
      <c r="L262" t="s">
        <v>124</v>
      </c>
      <c r="M262" t="s">
        <v>124</v>
      </c>
      <c r="N262" t="s">
        <v>124</v>
      </c>
      <c r="O262" t="s">
        <v>124</v>
      </c>
      <c r="P262" t="s">
        <v>124</v>
      </c>
      <c r="Q262" t="s">
        <v>124</v>
      </c>
      <c r="R262" t="s">
        <v>124</v>
      </c>
      <c r="S262" t="s">
        <v>124</v>
      </c>
      <c r="T262">
        <v>1</v>
      </c>
      <c r="U262">
        <v>1</v>
      </c>
      <c r="V262">
        <v>1</v>
      </c>
      <c r="W262">
        <v>1</v>
      </c>
      <c r="X262">
        <v>0</v>
      </c>
      <c r="Y262">
        <v>0</v>
      </c>
      <c r="Z262">
        <v>0</v>
      </c>
      <c r="AA262">
        <v>0</v>
      </c>
      <c r="AB262">
        <v>0</v>
      </c>
      <c r="AC262">
        <v>0</v>
      </c>
      <c r="AD262">
        <v>0</v>
      </c>
      <c r="AE262">
        <v>0</v>
      </c>
      <c r="AF262">
        <v>0</v>
      </c>
      <c r="AG262">
        <v>0</v>
      </c>
      <c r="AH262">
        <v>0</v>
      </c>
      <c r="AI262">
        <v>0</v>
      </c>
      <c r="AJ262">
        <v>0</v>
      </c>
      <c r="AK262">
        <v>0</v>
      </c>
      <c r="AL262">
        <v>0</v>
      </c>
      <c r="AM262">
        <v>1</v>
      </c>
      <c r="AN262">
        <v>0</v>
      </c>
      <c r="AO262">
        <v>0</v>
      </c>
      <c r="AP262">
        <v>1</v>
      </c>
      <c r="AQ262">
        <v>1</v>
      </c>
      <c r="AR262">
        <v>0</v>
      </c>
      <c r="AS262">
        <v>0</v>
      </c>
      <c r="AT262">
        <v>1</v>
      </c>
      <c r="AU262">
        <v>0</v>
      </c>
      <c r="AV262">
        <v>0</v>
      </c>
      <c r="AW262">
        <v>0</v>
      </c>
      <c r="AX262">
        <v>1</v>
      </c>
      <c r="AY262">
        <v>0</v>
      </c>
      <c r="AZ262">
        <v>0</v>
      </c>
      <c r="BA262">
        <v>1</v>
      </c>
      <c r="BB262">
        <v>0</v>
      </c>
      <c r="BC262">
        <v>1</v>
      </c>
      <c r="BD262">
        <v>0</v>
      </c>
      <c r="BE262">
        <v>0</v>
      </c>
      <c r="BF262">
        <v>0</v>
      </c>
      <c r="BG262">
        <v>0</v>
      </c>
      <c r="BH262">
        <v>0</v>
      </c>
      <c r="BI262">
        <v>0</v>
      </c>
      <c r="BJ262">
        <v>0</v>
      </c>
      <c r="BK262">
        <v>0</v>
      </c>
      <c r="BL262">
        <v>0</v>
      </c>
      <c r="BM262">
        <v>0</v>
      </c>
      <c r="BN262">
        <v>0</v>
      </c>
      <c r="BO262">
        <v>0</v>
      </c>
      <c r="BP262">
        <v>0</v>
      </c>
      <c r="BQ262">
        <v>0</v>
      </c>
      <c r="BR262">
        <v>0</v>
      </c>
      <c r="BS262">
        <v>1</v>
      </c>
      <c r="BT262">
        <v>0</v>
      </c>
      <c r="BU262">
        <v>0</v>
      </c>
      <c r="BV262">
        <v>1</v>
      </c>
      <c r="BW262">
        <v>0</v>
      </c>
      <c r="BX262">
        <v>0</v>
      </c>
      <c r="BY262">
        <v>0</v>
      </c>
      <c r="BZ262">
        <v>0</v>
      </c>
      <c r="CA262">
        <v>0</v>
      </c>
      <c r="CB262">
        <v>0</v>
      </c>
      <c r="CC262">
        <v>0</v>
      </c>
      <c r="CD262">
        <v>1</v>
      </c>
      <c r="CE262">
        <v>0</v>
      </c>
      <c r="CF262">
        <v>0</v>
      </c>
      <c r="CG262">
        <v>0</v>
      </c>
      <c r="CH262">
        <v>0</v>
      </c>
      <c r="CI262">
        <v>0</v>
      </c>
      <c r="CJ262">
        <v>0</v>
      </c>
      <c r="CK262">
        <v>0</v>
      </c>
      <c r="CL262">
        <v>0</v>
      </c>
      <c r="CM262">
        <v>0</v>
      </c>
      <c r="CN262">
        <v>1</v>
      </c>
      <c r="CO262">
        <v>0</v>
      </c>
      <c r="CP262">
        <v>0</v>
      </c>
      <c r="CQ262">
        <v>0</v>
      </c>
      <c r="CR262">
        <v>0</v>
      </c>
      <c r="CS262">
        <v>0</v>
      </c>
      <c r="CT262">
        <v>0</v>
      </c>
      <c r="CU262">
        <v>0</v>
      </c>
      <c r="CV262">
        <v>0</v>
      </c>
      <c r="CW262">
        <v>0</v>
      </c>
      <c r="CX262">
        <v>1</v>
      </c>
      <c r="CY262">
        <v>0</v>
      </c>
      <c r="CZ262">
        <v>0</v>
      </c>
      <c r="DA262">
        <v>0</v>
      </c>
      <c r="DB262">
        <v>0</v>
      </c>
      <c r="DC262">
        <v>0</v>
      </c>
      <c r="DD262">
        <v>0</v>
      </c>
      <c r="DE262">
        <v>1</v>
      </c>
      <c r="DF262">
        <v>0</v>
      </c>
      <c r="DG262">
        <v>1</v>
      </c>
      <c r="DH262">
        <v>1</v>
      </c>
      <c r="DI262">
        <v>0</v>
      </c>
      <c r="DJ262">
        <v>0</v>
      </c>
      <c r="DK262">
        <v>0</v>
      </c>
      <c r="DL262">
        <v>0</v>
      </c>
      <c r="DM262">
        <v>0</v>
      </c>
      <c r="DN262">
        <v>0</v>
      </c>
      <c r="DO262">
        <v>0</v>
      </c>
      <c r="DP262" t="s">
        <v>124</v>
      </c>
      <c r="DQ262">
        <v>0</v>
      </c>
      <c r="DR262" t="s">
        <v>124</v>
      </c>
      <c r="DS262" t="s">
        <v>124</v>
      </c>
      <c r="DT262" t="s">
        <v>124</v>
      </c>
    </row>
    <row r="263" spans="1:124" x14ac:dyDescent="0.35">
      <c r="A263" t="s">
        <v>157</v>
      </c>
      <c r="B263" s="1">
        <v>43282</v>
      </c>
      <c r="C263" s="1">
        <v>43373</v>
      </c>
      <c r="D263">
        <v>1</v>
      </c>
      <c r="E263">
        <v>0</v>
      </c>
      <c r="F263">
        <v>0</v>
      </c>
      <c r="G263">
        <v>0</v>
      </c>
      <c r="H263" t="s">
        <v>124</v>
      </c>
      <c r="I263" t="s">
        <v>124</v>
      </c>
      <c r="J263" t="s">
        <v>124</v>
      </c>
      <c r="K263" t="s">
        <v>124</v>
      </c>
      <c r="L263" t="s">
        <v>124</v>
      </c>
      <c r="M263" t="s">
        <v>124</v>
      </c>
      <c r="N263" t="s">
        <v>124</v>
      </c>
      <c r="O263" t="s">
        <v>124</v>
      </c>
      <c r="P263" t="s">
        <v>124</v>
      </c>
      <c r="Q263" t="s">
        <v>124</v>
      </c>
      <c r="R263" t="s">
        <v>124</v>
      </c>
      <c r="S263" t="s">
        <v>124</v>
      </c>
      <c r="T263">
        <v>1</v>
      </c>
      <c r="U263">
        <v>1</v>
      </c>
      <c r="V263">
        <v>1</v>
      </c>
      <c r="W263">
        <v>1</v>
      </c>
      <c r="X263">
        <v>0</v>
      </c>
      <c r="Y263">
        <v>0</v>
      </c>
      <c r="Z263">
        <v>0</v>
      </c>
      <c r="AA263">
        <v>0</v>
      </c>
      <c r="AB263">
        <v>0</v>
      </c>
      <c r="AC263">
        <v>0</v>
      </c>
      <c r="AD263">
        <v>0</v>
      </c>
      <c r="AE263">
        <v>0</v>
      </c>
      <c r="AF263">
        <v>0</v>
      </c>
      <c r="AG263">
        <v>0</v>
      </c>
      <c r="AH263">
        <v>0</v>
      </c>
      <c r="AI263">
        <v>0</v>
      </c>
      <c r="AJ263">
        <v>0</v>
      </c>
      <c r="AK263">
        <v>0</v>
      </c>
      <c r="AL263">
        <v>0</v>
      </c>
      <c r="AM263">
        <v>1</v>
      </c>
      <c r="AN263">
        <v>0</v>
      </c>
      <c r="AO263">
        <v>0</v>
      </c>
      <c r="AP263">
        <v>1</v>
      </c>
      <c r="AQ263">
        <v>1</v>
      </c>
      <c r="AR263">
        <v>0</v>
      </c>
      <c r="AS263">
        <v>0</v>
      </c>
      <c r="AT263">
        <v>1</v>
      </c>
      <c r="AU263">
        <v>0</v>
      </c>
      <c r="AV263">
        <v>0</v>
      </c>
      <c r="AW263">
        <v>0</v>
      </c>
      <c r="AX263">
        <v>1</v>
      </c>
      <c r="AY263">
        <v>0</v>
      </c>
      <c r="AZ263">
        <v>0</v>
      </c>
      <c r="BA263">
        <v>1</v>
      </c>
      <c r="BB263">
        <v>1</v>
      </c>
      <c r="BC263">
        <v>1</v>
      </c>
      <c r="BD263">
        <v>0</v>
      </c>
      <c r="BE263">
        <v>0</v>
      </c>
      <c r="BF263">
        <v>0</v>
      </c>
      <c r="BG263">
        <v>0</v>
      </c>
      <c r="BH263">
        <v>0</v>
      </c>
      <c r="BI263">
        <v>0</v>
      </c>
      <c r="BJ263">
        <v>0</v>
      </c>
      <c r="BK263">
        <v>0</v>
      </c>
      <c r="BL263">
        <v>0</v>
      </c>
      <c r="BM263">
        <v>0</v>
      </c>
      <c r="BN263">
        <v>0</v>
      </c>
      <c r="BO263">
        <v>0</v>
      </c>
      <c r="BP263">
        <v>0</v>
      </c>
      <c r="BQ263">
        <v>0</v>
      </c>
      <c r="BR263">
        <v>0</v>
      </c>
      <c r="BS263">
        <v>1</v>
      </c>
      <c r="BT263">
        <v>0</v>
      </c>
      <c r="BU263">
        <v>0</v>
      </c>
      <c r="BV263">
        <v>1</v>
      </c>
      <c r="BW263">
        <v>0</v>
      </c>
      <c r="BX263">
        <v>0</v>
      </c>
      <c r="BY263">
        <v>0</v>
      </c>
      <c r="BZ263">
        <v>0</v>
      </c>
      <c r="CA263">
        <v>0</v>
      </c>
      <c r="CB263">
        <v>0</v>
      </c>
      <c r="CC263">
        <v>0</v>
      </c>
      <c r="CD263">
        <v>1</v>
      </c>
      <c r="CE263">
        <v>0</v>
      </c>
      <c r="CF263">
        <v>0</v>
      </c>
      <c r="CG263">
        <v>0</v>
      </c>
      <c r="CH263">
        <v>0</v>
      </c>
      <c r="CI263">
        <v>0</v>
      </c>
      <c r="CJ263">
        <v>0</v>
      </c>
      <c r="CK263">
        <v>0</v>
      </c>
      <c r="CL263">
        <v>0</v>
      </c>
      <c r="CM263">
        <v>0</v>
      </c>
      <c r="CN263">
        <v>1</v>
      </c>
      <c r="CO263">
        <v>0</v>
      </c>
      <c r="CP263">
        <v>0</v>
      </c>
      <c r="CQ263">
        <v>0</v>
      </c>
      <c r="CR263">
        <v>0</v>
      </c>
      <c r="CS263">
        <v>0</v>
      </c>
      <c r="CT263">
        <v>0</v>
      </c>
      <c r="CU263">
        <v>0</v>
      </c>
      <c r="CV263">
        <v>0</v>
      </c>
      <c r="CW263">
        <v>0</v>
      </c>
      <c r="CX263">
        <v>1</v>
      </c>
      <c r="CY263">
        <v>0</v>
      </c>
      <c r="CZ263">
        <v>0</v>
      </c>
      <c r="DA263">
        <v>0</v>
      </c>
      <c r="DB263">
        <v>0</v>
      </c>
      <c r="DC263">
        <v>0</v>
      </c>
      <c r="DD263">
        <v>0</v>
      </c>
      <c r="DE263">
        <v>1</v>
      </c>
      <c r="DF263">
        <v>0</v>
      </c>
      <c r="DG263">
        <v>1</v>
      </c>
      <c r="DH263">
        <v>1</v>
      </c>
      <c r="DI263">
        <v>0</v>
      </c>
      <c r="DJ263">
        <v>0</v>
      </c>
      <c r="DK263">
        <v>0</v>
      </c>
      <c r="DL263">
        <v>0</v>
      </c>
      <c r="DM263">
        <v>0</v>
      </c>
      <c r="DN263">
        <v>0</v>
      </c>
      <c r="DO263">
        <v>0</v>
      </c>
      <c r="DP263" t="s">
        <v>124</v>
      </c>
      <c r="DQ263">
        <v>0</v>
      </c>
      <c r="DR263" t="s">
        <v>124</v>
      </c>
      <c r="DS263" t="s">
        <v>124</v>
      </c>
      <c r="DT263" t="s">
        <v>124</v>
      </c>
    </row>
    <row r="264" spans="1:124" x14ac:dyDescent="0.35">
      <c r="A264" t="s">
        <v>157</v>
      </c>
      <c r="B264" s="1">
        <v>43374</v>
      </c>
      <c r="C264" s="1">
        <v>43738</v>
      </c>
      <c r="D264">
        <v>1</v>
      </c>
      <c r="E264">
        <v>0</v>
      </c>
      <c r="F264">
        <v>0</v>
      </c>
      <c r="G264">
        <v>0</v>
      </c>
      <c r="H264" t="s">
        <v>124</v>
      </c>
      <c r="I264" t="s">
        <v>124</v>
      </c>
      <c r="J264" t="s">
        <v>124</v>
      </c>
      <c r="K264" t="s">
        <v>124</v>
      </c>
      <c r="L264" t="s">
        <v>124</v>
      </c>
      <c r="M264" t="s">
        <v>124</v>
      </c>
      <c r="N264" t="s">
        <v>124</v>
      </c>
      <c r="O264" t="s">
        <v>124</v>
      </c>
      <c r="P264" t="s">
        <v>124</v>
      </c>
      <c r="Q264" t="s">
        <v>124</v>
      </c>
      <c r="R264" t="s">
        <v>124</v>
      </c>
      <c r="S264" t="s">
        <v>124</v>
      </c>
      <c r="T264">
        <v>1</v>
      </c>
      <c r="U264">
        <v>1</v>
      </c>
      <c r="V264">
        <v>1</v>
      </c>
      <c r="W264">
        <v>1</v>
      </c>
      <c r="X264">
        <v>0</v>
      </c>
      <c r="Y264">
        <v>0</v>
      </c>
      <c r="Z264">
        <v>0</v>
      </c>
      <c r="AA264">
        <v>0</v>
      </c>
      <c r="AB264">
        <v>0</v>
      </c>
      <c r="AC264">
        <v>0</v>
      </c>
      <c r="AD264">
        <v>0</v>
      </c>
      <c r="AE264">
        <v>0</v>
      </c>
      <c r="AF264">
        <v>0</v>
      </c>
      <c r="AG264">
        <v>0</v>
      </c>
      <c r="AH264">
        <v>0</v>
      </c>
      <c r="AI264">
        <v>0</v>
      </c>
      <c r="AJ264">
        <v>0</v>
      </c>
      <c r="AK264">
        <v>0</v>
      </c>
      <c r="AL264">
        <v>0</v>
      </c>
      <c r="AM264">
        <v>1</v>
      </c>
      <c r="AN264">
        <v>0</v>
      </c>
      <c r="AO264">
        <v>0</v>
      </c>
      <c r="AP264">
        <v>1</v>
      </c>
      <c r="AQ264">
        <v>1</v>
      </c>
      <c r="AR264">
        <v>0</v>
      </c>
      <c r="AS264">
        <v>0</v>
      </c>
      <c r="AT264">
        <v>1</v>
      </c>
      <c r="AU264">
        <v>0</v>
      </c>
      <c r="AV264">
        <v>0</v>
      </c>
      <c r="AW264">
        <v>0</v>
      </c>
      <c r="AX264">
        <v>1</v>
      </c>
      <c r="AY264">
        <v>0</v>
      </c>
      <c r="AZ264">
        <v>0</v>
      </c>
      <c r="BA264">
        <v>1</v>
      </c>
      <c r="BB264">
        <v>1</v>
      </c>
      <c r="BC264">
        <v>1</v>
      </c>
      <c r="BD264">
        <v>0</v>
      </c>
      <c r="BE264">
        <v>0</v>
      </c>
      <c r="BF264">
        <v>0</v>
      </c>
      <c r="BG264">
        <v>0</v>
      </c>
      <c r="BH264">
        <v>0</v>
      </c>
      <c r="BI264">
        <v>0</v>
      </c>
      <c r="BJ264">
        <v>0</v>
      </c>
      <c r="BK264">
        <v>0</v>
      </c>
      <c r="BL264">
        <v>0</v>
      </c>
      <c r="BM264">
        <v>0</v>
      </c>
      <c r="BN264">
        <v>0</v>
      </c>
      <c r="BO264">
        <v>0</v>
      </c>
      <c r="BP264">
        <v>0</v>
      </c>
      <c r="BQ264">
        <v>0</v>
      </c>
      <c r="BR264">
        <v>0</v>
      </c>
      <c r="BS264">
        <v>1</v>
      </c>
      <c r="BT264">
        <v>0</v>
      </c>
      <c r="BU264">
        <v>0</v>
      </c>
      <c r="BV264">
        <v>1</v>
      </c>
      <c r="BW264">
        <v>0</v>
      </c>
      <c r="BX264">
        <v>0</v>
      </c>
      <c r="BY264">
        <v>0</v>
      </c>
      <c r="BZ264">
        <v>0</v>
      </c>
      <c r="CA264">
        <v>0</v>
      </c>
      <c r="CB264">
        <v>0</v>
      </c>
      <c r="CC264">
        <v>0</v>
      </c>
      <c r="CD264">
        <v>1</v>
      </c>
      <c r="CE264">
        <v>0</v>
      </c>
      <c r="CF264">
        <v>0</v>
      </c>
      <c r="CG264">
        <v>0</v>
      </c>
      <c r="CH264">
        <v>0</v>
      </c>
      <c r="CI264">
        <v>0</v>
      </c>
      <c r="CJ264">
        <v>0</v>
      </c>
      <c r="CK264">
        <v>0</v>
      </c>
      <c r="CL264">
        <v>0</v>
      </c>
      <c r="CM264">
        <v>0</v>
      </c>
      <c r="CN264">
        <v>1</v>
      </c>
      <c r="CO264">
        <v>0</v>
      </c>
      <c r="CP264">
        <v>0</v>
      </c>
      <c r="CQ264">
        <v>0</v>
      </c>
      <c r="CR264">
        <v>0</v>
      </c>
      <c r="CS264">
        <v>0</v>
      </c>
      <c r="CT264">
        <v>0</v>
      </c>
      <c r="CU264">
        <v>0</v>
      </c>
      <c r="CV264">
        <v>0</v>
      </c>
      <c r="CW264">
        <v>0</v>
      </c>
      <c r="CX264">
        <v>1</v>
      </c>
      <c r="CY264">
        <v>0</v>
      </c>
      <c r="CZ264">
        <v>0</v>
      </c>
      <c r="DA264">
        <v>0</v>
      </c>
      <c r="DB264">
        <v>0</v>
      </c>
      <c r="DC264">
        <v>0</v>
      </c>
      <c r="DD264">
        <v>0</v>
      </c>
      <c r="DE264">
        <v>1</v>
      </c>
      <c r="DF264">
        <v>0</v>
      </c>
      <c r="DG264">
        <v>1</v>
      </c>
      <c r="DH264">
        <v>1</v>
      </c>
      <c r="DI264">
        <v>0</v>
      </c>
      <c r="DJ264">
        <v>0</v>
      </c>
      <c r="DK264">
        <v>0</v>
      </c>
      <c r="DL264">
        <v>0</v>
      </c>
      <c r="DM264">
        <v>0</v>
      </c>
      <c r="DN264">
        <v>0</v>
      </c>
      <c r="DO264">
        <v>0</v>
      </c>
      <c r="DP264" t="s">
        <v>124</v>
      </c>
      <c r="DQ264">
        <v>0</v>
      </c>
      <c r="DR264" t="s">
        <v>124</v>
      </c>
      <c r="DS264" t="s">
        <v>124</v>
      </c>
      <c r="DT264" t="s">
        <v>124</v>
      </c>
    </row>
    <row r="265" spans="1:124" x14ac:dyDescent="0.35">
      <c r="A265" t="s">
        <v>157</v>
      </c>
      <c r="B265" s="1">
        <v>43739</v>
      </c>
      <c r="C265" s="1">
        <v>43769</v>
      </c>
      <c r="D265">
        <v>1</v>
      </c>
      <c r="E265">
        <v>0</v>
      </c>
      <c r="F265">
        <v>0</v>
      </c>
      <c r="G265">
        <v>0</v>
      </c>
      <c r="H265" t="s">
        <v>124</v>
      </c>
      <c r="I265" t="s">
        <v>124</v>
      </c>
      <c r="J265" t="s">
        <v>124</v>
      </c>
      <c r="K265" t="s">
        <v>124</v>
      </c>
      <c r="L265" t="s">
        <v>124</v>
      </c>
      <c r="M265" t="s">
        <v>124</v>
      </c>
      <c r="N265" t="s">
        <v>124</v>
      </c>
      <c r="O265" t="s">
        <v>124</v>
      </c>
      <c r="P265" t="s">
        <v>124</v>
      </c>
      <c r="Q265" t="s">
        <v>124</v>
      </c>
      <c r="R265" t="s">
        <v>124</v>
      </c>
      <c r="S265" t="s">
        <v>124</v>
      </c>
      <c r="T265">
        <v>1</v>
      </c>
      <c r="U265">
        <v>1</v>
      </c>
      <c r="V265">
        <v>1</v>
      </c>
      <c r="W265">
        <v>1</v>
      </c>
      <c r="X265">
        <v>0</v>
      </c>
      <c r="Y265">
        <v>0</v>
      </c>
      <c r="Z265">
        <v>0</v>
      </c>
      <c r="AA265">
        <v>0</v>
      </c>
      <c r="AB265">
        <v>0</v>
      </c>
      <c r="AC265">
        <v>0</v>
      </c>
      <c r="AD265">
        <v>0</v>
      </c>
      <c r="AE265">
        <v>0</v>
      </c>
      <c r="AF265">
        <v>0</v>
      </c>
      <c r="AG265">
        <v>0</v>
      </c>
      <c r="AH265">
        <v>0</v>
      </c>
      <c r="AI265">
        <v>0</v>
      </c>
      <c r="AJ265">
        <v>0</v>
      </c>
      <c r="AK265">
        <v>0</v>
      </c>
      <c r="AL265">
        <v>0</v>
      </c>
      <c r="AM265">
        <v>1</v>
      </c>
      <c r="AN265">
        <v>0</v>
      </c>
      <c r="AO265">
        <v>0</v>
      </c>
      <c r="AP265">
        <v>1</v>
      </c>
      <c r="AQ265">
        <v>1</v>
      </c>
      <c r="AR265">
        <v>0</v>
      </c>
      <c r="AS265">
        <v>0</v>
      </c>
      <c r="AT265">
        <v>1</v>
      </c>
      <c r="AU265">
        <v>0</v>
      </c>
      <c r="AV265">
        <v>0</v>
      </c>
      <c r="AW265">
        <v>0</v>
      </c>
      <c r="AX265">
        <v>1</v>
      </c>
      <c r="AY265">
        <v>0</v>
      </c>
      <c r="AZ265">
        <v>0</v>
      </c>
      <c r="BA265">
        <v>1</v>
      </c>
      <c r="BB265">
        <v>1</v>
      </c>
      <c r="BC265">
        <v>1</v>
      </c>
      <c r="BD265">
        <v>0</v>
      </c>
      <c r="BE265">
        <v>0</v>
      </c>
      <c r="BF265">
        <v>0</v>
      </c>
      <c r="BG265">
        <v>0</v>
      </c>
      <c r="BH265">
        <v>0</v>
      </c>
      <c r="BI265">
        <v>0</v>
      </c>
      <c r="BJ265">
        <v>0</v>
      </c>
      <c r="BK265">
        <v>0</v>
      </c>
      <c r="BL265">
        <v>0</v>
      </c>
      <c r="BM265">
        <v>0</v>
      </c>
      <c r="BN265">
        <v>0</v>
      </c>
      <c r="BO265">
        <v>0</v>
      </c>
      <c r="BP265">
        <v>0</v>
      </c>
      <c r="BQ265">
        <v>0</v>
      </c>
      <c r="BR265">
        <v>0</v>
      </c>
      <c r="BS265">
        <v>1</v>
      </c>
      <c r="BT265">
        <v>0</v>
      </c>
      <c r="BU265">
        <v>0</v>
      </c>
      <c r="BV265">
        <v>1</v>
      </c>
      <c r="BW265">
        <v>0</v>
      </c>
      <c r="BX265">
        <v>0</v>
      </c>
      <c r="BY265">
        <v>0</v>
      </c>
      <c r="BZ265">
        <v>0</v>
      </c>
      <c r="CA265">
        <v>0</v>
      </c>
      <c r="CB265">
        <v>0</v>
      </c>
      <c r="CC265">
        <v>0</v>
      </c>
      <c r="CD265">
        <v>1</v>
      </c>
      <c r="CE265">
        <v>0</v>
      </c>
      <c r="CF265">
        <v>0</v>
      </c>
      <c r="CG265">
        <v>0</v>
      </c>
      <c r="CH265">
        <v>0</v>
      </c>
      <c r="CI265">
        <v>0</v>
      </c>
      <c r="CJ265">
        <v>0</v>
      </c>
      <c r="CK265">
        <v>0</v>
      </c>
      <c r="CL265">
        <v>0</v>
      </c>
      <c r="CM265">
        <v>0</v>
      </c>
      <c r="CN265">
        <v>1</v>
      </c>
      <c r="CO265">
        <v>0</v>
      </c>
      <c r="CP265">
        <v>0</v>
      </c>
      <c r="CQ265">
        <v>0</v>
      </c>
      <c r="CR265">
        <v>0</v>
      </c>
      <c r="CS265">
        <v>0</v>
      </c>
      <c r="CT265">
        <v>0</v>
      </c>
      <c r="CU265">
        <v>0</v>
      </c>
      <c r="CV265">
        <v>0</v>
      </c>
      <c r="CW265">
        <v>0</v>
      </c>
      <c r="CX265">
        <v>1</v>
      </c>
      <c r="CY265">
        <v>0</v>
      </c>
      <c r="CZ265">
        <v>0</v>
      </c>
      <c r="DA265">
        <v>0</v>
      </c>
      <c r="DB265">
        <v>0</v>
      </c>
      <c r="DC265">
        <v>0</v>
      </c>
      <c r="DD265">
        <v>0</v>
      </c>
      <c r="DE265">
        <v>1</v>
      </c>
      <c r="DF265">
        <v>0</v>
      </c>
      <c r="DG265">
        <v>1</v>
      </c>
      <c r="DH265">
        <v>1</v>
      </c>
      <c r="DI265">
        <v>0</v>
      </c>
      <c r="DJ265">
        <v>0</v>
      </c>
      <c r="DK265">
        <v>0</v>
      </c>
      <c r="DL265">
        <v>0</v>
      </c>
      <c r="DM265">
        <v>0</v>
      </c>
      <c r="DN265">
        <v>0</v>
      </c>
      <c r="DO265">
        <v>0</v>
      </c>
      <c r="DP265" t="s">
        <v>124</v>
      </c>
      <c r="DQ265">
        <v>0</v>
      </c>
      <c r="DR265" t="s">
        <v>124</v>
      </c>
      <c r="DS265" t="s">
        <v>124</v>
      </c>
      <c r="DT265" t="s">
        <v>124</v>
      </c>
    </row>
    <row r="266" spans="1:124" x14ac:dyDescent="0.35">
      <c r="A266" t="s">
        <v>157</v>
      </c>
      <c r="B266" s="1">
        <v>43770</v>
      </c>
      <c r="C266" s="1">
        <v>44044</v>
      </c>
      <c r="D266">
        <v>1</v>
      </c>
      <c r="E266">
        <v>0</v>
      </c>
      <c r="F266">
        <v>0</v>
      </c>
      <c r="G266">
        <v>0</v>
      </c>
      <c r="H266" t="s">
        <v>124</v>
      </c>
      <c r="I266" t="s">
        <v>124</v>
      </c>
      <c r="J266" t="s">
        <v>124</v>
      </c>
      <c r="K266" t="s">
        <v>124</v>
      </c>
      <c r="L266" t="s">
        <v>124</v>
      </c>
      <c r="M266" t="s">
        <v>124</v>
      </c>
      <c r="N266" t="s">
        <v>124</v>
      </c>
      <c r="O266" t="s">
        <v>124</v>
      </c>
      <c r="P266" t="s">
        <v>124</v>
      </c>
      <c r="Q266" t="s">
        <v>124</v>
      </c>
      <c r="R266" t="s">
        <v>124</v>
      </c>
      <c r="S266" t="s">
        <v>124</v>
      </c>
      <c r="T266">
        <v>1</v>
      </c>
      <c r="U266">
        <v>1</v>
      </c>
      <c r="V266">
        <v>1</v>
      </c>
      <c r="W266">
        <v>1</v>
      </c>
      <c r="X266">
        <v>0</v>
      </c>
      <c r="Y266">
        <v>0</v>
      </c>
      <c r="Z266">
        <v>0</v>
      </c>
      <c r="AA266">
        <v>0</v>
      </c>
      <c r="AB266">
        <v>0</v>
      </c>
      <c r="AC266">
        <v>0</v>
      </c>
      <c r="AD266">
        <v>0</v>
      </c>
      <c r="AE266">
        <v>0</v>
      </c>
      <c r="AF266">
        <v>0</v>
      </c>
      <c r="AG266">
        <v>0</v>
      </c>
      <c r="AH266">
        <v>0</v>
      </c>
      <c r="AI266">
        <v>0</v>
      </c>
      <c r="AJ266">
        <v>0</v>
      </c>
      <c r="AK266">
        <v>0</v>
      </c>
      <c r="AL266">
        <v>0</v>
      </c>
      <c r="AM266">
        <v>1</v>
      </c>
      <c r="AN266">
        <v>0</v>
      </c>
      <c r="AO266">
        <v>0</v>
      </c>
      <c r="AP266">
        <v>1</v>
      </c>
      <c r="AQ266">
        <v>1</v>
      </c>
      <c r="AR266">
        <v>0</v>
      </c>
      <c r="AS266">
        <v>0</v>
      </c>
      <c r="AT266">
        <v>1</v>
      </c>
      <c r="AU266">
        <v>0</v>
      </c>
      <c r="AV266">
        <v>0</v>
      </c>
      <c r="AW266">
        <v>0</v>
      </c>
      <c r="AX266">
        <v>1</v>
      </c>
      <c r="AY266">
        <v>0</v>
      </c>
      <c r="AZ266">
        <v>0</v>
      </c>
      <c r="BA266">
        <v>1</v>
      </c>
      <c r="BB266">
        <v>1</v>
      </c>
      <c r="BC266">
        <v>1</v>
      </c>
      <c r="BD266">
        <v>0</v>
      </c>
      <c r="BE266">
        <v>0</v>
      </c>
      <c r="BF266">
        <v>0</v>
      </c>
      <c r="BG266">
        <v>0</v>
      </c>
      <c r="BH266">
        <v>0</v>
      </c>
      <c r="BI266">
        <v>0</v>
      </c>
      <c r="BJ266">
        <v>0</v>
      </c>
      <c r="BK266">
        <v>0</v>
      </c>
      <c r="BL266">
        <v>0</v>
      </c>
      <c r="BM266">
        <v>0</v>
      </c>
      <c r="BN266">
        <v>0</v>
      </c>
      <c r="BO266">
        <v>0</v>
      </c>
      <c r="BP266">
        <v>0</v>
      </c>
      <c r="BQ266">
        <v>0</v>
      </c>
      <c r="BR266">
        <v>0</v>
      </c>
      <c r="BS266">
        <v>1</v>
      </c>
      <c r="BT266">
        <v>0</v>
      </c>
      <c r="BU266">
        <v>0</v>
      </c>
      <c r="BV266">
        <v>1</v>
      </c>
      <c r="BW266">
        <v>0</v>
      </c>
      <c r="BX266">
        <v>0</v>
      </c>
      <c r="BY266">
        <v>0</v>
      </c>
      <c r="BZ266">
        <v>0</v>
      </c>
      <c r="CA266">
        <v>0</v>
      </c>
      <c r="CB266">
        <v>0</v>
      </c>
      <c r="CC266">
        <v>0</v>
      </c>
      <c r="CD266">
        <v>1</v>
      </c>
      <c r="CE266">
        <v>0</v>
      </c>
      <c r="CF266">
        <v>0</v>
      </c>
      <c r="CG266">
        <v>0</v>
      </c>
      <c r="CH266">
        <v>0</v>
      </c>
      <c r="CI266">
        <v>0</v>
      </c>
      <c r="CJ266">
        <v>0</v>
      </c>
      <c r="CK266">
        <v>0</v>
      </c>
      <c r="CL266">
        <v>0</v>
      </c>
      <c r="CM266">
        <v>0</v>
      </c>
      <c r="CN266">
        <v>1</v>
      </c>
      <c r="CO266">
        <v>0</v>
      </c>
      <c r="CP266">
        <v>0</v>
      </c>
      <c r="CQ266">
        <v>0</v>
      </c>
      <c r="CR266">
        <v>0</v>
      </c>
      <c r="CS266">
        <v>0</v>
      </c>
      <c r="CT266">
        <v>0</v>
      </c>
      <c r="CU266">
        <v>0</v>
      </c>
      <c r="CV266">
        <v>0</v>
      </c>
      <c r="CW266">
        <v>0</v>
      </c>
      <c r="CX266">
        <v>1</v>
      </c>
      <c r="CY266">
        <v>0</v>
      </c>
      <c r="CZ266">
        <v>0</v>
      </c>
      <c r="DA266">
        <v>0</v>
      </c>
      <c r="DB266">
        <v>0</v>
      </c>
      <c r="DC266">
        <v>0</v>
      </c>
      <c r="DD266">
        <v>0</v>
      </c>
      <c r="DE266">
        <v>1</v>
      </c>
      <c r="DF266">
        <v>0</v>
      </c>
      <c r="DG266">
        <v>1</v>
      </c>
      <c r="DH266">
        <v>1</v>
      </c>
      <c r="DI266">
        <v>0</v>
      </c>
      <c r="DJ266">
        <v>0</v>
      </c>
      <c r="DK266">
        <v>0</v>
      </c>
      <c r="DL266">
        <v>0</v>
      </c>
      <c r="DM266">
        <v>0</v>
      </c>
      <c r="DN266">
        <v>0</v>
      </c>
      <c r="DO266">
        <v>0</v>
      </c>
      <c r="DP266">
        <v>1</v>
      </c>
      <c r="DQ266">
        <v>0</v>
      </c>
      <c r="DR266" t="s">
        <v>124</v>
      </c>
      <c r="DS266" t="s">
        <v>124</v>
      </c>
      <c r="DT266" t="s">
        <v>124</v>
      </c>
    </row>
    <row r="267" spans="1:124" x14ac:dyDescent="0.35">
      <c r="A267" t="s">
        <v>158</v>
      </c>
      <c r="B267" s="1">
        <v>42948</v>
      </c>
      <c r="C267" s="1">
        <v>43190</v>
      </c>
      <c r="D267">
        <v>1</v>
      </c>
      <c r="E267">
        <v>0</v>
      </c>
      <c r="F267">
        <v>0</v>
      </c>
      <c r="G267">
        <v>0</v>
      </c>
      <c r="H267" t="s">
        <v>124</v>
      </c>
      <c r="I267" t="s">
        <v>124</v>
      </c>
      <c r="J267" t="s">
        <v>124</v>
      </c>
      <c r="K267" t="s">
        <v>124</v>
      </c>
      <c r="L267" t="s">
        <v>124</v>
      </c>
      <c r="M267" t="s">
        <v>124</v>
      </c>
      <c r="N267" t="s">
        <v>124</v>
      </c>
      <c r="O267" t="s">
        <v>124</v>
      </c>
      <c r="P267" t="s">
        <v>124</v>
      </c>
      <c r="Q267" t="s">
        <v>124</v>
      </c>
      <c r="R267" t="s">
        <v>124</v>
      </c>
      <c r="S267" t="s">
        <v>124</v>
      </c>
      <c r="T267">
        <v>1</v>
      </c>
      <c r="U267">
        <v>1</v>
      </c>
      <c r="V267">
        <v>0</v>
      </c>
      <c r="W267">
        <v>1</v>
      </c>
      <c r="X267">
        <v>1</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1</v>
      </c>
      <c r="AU267">
        <v>1</v>
      </c>
      <c r="AV267">
        <v>0</v>
      </c>
      <c r="AW267">
        <v>0</v>
      </c>
      <c r="AX267">
        <v>1</v>
      </c>
      <c r="AY267">
        <v>0</v>
      </c>
      <c r="AZ267">
        <v>0</v>
      </c>
      <c r="BA267">
        <v>1</v>
      </c>
      <c r="BB267">
        <v>0</v>
      </c>
      <c r="BC267">
        <v>1</v>
      </c>
      <c r="BD267">
        <v>0</v>
      </c>
      <c r="BE267">
        <v>0</v>
      </c>
      <c r="BF267">
        <v>0</v>
      </c>
      <c r="BG267">
        <v>0</v>
      </c>
      <c r="BH267">
        <v>0</v>
      </c>
      <c r="BI267">
        <v>0</v>
      </c>
      <c r="BJ267">
        <v>0</v>
      </c>
      <c r="BK267">
        <v>0</v>
      </c>
      <c r="BL267">
        <v>0</v>
      </c>
      <c r="BM267">
        <v>0</v>
      </c>
      <c r="BN267">
        <v>0</v>
      </c>
      <c r="BO267">
        <v>1</v>
      </c>
      <c r="BP267">
        <v>0</v>
      </c>
      <c r="BQ267">
        <v>0</v>
      </c>
      <c r="BR267">
        <v>0</v>
      </c>
      <c r="BS267">
        <v>0</v>
      </c>
      <c r="BT267">
        <v>0</v>
      </c>
      <c r="BU267">
        <v>0</v>
      </c>
      <c r="BV267">
        <v>1</v>
      </c>
      <c r="BW267">
        <v>0</v>
      </c>
      <c r="BX267">
        <v>0</v>
      </c>
      <c r="BY267">
        <v>0</v>
      </c>
      <c r="BZ267">
        <v>0</v>
      </c>
      <c r="CA267">
        <v>0</v>
      </c>
      <c r="CB267">
        <v>0</v>
      </c>
      <c r="CC267">
        <v>0</v>
      </c>
      <c r="CD267">
        <v>0</v>
      </c>
      <c r="CE267">
        <v>1</v>
      </c>
      <c r="CF267">
        <v>0</v>
      </c>
      <c r="CG267">
        <v>0</v>
      </c>
      <c r="CH267">
        <v>0</v>
      </c>
      <c r="CI267">
        <v>0</v>
      </c>
      <c r="CJ267">
        <v>0</v>
      </c>
      <c r="CK267">
        <v>0</v>
      </c>
      <c r="CL267">
        <v>0</v>
      </c>
      <c r="CM267">
        <v>0</v>
      </c>
      <c r="CN267">
        <v>0</v>
      </c>
      <c r="CO267">
        <v>1</v>
      </c>
      <c r="CP267">
        <v>0</v>
      </c>
      <c r="CQ267">
        <v>0</v>
      </c>
      <c r="CR267">
        <v>0</v>
      </c>
      <c r="CS267">
        <v>0</v>
      </c>
      <c r="CT267">
        <v>0</v>
      </c>
      <c r="CU267">
        <v>0</v>
      </c>
      <c r="CV267">
        <v>0</v>
      </c>
      <c r="CW267">
        <v>0</v>
      </c>
      <c r="CX267">
        <v>1</v>
      </c>
      <c r="CY267">
        <v>0</v>
      </c>
      <c r="CZ267">
        <v>0</v>
      </c>
      <c r="DA267">
        <v>1</v>
      </c>
      <c r="DB267">
        <v>0</v>
      </c>
      <c r="DC267">
        <v>0</v>
      </c>
      <c r="DD267">
        <v>1</v>
      </c>
      <c r="DE267">
        <v>0</v>
      </c>
      <c r="DF267">
        <v>0</v>
      </c>
      <c r="DG267">
        <v>1</v>
      </c>
      <c r="DH267">
        <v>0</v>
      </c>
      <c r="DI267">
        <v>0</v>
      </c>
      <c r="DJ267">
        <v>0</v>
      </c>
      <c r="DK267">
        <v>0</v>
      </c>
      <c r="DL267">
        <v>0</v>
      </c>
      <c r="DM267">
        <v>1</v>
      </c>
      <c r="DN267">
        <v>0</v>
      </c>
      <c r="DO267">
        <v>1</v>
      </c>
      <c r="DP267" t="s">
        <v>124</v>
      </c>
      <c r="DQ267">
        <v>0</v>
      </c>
      <c r="DR267" t="s">
        <v>124</v>
      </c>
      <c r="DS267" t="s">
        <v>124</v>
      </c>
      <c r="DT267" t="s">
        <v>124</v>
      </c>
    </row>
    <row r="268" spans="1:124" x14ac:dyDescent="0.35">
      <c r="A268" t="s">
        <v>158</v>
      </c>
      <c r="B268" s="1">
        <v>43191</v>
      </c>
      <c r="C268" s="1">
        <v>43220</v>
      </c>
      <c r="D268">
        <v>1</v>
      </c>
      <c r="E268">
        <v>0</v>
      </c>
      <c r="F268">
        <v>0</v>
      </c>
      <c r="G268">
        <v>0</v>
      </c>
      <c r="H268" t="s">
        <v>124</v>
      </c>
      <c r="I268" t="s">
        <v>124</v>
      </c>
      <c r="J268" t="s">
        <v>124</v>
      </c>
      <c r="K268" t="s">
        <v>124</v>
      </c>
      <c r="L268" t="s">
        <v>124</v>
      </c>
      <c r="M268" t="s">
        <v>124</v>
      </c>
      <c r="N268" t="s">
        <v>124</v>
      </c>
      <c r="O268" t="s">
        <v>124</v>
      </c>
      <c r="P268" t="s">
        <v>124</v>
      </c>
      <c r="Q268" t="s">
        <v>124</v>
      </c>
      <c r="R268" t="s">
        <v>124</v>
      </c>
      <c r="S268" t="s">
        <v>124</v>
      </c>
      <c r="T268">
        <v>1</v>
      </c>
      <c r="U268">
        <v>1</v>
      </c>
      <c r="V268">
        <v>0</v>
      </c>
      <c r="W268">
        <v>1</v>
      </c>
      <c r="X268">
        <v>1</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1</v>
      </c>
      <c r="AU268">
        <v>1</v>
      </c>
      <c r="AV268">
        <v>0</v>
      </c>
      <c r="AW268">
        <v>0</v>
      </c>
      <c r="AX268">
        <v>1</v>
      </c>
      <c r="AY268">
        <v>0</v>
      </c>
      <c r="AZ268">
        <v>0</v>
      </c>
      <c r="BA268">
        <v>1</v>
      </c>
      <c r="BB268">
        <v>0</v>
      </c>
      <c r="BC268">
        <v>1</v>
      </c>
      <c r="BD268">
        <v>0</v>
      </c>
      <c r="BE268">
        <v>0</v>
      </c>
      <c r="BF268">
        <v>0</v>
      </c>
      <c r="BG268">
        <v>0</v>
      </c>
      <c r="BH268">
        <v>0</v>
      </c>
      <c r="BI268">
        <v>0</v>
      </c>
      <c r="BJ268">
        <v>0</v>
      </c>
      <c r="BK268">
        <v>0</v>
      </c>
      <c r="BL268">
        <v>0</v>
      </c>
      <c r="BM268">
        <v>0</v>
      </c>
      <c r="BN268">
        <v>0</v>
      </c>
      <c r="BO268">
        <v>1</v>
      </c>
      <c r="BP268">
        <v>0</v>
      </c>
      <c r="BQ268">
        <v>0</v>
      </c>
      <c r="BR268">
        <v>0</v>
      </c>
      <c r="BS268">
        <v>0</v>
      </c>
      <c r="BT268">
        <v>0</v>
      </c>
      <c r="BU268">
        <v>0</v>
      </c>
      <c r="BV268">
        <v>1</v>
      </c>
      <c r="BW268">
        <v>0</v>
      </c>
      <c r="BX268">
        <v>0</v>
      </c>
      <c r="BY268">
        <v>0</v>
      </c>
      <c r="BZ268">
        <v>0</v>
      </c>
      <c r="CA268">
        <v>0</v>
      </c>
      <c r="CB268">
        <v>0</v>
      </c>
      <c r="CC268">
        <v>0</v>
      </c>
      <c r="CD268">
        <v>0</v>
      </c>
      <c r="CE268">
        <v>1</v>
      </c>
      <c r="CF268">
        <v>0</v>
      </c>
      <c r="CG268">
        <v>0</v>
      </c>
      <c r="CH268">
        <v>0</v>
      </c>
      <c r="CI268">
        <v>0</v>
      </c>
      <c r="CJ268">
        <v>0</v>
      </c>
      <c r="CK268">
        <v>0</v>
      </c>
      <c r="CL268">
        <v>0</v>
      </c>
      <c r="CM268">
        <v>0</v>
      </c>
      <c r="CN268">
        <v>0</v>
      </c>
      <c r="CO268">
        <v>1</v>
      </c>
      <c r="CP268">
        <v>0</v>
      </c>
      <c r="CQ268">
        <v>0</v>
      </c>
      <c r="CR268">
        <v>0</v>
      </c>
      <c r="CS268">
        <v>0</v>
      </c>
      <c r="CT268">
        <v>0</v>
      </c>
      <c r="CU268">
        <v>0</v>
      </c>
      <c r="CV268">
        <v>0</v>
      </c>
      <c r="CW268">
        <v>0</v>
      </c>
      <c r="CX268">
        <v>1</v>
      </c>
      <c r="CY268">
        <v>0</v>
      </c>
      <c r="CZ268">
        <v>0</v>
      </c>
      <c r="DA268">
        <v>1</v>
      </c>
      <c r="DB268">
        <v>0</v>
      </c>
      <c r="DC268">
        <v>0</v>
      </c>
      <c r="DD268">
        <v>1</v>
      </c>
      <c r="DE268">
        <v>0</v>
      </c>
      <c r="DF268">
        <v>0</v>
      </c>
      <c r="DG268">
        <v>1</v>
      </c>
      <c r="DH268">
        <v>0</v>
      </c>
      <c r="DI268">
        <v>0</v>
      </c>
      <c r="DJ268">
        <v>0</v>
      </c>
      <c r="DK268">
        <v>0</v>
      </c>
      <c r="DL268">
        <v>0</v>
      </c>
      <c r="DM268">
        <v>1</v>
      </c>
      <c r="DN268">
        <v>0</v>
      </c>
      <c r="DO268">
        <v>1</v>
      </c>
      <c r="DP268" t="s">
        <v>124</v>
      </c>
      <c r="DQ268">
        <v>0</v>
      </c>
      <c r="DR268" t="s">
        <v>124</v>
      </c>
      <c r="DS268" t="s">
        <v>124</v>
      </c>
      <c r="DT268" t="s">
        <v>124</v>
      </c>
    </row>
    <row r="269" spans="1:124" x14ac:dyDescent="0.35">
      <c r="A269" t="s">
        <v>158</v>
      </c>
      <c r="B269" s="1">
        <v>43221</v>
      </c>
      <c r="C269" s="1">
        <v>43281</v>
      </c>
      <c r="D269">
        <v>1</v>
      </c>
      <c r="E269">
        <v>0</v>
      </c>
      <c r="F269">
        <v>0</v>
      </c>
      <c r="G269">
        <v>0</v>
      </c>
      <c r="H269" t="s">
        <v>124</v>
      </c>
      <c r="I269" t="s">
        <v>124</v>
      </c>
      <c r="J269" t="s">
        <v>124</v>
      </c>
      <c r="K269" t="s">
        <v>124</v>
      </c>
      <c r="L269" t="s">
        <v>124</v>
      </c>
      <c r="M269" t="s">
        <v>124</v>
      </c>
      <c r="N269" t="s">
        <v>124</v>
      </c>
      <c r="O269" t="s">
        <v>124</v>
      </c>
      <c r="P269" t="s">
        <v>124</v>
      </c>
      <c r="Q269" t="s">
        <v>124</v>
      </c>
      <c r="R269" t="s">
        <v>124</v>
      </c>
      <c r="S269" t="s">
        <v>124</v>
      </c>
      <c r="T269">
        <v>1</v>
      </c>
      <c r="U269">
        <v>1</v>
      </c>
      <c r="V269">
        <v>0</v>
      </c>
      <c r="W269">
        <v>1</v>
      </c>
      <c r="X269">
        <v>1</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1</v>
      </c>
      <c r="AU269">
        <v>1</v>
      </c>
      <c r="AV269">
        <v>0</v>
      </c>
      <c r="AW269">
        <v>0</v>
      </c>
      <c r="AX269">
        <v>1</v>
      </c>
      <c r="AY269">
        <v>0</v>
      </c>
      <c r="AZ269">
        <v>0</v>
      </c>
      <c r="BA269">
        <v>1</v>
      </c>
      <c r="BB269">
        <v>0</v>
      </c>
      <c r="BC269">
        <v>1</v>
      </c>
      <c r="BD269">
        <v>0</v>
      </c>
      <c r="BE269">
        <v>0</v>
      </c>
      <c r="BF269">
        <v>0</v>
      </c>
      <c r="BG269">
        <v>0</v>
      </c>
      <c r="BH269">
        <v>0</v>
      </c>
      <c r="BI269">
        <v>0</v>
      </c>
      <c r="BJ269">
        <v>0</v>
      </c>
      <c r="BK269">
        <v>0</v>
      </c>
      <c r="BL269">
        <v>0</v>
      </c>
      <c r="BM269">
        <v>0</v>
      </c>
      <c r="BN269">
        <v>0</v>
      </c>
      <c r="BO269">
        <v>1</v>
      </c>
      <c r="BP269">
        <v>0</v>
      </c>
      <c r="BQ269">
        <v>0</v>
      </c>
      <c r="BR269">
        <v>0</v>
      </c>
      <c r="BS269">
        <v>0</v>
      </c>
      <c r="BT269">
        <v>0</v>
      </c>
      <c r="BU269">
        <v>0</v>
      </c>
      <c r="BV269">
        <v>1</v>
      </c>
      <c r="BW269">
        <v>0</v>
      </c>
      <c r="BX269">
        <v>0</v>
      </c>
      <c r="BY269">
        <v>0</v>
      </c>
      <c r="BZ269">
        <v>0</v>
      </c>
      <c r="CA269">
        <v>0</v>
      </c>
      <c r="CB269">
        <v>0</v>
      </c>
      <c r="CC269">
        <v>0</v>
      </c>
      <c r="CD269">
        <v>0</v>
      </c>
      <c r="CE269">
        <v>1</v>
      </c>
      <c r="CF269">
        <v>0</v>
      </c>
      <c r="CG269">
        <v>0</v>
      </c>
      <c r="CH269">
        <v>0</v>
      </c>
      <c r="CI269">
        <v>0</v>
      </c>
      <c r="CJ269">
        <v>0</v>
      </c>
      <c r="CK269">
        <v>0</v>
      </c>
      <c r="CL269">
        <v>0</v>
      </c>
      <c r="CM269">
        <v>0</v>
      </c>
      <c r="CN269">
        <v>0</v>
      </c>
      <c r="CO269">
        <v>1</v>
      </c>
      <c r="CP269">
        <v>0</v>
      </c>
      <c r="CQ269">
        <v>0</v>
      </c>
      <c r="CR269">
        <v>0</v>
      </c>
      <c r="CS269">
        <v>0</v>
      </c>
      <c r="CT269">
        <v>0</v>
      </c>
      <c r="CU269">
        <v>0</v>
      </c>
      <c r="CV269">
        <v>0</v>
      </c>
      <c r="CW269">
        <v>0</v>
      </c>
      <c r="CX269">
        <v>1</v>
      </c>
      <c r="CY269">
        <v>0</v>
      </c>
      <c r="CZ269">
        <v>0</v>
      </c>
      <c r="DA269">
        <v>1</v>
      </c>
      <c r="DB269">
        <v>0</v>
      </c>
      <c r="DC269">
        <v>0</v>
      </c>
      <c r="DD269">
        <v>1</v>
      </c>
      <c r="DE269">
        <v>0</v>
      </c>
      <c r="DF269">
        <v>0</v>
      </c>
      <c r="DG269">
        <v>1</v>
      </c>
      <c r="DH269">
        <v>0</v>
      </c>
      <c r="DI269">
        <v>0</v>
      </c>
      <c r="DJ269">
        <v>0</v>
      </c>
      <c r="DK269">
        <v>0</v>
      </c>
      <c r="DL269">
        <v>0</v>
      </c>
      <c r="DM269">
        <v>1</v>
      </c>
      <c r="DN269">
        <v>0</v>
      </c>
      <c r="DO269">
        <v>1</v>
      </c>
      <c r="DP269" t="s">
        <v>124</v>
      </c>
      <c r="DQ269">
        <v>0</v>
      </c>
      <c r="DR269" t="s">
        <v>124</v>
      </c>
      <c r="DS269" t="s">
        <v>124</v>
      </c>
      <c r="DT269" t="s">
        <v>124</v>
      </c>
    </row>
    <row r="270" spans="1:124" x14ac:dyDescent="0.35">
      <c r="A270" t="s">
        <v>158</v>
      </c>
      <c r="B270" s="1">
        <v>43282</v>
      </c>
      <c r="C270" s="1">
        <v>43310</v>
      </c>
      <c r="D270">
        <v>1</v>
      </c>
      <c r="E270">
        <v>0</v>
      </c>
      <c r="F270">
        <v>0</v>
      </c>
      <c r="G270">
        <v>0</v>
      </c>
      <c r="H270" t="s">
        <v>124</v>
      </c>
      <c r="I270" t="s">
        <v>124</v>
      </c>
      <c r="J270" t="s">
        <v>124</v>
      </c>
      <c r="K270" t="s">
        <v>124</v>
      </c>
      <c r="L270" t="s">
        <v>124</v>
      </c>
      <c r="M270" t="s">
        <v>124</v>
      </c>
      <c r="N270" t="s">
        <v>124</v>
      </c>
      <c r="O270" t="s">
        <v>124</v>
      </c>
      <c r="P270" t="s">
        <v>124</v>
      </c>
      <c r="Q270" t="s">
        <v>124</v>
      </c>
      <c r="R270" t="s">
        <v>124</v>
      </c>
      <c r="S270" t="s">
        <v>124</v>
      </c>
      <c r="T270">
        <v>1</v>
      </c>
      <c r="U270">
        <v>1</v>
      </c>
      <c r="V270">
        <v>0</v>
      </c>
      <c r="W270">
        <v>1</v>
      </c>
      <c r="X270">
        <v>1</v>
      </c>
      <c r="Y270">
        <v>0</v>
      </c>
      <c r="Z270">
        <v>0</v>
      </c>
      <c r="AA270">
        <v>0</v>
      </c>
      <c r="AB270">
        <v>0</v>
      </c>
      <c r="AC270">
        <v>0</v>
      </c>
      <c r="AD270">
        <v>0</v>
      </c>
      <c r="AE270">
        <v>1</v>
      </c>
      <c r="AF270">
        <v>0</v>
      </c>
      <c r="AG270">
        <v>0</v>
      </c>
      <c r="AH270">
        <v>0</v>
      </c>
      <c r="AI270">
        <v>0</v>
      </c>
      <c r="AJ270">
        <v>0</v>
      </c>
      <c r="AK270">
        <v>0</v>
      </c>
      <c r="AL270">
        <v>0</v>
      </c>
      <c r="AM270">
        <v>0</v>
      </c>
      <c r="AN270">
        <v>0</v>
      </c>
      <c r="AO270">
        <v>0</v>
      </c>
      <c r="AP270">
        <v>0</v>
      </c>
      <c r="AQ270">
        <v>0</v>
      </c>
      <c r="AR270">
        <v>0</v>
      </c>
      <c r="AS270">
        <v>0</v>
      </c>
      <c r="AT270">
        <v>1</v>
      </c>
      <c r="AU270">
        <v>1</v>
      </c>
      <c r="AV270">
        <v>0</v>
      </c>
      <c r="AW270">
        <v>0</v>
      </c>
      <c r="AX270">
        <v>1</v>
      </c>
      <c r="AY270">
        <v>0</v>
      </c>
      <c r="AZ270">
        <v>0</v>
      </c>
      <c r="BA270">
        <v>1</v>
      </c>
      <c r="BB270">
        <v>0</v>
      </c>
      <c r="BC270">
        <v>0</v>
      </c>
      <c r="BD270">
        <v>0</v>
      </c>
      <c r="BE270">
        <v>0</v>
      </c>
      <c r="BF270">
        <v>0</v>
      </c>
      <c r="BG270">
        <v>0</v>
      </c>
      <c r="BH270">
        <v>0</v>
      </c>
      <c r="BI270">
        <v>0</v>
      </c>
      <c r="BJ270">
        <v>0</v>
      </c>
      <c r="BK270">
        <v>0</v>
      </c>
      <c r="BL270">
        <v>0</v>
      </c>
      <c r="BM270">
        <v>0</v>
      </c>
      <c r="BN270">
        <v>0</v>
      </c>
      <c r="BO270">
        <v>1</v>
      </c>
      <c r="BP270">
        <v>0</v>
      </c>
      <c r="BQ270">
        <v>0</v>
      </c>
      <c r="BR270">
        <v>0</v>
      </c>
      <c r="BS270">
        <v>0</v>
      </c>
      <c r="BT270">
        <v>0</v>
      </c>
      <c r="BU270">
        <v>0</v>
      </c>
      <c r="BV270">
        <v>1</v>
      </c>
      <c r="BW270">
        <v>0</v>
      </c>
      <c r="BX270">
        <v>0</v>
      </c>
      <c r="BY270">
        <v>0</v>
      </c>
      <c r="BZ270">
        <v>0</v>
      </c>
      <c r="CA270">
        <v>0</v>
      </c>
      <c r="CB270">
        <v>0</v>
      </c>
      <c r="CC270">
        <v>0</v>
      </c>
      <c r="CD270">
        <v>0</v>
      </c>
      <c r="CE270">
        <v>1</v>
      </c>
      <c r="CF270">
        <v>0</v>
      </c>
      <c r="CG270">
        <v>0</v>
      </c>
      <c r="CH270">
        <v>0</v>
      </c>
      <c r="CI270">
        <v>0</v>
      </c>
      <c r="CJ270">
        <v>0</v>
      </c>
      <c r="CK270">
        <v>0</v>
      </c>
      <c r="CL270">
        <v>0</v>
      </c>
      <c r="CM270">
        <v>0</v>
      </c>
      <c r="CN270">
        <v>0</v>
      </c>
      <c r="CO270">
        <v>1</v>
      </c>
      <c r="CP270">
        <v>0</v>
      </c>
      <c r="CQ270">
        <v>0</v>
      </c>
      <c r="CR270">
        <v>0</v>
      </c>
      <c r="CS270">
        <v>0</v>
      </c>
      <c r="CT270">
        <v>0</v>
      </c>
      <c r="CU270">
        <v>0</v>
      </c>
      <c r="CV270">
        <v>0</v>
      </c>
      <c r="CW270">
        <v>0</v>
      </c>
      <c r="CX270">
        <v>1</v>
      </c>
      <c r="CY270">
        <v>0</v>
      </c>
      <c r="CZ270">
        <v>0</v>
      </c>
      <c r="DA270">
        <v>1</v>
      </c>
      <c r="DB270">
        <v>0</v>
      </c>
      <c r="DC270">
        <v>0</v>
      </c>
      <c r="DD270">
        <v>1</v>
      </c>
      <c r="DE270">
        <v>0</v>
      </c>
      <c r="DF270">
        <v>0</v>
      </c>
      <c r="DG270">
        <v>1</v>
      </c>
      <c r="DH270">
        <v>0</v>
      </c>
      <c r="DI270">
        <v>0</v>
      </c>
      <c r="DJ270">
        <v>0</v>
      </c>
      <c r="DK270">
        <v>0</v>
      </c>
      <c r="DL270">
        <v>0</v>
      </c>
      <c r="DM270">
        <v>1</v>
      </c>
      <c r="DN270">
        <v>0</v>
      </c>
      <c r="DO270">
        <v>1</v>
      </c>
      <c r="DP270" t="s">
        <v>124</v>
      </c>
      <c r="DQ270">
        <v>0</v>
      </c>
      <c r="DR270" t="s">
        <v>124</v>
      </c>
      <c r="DS270" t="s">
        <v>124</v>
      </c>
      <c r="DT270" t="s">
        <v>124</v>
      </c>
    </row>
    <row r="271" spans="1:124" x14ac:dyDescent="0.35">
      <c r="A271" t="s">
        <v>158</v>
      </c>
      <c r="B271" s="1">
        <v>43311</v>
      </c>
      <c r="C271" s="1">
        <v>43465</v>
      </c>
      <c r="D271">
        <v>1</v>
      </c>
      <c r="E271">
        <v>0</v>
      </c>
      <c r="F271">
        <v>0</v>
      </c>
      <c r="G271">
        <v>0</v>
      </c>
      <c r="H271" t="s">
        <v>124</v>
      </c>
      <c r="I271" t="s">
        <v>124</v>
      </c>
      <c r="J271" t="s">
        <v>124</v>
      </c>
      <c r="K271" t="s">
        <v>124</v>
      </c>
      <c r="L271" t="s">
        <v>124</v>
      </c>
      <c r="M271" t="s">
        <v>124</v>
      </c>
      <c r="N271" t="s">
        <v>124</v>
      </c>
      <c r="O271" t="s">
        <v>124</v>
      </c>
      <c r="P271" t="s">
        <v>124</v>
      </c>
      <c r="Q271" t="s">
        <v>124</v>
      </c>
      <c r="R271" t="s">
        <v>124</v>
      </c>
      <c r="S271" t="s">
        <v>124</v>
      </c>
      <c r="T271">
        <v>1</v>
      </c>
      <c r="U271">
        <v>1</v>
      </c>
      <c r="V271">
        <v>0</v>
      </c>
      <c r="W271">
        <v>1</v>
      </c>
      <c r="X271">
        <v>1</v>
      </c>
      <c r="Y271">
        <v>0</v>
      </c>
      <c r="Z271">
        <v>0</v>
      </c>
      <c r="AA271">
        <v>0</v>
      </c>
      <c r="AB271">
        <v>0</v>
      </c>
      <c r="AC271">
        <v>0</v>
      </c>
      <c r="AD271">
        <v>0</v>
      </c>
      <c r="AE271">
        <v>1</v>
      </c>
      <c r="AF271">
        <v>0</v>
      </c>
      <c r="AG271">
        <v>0</v>
      </c>
      <c r="AH271">
        <v>0</v>
      </c>
      <c r="AI271">
        <v>0</v>
      </c>
      <c r="AJ271">
        <v>0</v>
      </c>
      <c r="AK271">
        <v>0</v>
      </c>
      <c r="AL271">
        <v>0</v>
      </c>
      <c r="AM271">
        <v>0</v>
      </c>
      <c r="AN271">
        <v>0</v>
      </c>
      <c r="AO271">
        <v>0</v>
      </c>
      <c r="AP271">
        <v>0</v>
      </c>
      <c r="AQ271">
        <v>0</v>
      </c>
      <c r="AR271">
        <v>0</v>
      </c>
      <c r="AS271">
        <v>0</v>
      </c>
      <c r="AT271">
        <v>1</v>
      </c>
      <c r="AU271">
        <v>1</v>
      </c>
      <c r="AV271">
        <v>0</v>
      </c>
      <c r="AW271">
        <v>0</v>
      </c>
      <c r="AX271">
        <v>1</v>
      </c>
      <c r="AY271">
        <v>0</v>
      </c>
      <c r="AZ271">
        <v>0</v>
      </c>
      <c r="BA271">
        <v>1</v>
      </c>
      <c r="BB271">
        <v>1</v>
      </c>
      <c r="BC271">
        <v>0</v>
      </c>
      <c r="BD271">
        <v>0</v>
      </c>
      <c r="BE271">
        <v>0</v>
      </c>
      <c r="BF271">
        <v>0</v>
      </c>
      <c r="BG271">
        <v>0</v>
      </c>
      <c r="BH271">
        <v>0</v>
      </c>
      <c r="BI271">
        <v>0</v>
      </c>
      <c r="BJ271">
        <v>0</v>
      </c>
      <c r="BK271">
        <v>0</v>
      </c>
      <c r="BL271">
        <v>0</v>
      </c>
      <c r="BM271">
        <v>0</v>
      </c>
      <c r="BN271">
        <v>0</v>
      </c>
      <c r="BO271">
        <v>1</v>
      </c>
      <c r="BP271">
        <v>0</v>
      </c>
      <c r="BQ271">
        <v>0</v>
      </c>
      <c r="BR271">
        <v>0</v>
      </c>
      <c r="BS271">
        <v>0</v>
      </c>
      <c r="BT271">
        <v>0</v>
      </c>
      <c r="BU271">
        <v>0</v>
      </c>
      <c r="BV271">
        <v>1</v>
      </c>
      <c r="BW271">
        <v>0</v>
      </c>
      <c r="BX271">
        <v>0</v>
      </c>
      <c r="BY271">
        <v>0</v>
      </c>
      <c r="BZ271">
        <v>0</v>
      </c>
      <c r="CA271">
        <v>0</v>
      </c>
      <c r="CB271">
        <v>0</v>
      </c>
      <c r="CC271">
        <v>0</v>
      </c>
      <c r="CD271">
        <v>0</v>
      </c>
      <c r="CE271">
        <v>1</v>
      </c>
      <c r="CF271">
        <v>0</v>
      </c>
      <c r="CG271">
        <v>0</v>
      </c>
      <c r="CH271">
        <v>0</v>
      </c>
      <c r="CI271">
        <v>0</v>
      </c>
      <c r="CJ271">
        <v>0</v>
      </c>
      <c r="CK271">
        <v>0</v>
      </c>
      <c r="CL271">
        <v>0</v>
      </c>
      <c r="CM271">
        <v>0</v>
      </c>
      <c r="CN271">
        <v>0</v>
      </c>
      <c r="CO271">
        <v>1</v>
      </c>
      <c r="CP271">
        <v>0</v>
      </c>
      <c r="CQ271">
        <v>0</v>
      </c>
      <c r="CR271">
        <v>0</v>
      </c>
      <c r="CS271">
        <v>0</v>
      </c>
      <c r="CT271">
        <v>0</v>
      </c>
      <c r="CU271">
        <v>0</v>
      </c>
      <c r="CV271">
        <v>0</v>
      </c>
      <c r="CW271">
        <v>0</v>
      </c>
      <c r="CX271">
        <v>1</v>
      </c>
      <c r="CY271">
        <v>0</v>
      </c>
      <c r="CZ271">
        <v>0</v>
      </c>
      <c r="DA271">
        <v>1</v>
      </c>
      <c r="DB271">
        <v>0</v>
      </c>
      <c r="DC271">
        <v>0</v>
      </c>
      <c r="DD271">
        <v>1</v>
      </c>
      <c r="DE271">
        <v>0</v>
      </c>
      <c r="DF271">
        <v>0</v>
      </c>
      <c r="DG271">
        <v>1</v>
      </c>
      <c r="DH271">
        <v>0</v>
      </c>
      <c r="DI271">
        <v>0</v>
      </c>
      <c r="DJ271">
        <v>0</v>
      </c>
      <c r="DK271">
        <v>0</v>
      </c>
      <c r="DL271">
        <v>0</v>
      </c>
      <c r="DM271">
        <v>1</v>
      </c>
      <c r="DN271">
        <v>0</v>
      </c>
      <c r="DO271">
        <v>1</v>
      </c>
      <c r="DP271" t="s">
        <v>124</v>
      </c>
      <c r="DQ271">
        <v>0</v>
      </c>
      <c r="DR271" t="s">
        <v>124</v>
      </c>
      <c r="DS271" t="s">
        <v>124</v>
      </c>
      <c r="DT271" t="s">
        <v>124</v>
      </c>
    </row>
    <row r="272" spans="1:124" x14ac:dyDescent="0.35">
      <c r="A272" t="s">
        <v>158</v>
      </c>
      <c r="B272" s="1">
        <v>43466</v>
      </c>
      <c r="C272" s="1">
        <v>43677</v>
      </c>
      <c r="D272">
        <v>1</v>
      </c>
      <c r="E272">
        <v>0</v>
      </c>
      <c r="F272">
        <v>0</v>
      </c>
      <c r="G272">
        <v>0</v>
      </c>
      <c r="H272" t="s">
        <v>124</v>
      </c>
      <c r="I272" t="s">
        <v>124</v>
      </c>
      <c r="J272" t="s">
        <v>124</v>
      </c>
      <c r="K272" t="s">
        <v>124</v>
      </c>
      <c r="L272" t="s">
        <v>124</v>
      </c>
      <c r="M272" t="s">
        <v>124</v>
      </c>
      <c r="N272" t="s">
        <v>124</v>
      </c>
      <c r="O272" t="s">
        <v>124</v>
      </c>
      <c r="P272" t="s">
        <v>124</v>
      </c>
      <c r="Q272" t="s">
        <v>124</v>
      </c>
      <c r="R272" t="s">
        <v>124</v>
      </c>
      <c r="S272" t="s">
        <v>124</v>
      </c>
      <c r="T272">
        <v>1</v>
      </c>
      <c r="U272">
        <v>1</v>
      </c>
      <c r="V272">
        <v>0</v>
      </c>
      <c r="W272">
        <v>1</v>
      </c>
      <c r="X272">
        <v>1</v>
      </c>
      <c r="Y272">
        <v>0</v>
      </c>
      <c r="Z272">
        <v>0</v>
      </c>
      <c r="AA272">
        <v>0</v>
      </c>
      <c r="AB272">
        <v>0</v>
      </c>
      <c r="AC272">
        <v>0</v>
      </c>
      <c r="AD272">
        <v>0</v>
      </c>
      <c r="AE272">
        <v>1</v>
      </c>
      <c r="AF272">
        <v>0</v>
      </c>
      <c r="AG272">
        <v>0</v>
      </c>
      <c r="AH272">
        <v>0</v>
      </c>
      <c r="AI272">
        <v>0</v>
      </c>
      <c r="AJ272">
        <v>0</v>
      </c>
      <c r="AK272">
        <v>0</v>
      </c>
      <c r="AL272">
        <v>0</v>
      </c>
      <c r="AM272">
        <v>0</v>
      </c>
      <c r="AN272">
        <v>1</v>
      </c>
      <c r="AO272">
        <v>0</v>
      </c>
      <c r="AP272">
        <v>1</v>
      </c>
      <c r="AQ272">
        <v>0</v>
      </c>
      <c r="AR272">
        <v>0</v>
      </c>
      <c r="AS272">
        <v>0</v>
      </c>
      <c r="AT272">
        <v>1</v>
      </c>
      <c r="AU272">
        <v>1</v>
      </c>
      <c r="AV272">
        <v>0</v>
      </c>
      <c r="AW272">
        <v>0</v>
      </c>
      <c r="AX272">
        <v>1</v>
      </c>
      <c r="AY272">
        <v>0</v>
      </c>
      <c r="AZ272">
        <v>0</v>
      </c>
      <c r="BA272">
        <v>1</v>
      </c>
      <c r="BB272">
        <v>1</v>
      </c>
      <c r="BC272">
        <v>0</v>
      </c>
      <c r="BD272">
        <v>0</v>
      </c>
      <c r="BE272">
        <v>0</v>
      </c>
      <c r="BF272">
        <v>0</v>
      </c>
      <c r="BG272">
        <v>0</v>
      </c>
      <c r="BH272">
        <v>0</v>
      </c>
      <c r="BI272">
        <v>0</v>
      </c>
      <c r="BJ272">
        <v>0</v>
      </c>
      <c r="BK272">
        <v>0</v>
      </c>
      <c r="BL272">
        <v>0</v>
      </c>
      <c r="BM272">
        <v>0</v>
      </c>
      <c r="BN272">
        <v>0</v>
      </c>
      <c r="BO272">
        <v>1</v>
      </c>
      <c r="BP272">
        <v>0</v>
      </c>
      <c r="BQ272">
        <v>0</v>
      </c>
      <c r="BR272">
        <v>0</v>
      </c>
      <c r="BS272">
        <v>0</v>
      </c>
      <c r="BT272">
        <v>0</v>
      </c>
      <c r="BU272">
        <v>0</v>
      </c>
      <c r="BV272">
        <v>1</v>
      </c>
      <c r="BW272">
        <v>0</v>
      </c>
      <c r="BX272">
        <v>0</v>
      </c>
      <c r="BY272">
        <v>0</v>
      </c>
      <c r="BZ272">
        <v>0</v>
      </c>
      <c r="CA272">
        <v>0</v>
      </c>
      <c r="CB272">
        <v>0</v>
      </c>
      <c r="CC272">
        <v>0</v>
      </c>
      <c r="CD272">
        <v>0</v>
      </c>
      <c r="CE272">
        <v>1</v>
      </c>
      <c r="CF272">
        <v>0</v>
      </c>
      <c r="CG272">
        <v>0</v>
      </c>
      <c r="CH272">
        <v>0</v>
      </c>
      <c r="CI272">
        <v>0</v>
      </c>
      <c r="CJ272">
        <v>0</v>
      </c>
      <c r="CK272">
        <v>0</v>
      </c>
      <c r="CL272">
        <v>0</v>
      </c>
      <c r="CM272">
        <v>0</v>
      </c>
      <c r="CN272">
        <v>0</v>
      </c>
      <c r="CO272">
        <v>1</v>
      </c>
      <c r="CP272">
        <v>0</v>
      </c>
      <c r="CQ272">
        <v>0</v>
      </c>
      <c r="CR272">
        <v>0</v>
      </c>
      <c r="CS272">
        <v>0</v>
      </c>
      <c r="CT272">
        <v>0</v>
      </c>
      <c r="CU272">
        <v>0</v>
      </c>
      <c r="CV272">
        <v>0</v>
      </c>
      <c r="CW272">
        <v>0</v>
      </c>
      <c r="CX272">
        <v>1</v>
      </c>
      <c r="CY272">
        <v>0</v>
      </c>
      <c r="CZ272">
        <v>0</v>
      </c>
      <c r="DA272">
        <v>1</v>
      </c>
      <c r="DB272">
        <v>0</v>
      </c>
      <c r="DC272">
        <v>0</v>
      </c>
      <c r="DD272">
        <v>1</v>
      </c>
      <c r="DE272">
        <v>0</v>
      </c>
      <c r="DF272">
        <v>0</v>
      </c>
      <c r="DG272">
        <v>1</v>
      </c>
      <c r="DH272">
        <v>0</v>
      </c>
      <c r="DI272">
        <v>0</v>
      </c>
      <c r="DJ272">
        <v>0</v>
      </c>
      <c r="DK272">
        <v>0</v>
      </c>
      <c r="DL272">
        <v>0</v>
      </c>
      <c r="DM272">
        <v>1</v>
      </c>
      <c r="DN272">
        <v>0</v>
      </c>
      <c r="DO272">
        <v>1</v>
      </c>
      <c r="DP272" t="s">
        <v>124</v>
      </c>
      <c r="DQ272">
        <v>0</v>
      </c>
      <c r="DR272" t="s">
        <v>124</v>
      </c>
      <c r="DS272" t="s">
        <v>124</v>
      </c>
      <c r="DT272" t="s">
        <v>124</v>
      </c>
    </row>
    <row r="273" spans="1:124" x14ac:dyDescent="0.35">
      <c r="A273" t="s">
        <v>158</v>
      </c>
      <c r="B273" s="1">
        <v>43678</v>
      </c>
      <c r="C273" s="1">
        <v>43708</v>
      </c>
      <c r="D273">
        <v>1</v>
      </c>
      <c r="E273">
        <v>0</v>
      </c>
      <c r="F273">
        <v>0</v>
      </c>
      <c r="G273">
        <v>0</v>
      </c>
      <c r="H273" t="s">
        <v>124</v>
      </c>
      <c r="I273" t="s">
        <v>124</v>
      </c>
      <c r="J273" t="s">
        <v>124</v>
      </c>
      <c r="K273" t="s">
        <v>124</v>
      </c>
      <c r="L273" t="s">
        <v>124</v>
      </c>
      <c r="M273" t="s">
        <v>124</v>
      </c>
      <c r="N273" t="s">
        <v>124</v>
      </c>
      <c r="O273" t="s">
        <v>124</v>
      </c>
      <c r="P273" t="s">
        <v>124</v>
      </c>
      <c r="Q273" t="s">
        <v>124</v>
      </c>
      <c r="R273" t="s">
        <v>124</v>
      </c>
      <c r="S273" t="s">
        <v>124</v>
      </c>
      <c r="T273">
        <v>1</v>
      </c>
      <c r="U273">
        <v>1</v>
      </c>
      <c r="V273">
        <v>0</v>
      </c>
      <c r="W273">
        <v>1</v>
      </c>
      <c r="X273">
        <v>1</v>
      </c>
      <c r="Y273">
        <v>0</v>
      </c>
      <c r="Z273">
        <v>0</v>
      </c>
      <c r="AA273">
        <v>0</v>
      </c>
      <c r="AB273">
        <v>0</v>
      </c>
      <c r="AC273">
        <v>0</v>
      </c>
      <c r="AD273">
        <v>0</v>
      </c>
      <c r="AE273">
        <v>1</v>
      </c>
      <c r="AF273">
        <v>0</v>
      </c>
      <c r="AG273">
        <v>0</v>
      </c>
      <c r="AH273">
        <v>0</v>
      </c>
      <c r="AI273">
        <v>0</v>
      </c>
      <c r="AJ273">
        <v>0</v>
      </c>
      <c r="AK273">
        <v>0</v>
      </c>
      <c r="AL273">
        <v>0</v>
      </c>
      <c r="AM273">
        <v>0</v>
      </c>
      <c r="AN273">
        <v>1</v>
      </c>
      <c r="AO273">
        <v>0</v>
      </c>
      <c r="AP273">
        <v>1</v>
      </c>
      <c r="AQ273">
        <v>0</v>
      </c>
      <c r="AR273">
        <v>0</v>
      </c>
      <c r="AS273">
        <v>0</v>
      </c>
      <c r="AT273">
        <v>1</v>
      </c>
      <c r="AU273">
        <v>1</v>
      </c>
      <c r="AV273">
        <v>0</v>
      </c>
      <c r="AW273">
        <v>0</v>
      </c>
      <c r="AX273">
        <v>1</v>
      </c>
      <c r="AY273">
        <v>0</v>
      </c>
      <c r="AZ273">
        <v>0</v>
      </c>
      <c r="BA273">
        <v>1</v>
      </c>
      <c r="BB273">
        <v>1</v>
      </c>
      <c r="BC273">
        <v>0</v>
      </c>
      <c r="BD273">
        <v>0</v>
      </c>
      <c r="BE273">
        <v>0</v>
      </c>
      <c r="BF273">
        <v>0</v>
      </c>
      <c r="BG273">
        <v>0</v>
      </c>
      <c r="BH273">
        <v>0</v>
      </c>
      <c r="BI273">
        <v>0</v>
      </c>
      <c r="BJ273">
        <v>0</v>
      </c>
      <c r="BK273">
        <v>0</v>
      </c>
      <c r="BL273">
        <v>0</v>
      </c>
      <c r="BM273">
        <v>0</v>
      </c>
      <c r="BN273">
        <v>0</v>
      </c>
      <c r="BO273">
        <v>1</v>
      </c>
      <c r="BP273">
        <v>0</v>
      </c>
      <c r="BQ273">
        <v>0</v>
      </c>
      <c r="BR273">
        <v>0</v>
      </c>
      <c r="BS273">
        <v>0</v>
      </c>
      <c r="BT273">
        <v>0</v>
      </c>
      <c r="BU273">
        <v>0</v>
      </c>
      <c r="BV273">
        <v>1</v>
      </c>
      <c r="BW273">
        <v>0</v>
      </c>
      <c r="BX273">
        <v>0</v>
      </c>
      <c r="BY273">
        <v>0</v>
      </c>
      <c r="BZ273">
        <v>0</v>
      </c>
      <c r="CA273">
        <v>0</v>
      </c>
      <c r="CB273">
        <v>0</v>
      </c>
      <c r="CC273">
        <v>0</v>
      </c>
      <c r="CD273">
        <v>0</v>
      </c>
      <c r="CE273">
        <v>1</v>
      </c>
      <c r="CF273">
        <v>0</v>
      </c>
      <c r="CG273">
        <v>0</v>
      </c>
      <c r="CH273">
        <v>0</v>
      </c>
      <c r="CI273">
        <v>0</v>
      </c>
      <c r="CJ273">
        <v>0</v>
      </c>
      <c r="CK273">
        <v>0</v>
      </c>
      <c r="CL273">
        <v>0</v>
      </c>
      <c r="CM273">
        <v>0</v>
      </c>
      <c r="CN273">
        <v>0</v>
      </c>
      <c r="CO273">
        <v>1</v>
      </c>
      <c r="CP273">
        <v>0</v>
      </c>
      <c r="CQ273">
        <v>0</v>
      </c>
      <c r="CR273">
        <v>0</v>
      </c>
      <c r="CS273">
        <v>0</v>
      </c>
      <c r="CT273">
        <v>0</v>
      </c>
      <c r="CU273">
        <v>0</v>
      </c>
      <c r="CV273">
        <v>0</v>
      </c>
      <c r="CW273">
        <v>0</v>
      </c>
      <c r="CX273">
        <v>1</v>
      </c>
      <c r="CY273">
        <v>0</v>
      </c>
      <c r="CZ273">
        <v>0</v>
      </c>
      <c r="DA273">
        <v>1</v>
      </c>
      <c r="DB273">
        <v>0</v>
      </c>
      <c r="DC273">
        <v>0</v>
      </c>
      <c r="DD273">
        <v>1</v>
      </c>
      <c r="DE273">
        <v>0</v>
      </c>
      <c r="DF273">
        <v>0</v>
      </c>
      <c r="DG273">
        <v>1</v>
      </c>
      <c r="DH273">
        <v>0</v>
      </c>
      <c r="DI273">
        <v>0</v>
      </c>
      <c r="DJ273">
        <v>0</v>
      </c>
      <c r="DK273">
        <v>0</v>
      </c>
      <c r="DL273">
        <v>0</v>
      </c>
      <c r="DM273">
        <v>1</v>
      </c>
      <c r="DN273">
        <v>0</v>
      </c>
      <c r="DO273">
        <v>1</v>
      </c>
      <c r="DP273" t="s">
        <v>124</v>
      </c>
      <c r="DQ273">
        <v>0</v>
      </c>
      <c r="DR273" t="s">
        <v>124</v>
      </c>
      <c r="DS273" t="s">
        <v>124</v>
      </c>
      <c r="DT273" t="s">
        <v>124</v>
      </c>
    </row>
    <row r="274" spans="1:124" x14ac:dyDescent="0.35">
      <c r="A274" t="s">
        <v>158</v>
      </c>
      <c r="B274" s="1">
        <v>43709</v>
      </c>
      <c r="C274" s="1">
        <v>43830</v>
      </c>
      <c r="D274">
        <v>1</v>
      </c>
      <c r="E274">
        <v>0</v>
      </c>
      <c r="F274">
        <v>0</v>
      </c>
      <c r="G274">
        <v>0</v>
      </c>
      <c r="H274" t="s">
        <v>124</v>
      </c>
      <c r="I274" t="s">
        <v>124</v>
      </c>
      <c r="J274" t="s">
        <v>124</v>
      </c>
      <c r="K274" t="s">
        <v>124</v>
      </c>
      <c r="L274" t="s">
        <v>124</v>
      </c>
      <c r="M274" t="s">
        <v>124</v>
      </c>
      <c r="N274" t="s">
        <v>124</v>
      </c>
      <c r="O274" t="s">
        <v>124</v>
      </c>
      <c r="P274" t="s">
        <v>124</v>
      </c>
      <c r="Q274" t="s">
        <v>124</v>
      </c>
      <c r="R274" t="s">
        <v>124</v>
      </c>
      <c r="S274" t="s">
        <v>124</v>
      </c>
      <c r="T274">
        <v>1</v>
      </c>
      <c r="U274">
        <v>1</v>
      </c>
      <c r="V274">
        <v>0</v>
      </c>
      <c r="W274">
        <v>1</v>
      </c>
      <c r="X274">
        <v>1</v>
      </c>
      <c r="Y274">
        <v>0</v>
      </c>
      <c r="Z274">
        <v>0</v>
      </c>
      <c r="AA274">
        <v>0</v>
      </c>
      <c r="AB274">
        <v>0</v>
      </c>
      <c r="AC274">
        <v>0</v>
      </c>
      <c r="AD274">
        <v>0</v>
      </c>
      <c r="AE274">
        <v>1</v>
      </c>
      <c r="AF274">
        <v>0</v>
      </c>
      <c r="AG274">
        <v>0</v>
      </c>
      <c r="AH274">
        <v>0</v>
      </c>
      <c r="AI274">
        <v>0</v>
      </c>
      <c r="AJ274">
        <v>0</v>
      </c>
      <c r="AK274">
        <v>0</v>
      </c>
      <c r="AL274">
        <v>0</v>
      </c>
      <c r="AM274">
        <v>0</v>
      </c>
      <c r="AN274">
        <v>1</v>
      </c>
      <c r="AO274">
        <v>0</v>
      </c>
      <c r="AP274">
        <v>1</v>
      </c>
      <c r="AQ274">
        <v>0</v>
      </c>
      <c r="AR274">
        <v>0</v>
      </c>
      <c r="AS274">
        <v>0</v>
      </c>
      <c r="AT274">
        <v>1</v>
      </c>
      <c r="AU274">
        <v>1</v>
      </c>
      <c r="AV274">
        <v>0</v>
      </c>
      <c r="AW274">
        <v>0</v>
      </c>
      <c r="AX274">
        <v>1</v>
      </c>
      <c r="AY274">
        <v>0</v>
      </c>
      <c r="AZ274">
        <v>0</v>
      </c>
      <c r="BA274">
        <v>1</v>
      </c>
      <c r="BB274">
        <v>1</v>
      </c>
      <c r="BC274">
        <v>0</v>
      </c>
      <c r="BD274">
        <v>0</v>
      </c>
      <c r="BE274">
        <v>0</v>
      </c>
      <c r="BF274">
        <v>0</v>
      </c>
      <c r="BG274">
        <v>0</v>
      </c>
      <c r="BH274">
        <v>0</v>
      </c>
      <c r="BI274">
        <v>0</v>
      </c>
      <c r="BJ274">
        <v>0</v>
      </c>
      <c r="BK274">
        <v>0</v>
      </c>
      <c r="BL274">
        <v>0</v>
      </c>
      <c r="BM274">
        <v>0</v>
      </c>
      <c r="BN274">
        <v>0</v>
      </c>
      <c r="BO274">
        <v>1</v>
      </c>
      <c r="BP274">
        <v>0</v>
      </c>
      <c r="BQ274">
        <v>0</v>
      </c>
      <c r="BR274">
        <v>0</v>
      </c>
      <c r="BS274">
        <v>0</v>
      </c>
      <c r="BT274">
        <v>0</v>
      </c>
      <c r="BU274">
        <v>0</v>
      </c>
      <c r="BV274">
        <v>1</v>
      </c>
      <c r="BW274">
        <v>0</v>
      </c>
      <c r="BX274">
        <v>0</v>
      </c>
      <c r="BY274">
        <v>0</v>
      </c>
      <c r="BZ274">
        <v>0</v>
      </c>
      <c r="CA274">
        <v>0</v>
      </c>
      <c r="CB274">
        <v>0</v>
      </c>
      <c r="CC274">
        <v>0</v>
      </c>
      <c r="CD274">
        <v>0</v>
      </c>
      <c r="CE274">
        <v>1</v>
      </c>
      <c r="CF274">
        <v>0</v>
      </c>
      <c r="CG274">
        <v>0</v>
      </c>
      <c r="CH274">
        <v>0</v>
      </c>
      <c r="CI274">
        <v>0</v>
      </c>
      <c r="CJ274">
        <v>0</v>
      </c>
      <c r="CK274">
        <v>0</v>
      </c>
      <c r="CL274">
        <v>0</v>
      </c>
      <c r="CM274">
        <v>0</v>
      </c>
      <c r="CN274">
        <v>0</v>
      </c>
      <c r="CO274">
        <v>1</v>
      </c>
      <c r="CP274">
        <v>0</v>
      </c>
      <c r="CQ274">
        <v>0</v>
      </c>
      <c r="CR274">
        <v>0</v>
      </c>
      <c r="CS274">
        <v>0</v>
      </c>
      <c r="CT274">
        <v>0</v>
      </c>
      <c r="CU274">
        <v>0</v>
      </c>
      <c r="CV274">
        <v>0</v>
      </c>
      <c r="CW274">
        <v>0</v>
      </c>
      <c r="CX274">
        <v>1</v>
      </c>
      <c r="CY274">
        <v>0</v>
      </c>
      <c r="CZ274">
        <v>0</v>
      </c>
      <c r="DA274">
        <v>1</v>
      </c>
      <c r="DB274">
        <v>0</v>
      </c>
      <c r="DC274">
        <v>0</v>
      </c>
      <c r="DD274">
        <v>1</v>
      </c>
      <c r="DE274">
        <v>0</v>
      </c>
      <c r="DF274">
        <v>0</v>
      </c>
      <c r="DG274">
        <v>1</v>
      </c>
      <c r="DH274">
        <v>0</v>
      </c>
      <c r="DI274">
        <v>0</v>
      </c>
      <c r="DJ274">
        <v>0</v>
      </c>
      <c r="DK274">
        <v>0</v>
      </c>
      <c r="DL274">
        <v>0</v>
      </c>
      <c r="DM274">
        <v>1</v>
      </c>
      <c r="DN274">
        <v>0</v>
      </c>
      <c r="DO274">
        <v>1</v>
      </c>
      <c r="DP274" t="s">
        <v>124</v>
      </c>
      <c r="DQ274">
        <v>0</v>
      </c>
      <c r="DR274" t="s">
        <v>124</v>
      </c>
      <c r="DS274" t="s">
        <v>124</v>
      </c>
      <c r="DT274" t="s">
        <v>124</v>
      </c>
    </row>
    <row r="275" spans="1:124" x14ac:dyDescent="0.35">
      <c r="A275" t="s">
        <v>158</v>
      </c>
      <c r="B275" s="1">
        <v>43831</v>
      </c>
      <c r="C275" s="1">
        <v>43890</v>
      </c>
      <c r="D275">
        <v>1</v>
      </c>
      <c r="E275">
        <v>0</v>
      </c>
      <c r="F275">
        <v>0</v>
      </c>
      <c r="G275">
        <v>0</v>
      </c>
      <c r="H275" t="s">
        <v>124</v>
      </c>
      <c r="I275" t="s">
        <v>124</v>
      </c>
      <c r="J275" t="s">
        <v>124</v>
      </c>
      <c r="K275" t="s">
        <v>124</v>
      </c>
      <c r="L275" t="s">
        <v>124</v>
      </c>
      <c r="M275" t="s">
        <v>124</v>
      </c>
      <c r="N275" t="s">
        <v>124</v>
      </c>
      <c r="O275" t="s">
        <v>124</v>
      </c>
      <c r="P275" t="s">
        <v>124</v>
      </c>
      <c r="Q275" t="s">
        <v>124</v>
      </c>
      <c r="R275" t="s">
        <v>124</v>
      </c>
      <c r="S275" t="s">
        <v>124</v>
      </c>
      <c r="T275">
        <v>1</v>
      </c>
      <c r="U275">
        <v>1</v>
      </c>
      <c r="V275">
        <v>0</v>
      </c>
      <c r="W275">
        <v>1</v>
      </c>
      <c r="X275">
        <v>1</v>
      </c>
      <c r="Y275">
        <v>0</v>
      </c>
      <c r="Z275">
        <v>0</v>
      </c>
      <c r="AA275">
        <v>0</v>
      </c>
      <c r="AB275">
        <v>0</v>
      </c>
      <c r="AC275">
        <v>1</v>
      </c>
      <c r="AD275">
        <v>0</v>
      </c>
      <c r="AE275">
        <v>1</v>
      </c>
      <c r="AF275">
        <v>0</v>
      </c>
      <c r="AG275">
        <v>0</v>
      </c>
      <c r="AH275">
        <v>1</v>
      </c>
      <c r="AI275">
        <v>0</v>
      </c>
      <c r="AJ275">
        <v>0</v>
      </c>
      <c r="AK275">
        <v>0</v>
      </c>
      <c r="AL275">
        <v>0</v>
      </c>
      <c r="AM275">
        <v>0</v>
      </c>
      <c r="AN275">
        <v>1</v>
      </c>
      <c r="AO275">
        <v>0</v>
      </c>
      <c r="AP275">
        <v>1</v>
      </c>
      <c r="AQ275">
        <v>0</v>
      </c>
      <c r="AR275">
        <v>0</v>
      </c>
      <c r="AS275">
        <v>0</v>
      </c>
      <c r="AT275">
        <v>1</v>
      </c>
      <c r="AU275">
        <v>0</v>
      </c>
      <c r="AV275">
        <v>0</v>
      </c>
      <c r="AW275">
        <v>0</v>
      </c>
      <c r="AX275">
        <v>1</v>
      </c>
      <c r="AY275">
        <v>0</v>
      </c>
      <c r="AZ275">
        <v>0</v>
      </c>
      <c r="BA275">
        <v>0</v>
      </c>
      <c r="BB275">
        <v>1</v>
      </c>
      <c r="BC275">
        <v>0</v>
      </c>
      <c r="BD275">
        <v>0</v>
      </c>
      <c r="BE275">
        <v>0</v>
      </c>
      <c r="BF275">
        <v>0</v>
      </c>
      <c r="BG275">
        <v>0</v>
      </c>
      <c r="BH275">
        <v>1</v>
      </c>
      <c r="BI275">
        <v>0</v>
      </c>
      <c r="BJ275">
        <v>0</v>
      </c>
      <c r="BK275">
        <v>0</v>
      </c>
      <c r="BL275">
        <v>0</v>
      </c>
      <c r="BM275">
        <v>0</v>
      </c>
      <c r="BN275">
        <v>0</v>
      </c>
      <c r="BO275">
        <v>1</v>
      </c>
      <c r="BP275">
        <v>0</v>
      </c>
      <c r="BQ275">
        <v>0</v>
      </c>
      <c r="BR275">
        <v>0</v>
      </c>
      <c r="BS275">
        <v>1</v>
      </c>
      <c r="BT275">
        <v>0</v>
      </c>
      <c r="BU275">
        <v>0</v>
      </c>
      <c r="BV275">
        <v>1</v>
      </c>
      <c r="BW275">
        <v>0</v>
      </c>
      <c r="BX275">
        <v>0</v>
      </c>
      <c r="BY275">
        <v>0</v>
      </c>
      <c r="BZ275">
        <v>0</v>
      </c>
      <c r="CA275">
        <v>0</v>
      </c>
      <c r="CB275">
        <v>0</v>
      </c>
      <c r="CC275">
        <v>0</v>
      </c>
      <c r="CD275">
        <v>0</v>
      </c>
      <c r="CE275">
        <v>0</v>
      </c>
      <c r="CF275">
        <v>1</v>
      </c>
      <c r="CG275">
        <v>0</v>
      </c>
      <c r="CH275">
        <v>0</v>
      </c>
      <c r="CI275">
        <v>0</v>
      </c>
      <c r="CJ275">
        <v>0</v>
      </c>
      <c r="CK275">
        <v>0</v>
      </c>
      <c r="CL275">
        <v>0</v>
      </c>
      <c r="CM275">
        <v>0</v>
      </c>
      <c r="CN275">
        <v>0</v>
      </c>
      <c r="CO275">
        <v>1</v>
      </c>
      <c r="CP275">
        <v>0</v>
      </c>
      <c r="CQ275">
        <v>0</v>
      </c>
      <c r="CR275">
        <v>0</v>
      </c>
      <c r="CS275">
        <v>0</v>
      </c>
      <c r="CT275">
        <v>0</v>
      </c>
      <c r="CU275">
        <v>0</v>
      </c>
      <c r="CV275">
        <v>0</v>
      </c>
      <c r="CW275">
        <v>0</v>
      </c>
      <c r="CX275">
        <v>1</v>
      </c>
      <c r="CY275">
        <v>0</v>
      </c>
      <c r="CZ275">
        <v>0</v>
      </c>
      <c r="DA275">
        <v>1</v>
      </c>
      <c r="DB275">
        <v>0</v>
      </c>
      <c r="DC275">
        <v>0</v>
      </c>
      <c r="DD275">
        <v>1</v>
      </c>
      <c r="DE275">
        <v>0</v>
      </c>
      <c r="DF275">
        <v>0</v>
      </c>
      <c r="DG275">
        <v>1</v>
      </c>
      <c r="DH275">
        <v>0</v>
      </c>
      <c r="DI275">
        <v>0</v>
      </c>
      <c r="DJ275">
        <v>0</v>
      </c>
      <c r="DK275">
        <v>0</v>
      </c>
      <c r="DL275">
        <v>0</v>
      </c>
      <c r="DM275">
        <v>1</v>
      </c>
      <c r="DN275">
        <v>0</v>
      </c>
      <c r="DO275">
        <v>1</v>
      </c>
      <c r="DP275" t="s">
        <v>124</v>
      </c>
      <c r="DQ275">
        <v>0</v>
      </c>
      <c r="DR275" t="s">
        <v>124</v>
      </c>
      <c r="DS275" t="s">
        <v>124</v>
      </c>
      <c r="DT275" t="s">
        <v>124</v>
      </c>
    </row>
    <row r="276" spans="1:124" x14ac:dyDescent="0.35">
      <c r="A276" t="s">
        <v>158</v>
      </c>
      <c r="B276" s="1">
        <v>43891</v>
      </c>
      <c r="C276" s="1">
        <v>43921</v>
      </c>
      <c r="D276">
        <v>1</v>
      </c>
      <c r="E276">
        <v>0</v>
      </c>
      <c r="F276">
        <v>0</v>
      </c>
      <c r="G276">
        <v>0</v>
      </c>
      <c r="H276" t="s">
        <v>124</v>
      </c>
      <c r="I276" t="s">
        <v>124</v>
      </c>
      <c r="J276" t="s">
        <v>124</v>
      </c>
      <c r="K276" t="s">
        <v>124</v>
      </c>
      <c r="L276" t="s">
        <v>124</v>
      </c>
      <c r="M276" t="s">
        <v>124</v>
      </c>
      <c r="N276" t="s">
        <v>124</v>
      </c>
      <c r="O276" t="s">
        <v>124</v>
      </c>
      <c r="P276" t="s">
        <v>124</v>
      </c>
      <c r="Q276" t="s">
        <v>124</v>
      </c>
      <c r="R276" t="s">
        <v>124</v>
      </c>
      <c r="S276" t="s">
        <v>124</v>
      </c>
      <c r="T276">
        <v>1</v>
      </c>
      <c r="U276">
        <v>1</v>
      </c>
      <c r="V276">
        <v>0</v>
      </c>
      <c r="W276">
        <v>1</v>
      </c>
      <c r="X276">
        <v>1</v>
      </c>
      <c r="Y276">
        <v>0</v>
      </c>
      <c r="Z276">
        <v>0</v>
      </c>
      <c r="AA276">
        <v>0</v>
      </c>
      <c r="AB276">
        <v>0</v>
      </c>
      <c r="AC276">
        <v>1</v>
      </c>
      <c r="AD276">
        <v>0</v>
      </c>
      <c r="AE276">
        <v>1</v>
      </c>
      <c r="AF276">
        <v>0</v>
      </c>
      <c r="AG276">
        <v>0</v>
      </c>
      <c r="AH276">
        <v>1</v>
      </c>
      <c r="AI276">
        <v>0</v>
      </c>
      <c r="AJ276">
        <v>0</v>
      </c>
      <c r="AK276">
        <v>0</v>
      </c>
      <c r="AL276">
        <v>0</v>
      </c>
      <c r="AM276">
        <v>0</v>
      </c>
      <c r="AN276">
        <v>1</v>
      </c>
      <c r="AO276">
        <v>0</v>
      </c>
      <c r="AP276">
        <v>1</v>
      </c>
      <c r="AQ276">
        <v>0</v>
      </c>
      <c r="AR276">
        <v>0</v>
      </c>
      <c r="AS276">
        <v>0</v>
      </c>
      <c r="AT276">
        <v>1</v>
      </c>
      <c r="AU276">
        <v>0</v>
      </c>
      <c r="AV276">
        <v>0</v>
      </c>
      <c r="AW276">
        <v>0</v>
      </c>
      <c r="AX276">
        <v>1</v>
      </c>
      <c r="AY276">
        <v>0</v>
      </c>
      <c r="AZ276">
        <v>0</v>
      </c>
      <c r="BA276">
        <v>0</v>
      </c>
      <c r="BB276">
        <v>1</v>
      </c>
      <c r="BC276">
        <v>0</v>
      </c>
      <c r="BD276">
        <v>0</v>
      </c>
      <c r="BE276">
        <v>0</v>
      </c>
      <c r="BF276">
        <v>0</v>
      </c>
      <c r="BG276">
        <v>0</v>
      </c>
      <c r="BH276">
        <v>1</v>
      </c>
      <c r="BI276">
        <v>0</v>
      </c>
      <c r="BJ276">
        <v>0</v>
      </c>
      <c r="BK276">
        <v>0</v>
      </c>
      <c r="BL276">
        <v>0</v>
      </c>
      <c r="BM276">
        <v>0</v>
      </c>
      <c r="BN276">
        <v>0</v>
      </c>
      <c r="BO276">
        <v>1</v>
      </c>
      <c r="BP276">
        <v>0</v>
      </c>
      <c r="BQ276">
        <v>0</v>
      </c>
      <c r="BR276">
        <v>0</v>
      </c>
      <c r="BS276">
        <v>1</v>
      </c>
      <c r="BT276">
        <v>0</v>
      </c>
      <c r="BU276">
        <v>0</v>
      </c>
      <c r="BV276">
        <v>1</v>
      </c>
      <c r="BW276">
        <v>0</v>
      </c>
      <c r="BX276">
        <v>0</v>
      </c>
      <c r="BY276">
        <v>0</v>
      </c>
      <c r="BZ276">
        <v>0</v>
      </c>
      <c r="CA276">
        <v>0</v>
      </c>
      <c r="CB276">
        <v>0</v>
      </c>
      <c r="CC276">
        <v>0</v>
      </c>
      <c r="CD276">
        <v>0</v>
      </c>
      <c r="CE276">
        <v>0</v>
      </c>
      <c r="CF276">
        <v>1</v>
      </c>
      <c r="CG276">
        <v>0</v>
      </c>
      <c r="CH276">
        <v>0</v>
      </c>
      <c r="CI276">
        <v>0</v>
      </c>
      <c r="CJ276">
        <v>0</v>
      </c>
      <c r="CK276">
        <v>0</v>
      </c>
      <c r="CL276">
        <v>0</v>
      </c>
      <c r="CM276">
        <v>0</v>
      </c>
      <c r="CN276">
        <v>0</v>
      </c>
      <c r="CO276">
        <v>1</v>
      </c>
      <c r="CP276">
        <v>0</v>
      </c>
      <c r="CQ276">
        <v>0</v>
      </c>
      <c r="CR276">
        <v>0</v>
      </c>
      <c r="CS276">
        <v>0</v>
      </c>
      <c r="CT276">
        <v>0</v>
      </c>
      <c r="CU276">
        <v>0</v>
      </c>
      <c r="CV276">
        <v>0</v>
      </c>
      <c r="CW276">
        <v>0</v>
      </c>
      <c r="CX276">
        <v>1</v>
      </c>
      <c r="CY276">
        <v>0</v>
      </c>
      <c r="CZ276">
        <v>0</v>
      </c>
      <c r="DA276">
        <v>1</v>
      </c>
      <c r="DB276">
        <v>0</v>
      </c>
      <c r="DC276">
        <v>0</v>
      </c>
      <c r="DD276">
        <v>1</v>
      </c>
      <c r="DE276">
        <v>0</v>
      </c>
      <c r="DF276">
        <v>0</v>
      </c>
      <c r="DG276">
        <v>1</v>
      </c>
      <c r="DH276">
        <v>0</v>
      </c>
      <c r="DI276">
        <v>0</v>
      </c>
      <c r="DJ276">
        <v>0</v>
      </c>
      <c r="DK276">
        <v>0</v>
      </c>
      <c r="DL276">
        <v>0</v>
      </c>
      <c r="DM276">
        <v>1</v>
      </c>
      <c r="DN276">
        <v>0</v>
      </c>
      <c r="DO276">
        <v>1</v>
      </c>
      <c r="DP276" t="s">
        <v>124</v>
      </c>
      <c r="DQ276">
        <v>0</v>
      </c>
      <c r="DR276" t="s">
        <v>124</v>
      </c>
      <c r="DS276" t="s">
        <v>124</v>
      </c>
      <c r="DT276" t="s">
        <v>124</v>
      </c>
    </row>
    <row r="277" spans="1:124" x14ac:dyDescent="0.35">
      <c r="A277" t="s">
        <v>158</v>
      </c>
      <c r="B277" s="1">
        <v>43922</v>
      </c>
      <c r="C277" s="1">
        <v>44044</v>
      </c>
      <c r="D277">
        <v>1</v>
      </c>
      <c r="E277">
        <v>0</v>
      </c>
      <c r="F277">
        <v>0</v>
      </c>
      <c r="G277">
        <v>0</v>
      </c>
      <c r="H277" t="s">
        <v>124</v>
      </c>
      <c r="I277" t="s">
        <v>124</v>
      </c>
      <c r="J277" t="s">
        <v>124</v>
      </c>
      <c r="K277" t="s">
        <v>124</v>
      </c>
      <c r="L277" t="s">
        <v>124</v>
      </c>
      <c r="M277" t="s">
        <v>124</v>
      </c>
      <c r="N277" t="s">
        <v>124</v>
      </c>
      <c r="O277" t="s">
        <v>124</v>
      </c>
      <c r="P277" t="s">
        <v>124</v>
      </c>
      <c r="Q277" t="s">
        <v>124</v>
      </c>
      <c r="R277" t="s">
        <v>124</v>
      </c>
      <c r="S277" t="s">
        <v>124</v>
      </c>
      <c r="T277">
        <v>1</v>
      </c>
      <c r="U277">
        <v>1</v>
      </c>
      <c r="V277">
        <v>0</v>
      </c>
      <c r="W277">
        <v>1</v>
      </c>
      <c r="X277">
        <v>1</v>
      </c>
      <c r="Y277">
        <v>0</v>
      </c>
      <c r="Z277">
        <v>0</v>
      </c>
      <c r="AA277">
        <v>0</v>
      </c>
      <c r="AB277">
        <v>0</v>
      </c>
      <c r="AC277">
        <v>1</v>
      </c>
      <c r="AD277">
        <v>0</v>
      </c>
      <c r="AE277">
        <v>1</v>
      </c>
      <c r="AF277">
        <v>0</v>
      </c>
      <c r="AG277">
        <v>0</v>
      </c>
      <c r="AH277">
        <v>1</v>
      </c>
      <c r="AI277">
        <v>0</v>
      </c>
      <c r="AJ277">
        <v>0</v>
      </c>
      <c r="AK277">
        <v>0</v>
      </c>
      <c r="AL277">
        <v>0</v>
      </c>
      <c r="AM277">
        <v>0</v>
      </c>
      <c r="AN277">
        <v>1</v>
      </c>
      <c r="AO277">
        <v>0</v>
      </c>
      <c r="AP277">
        <v>1</v>
      </c>
      <c r="AQ277">
        <v>0</v>
      </c>
      <c r="AR277">
        <v>0</v>
      </c>
      <c r="AS277">
        <v>0</v>
      </c>
      <c r="AT277">
        <v>1</v>
      </c>
      <c r="AU277">
        <v>0</v>
      </c>
      <c r="AV277">
        <v>0</v>
      </c>
      <c r="AW277">
        <v>0</v>
      </c>
      <c r="AX277">
        <v>1</v>
      </c>
      <c r="AY277">
        <v>0</v>
      </c>
      <c r="AZ277">
        <v>0</v>
      </c>
      <c r="BA277">
        <v>0</v>
      </c>
      <c r="BB277">
        <v>1</v>
      </c>
      <c r="BC277">
        <v>0</v>
      </c>
      <c r="BD277">
        <v>0</v>
      </c>
      <c r="BE277">
        <v>0</v>
      </c>
      <c r="BF277">
        <v>0</v>
      </c>
      <c r="BG277">
        <v>0</v>
      </c>
      <c r="BH277">
        <v>1</v>
      </c>
      <c r="BI277">
        <v>0</v>
      </c>
      <c r="BJ277">
        <v>0</v>
      </c>
      <c r="BK277">
        <v>0</v>
      </c>
      <c r="BL277">
        <v>0</v>
      </c>
      <c r="BM277">
        <v>0</v>
      </c>
      <c r="BN277">
        <v>0</v>
      </c>
      <c r="BO277">
        <v>1</v>
      </c>
      <c r="BP277">
        <v>0</v>
      </c>
      <c r="BQ277">
        <v>0</v>
      </c>
      <c r="BR277">
        <v>0</v>
      </c>
      <c r="BS277">
        <v>1</v>
      </c>
      <c r="BT277">
        <v>0</v>
      </c>
      <c r="BU277">
        <v>0</v>
      </c>
      <c r="BV277">
        <v>1</v>
      </c>
      <c r="BW277">
        <v>0</v>
      </c>
      <c r="BX277">
        <v>0</v>
      </c>
      <c r="BY277">
        <v>0</v>
      </c>
      <c r="BZ277">
        <v>0</v>
      </c>
      <c r="CA277">
        <v>0</v>
      </c>
      <c r="CB277">
        <v>0</v>
      </c>
      <c r="CC277">
        <v>0</v>
      </c>
      <c r="CD277">
        <v>0</v>
      </c>
      <c r="CE277">
        <v>0</v>
      </c>
      <c r="CF277">
        <v>1</v>
      </c>
      <c r="CG277">
        <v>0</v>
      </c>
      <c r="CH277">
        <v>0</v>
      </c>
      <c r="CI277">
        <v>0</v>
      </c>
      <c r="CJ277">
        <v>0</v>
      </c>
      <c r="CK277">
        <v>0</v>
      </c>
      <c r="CL277">
        <v>0</v>
      </c>
      <c r="CM277">
        <v>0</v>
      </c>
      <c r="CN277">
        <v>0</v>
      </c>
      <c r="CO277">
        <v>1</v>
      </c>
      <c r="CP277">
        <v>0</v>
      </c>
      <c r="CQ277">
        <v>0</v>
      </c>
      <c r="CR277">
        <v>0</v>
      </c>
      <c r="CS277">
        <v>0</v>
      </c>
      <c r="CT277">
        <v>0</v>
      </c>
      <c r="CU277">
        <v>0</v>
      </c>
      <c r="CV277">
        <v>0</v>
      </c>
      <c r="CW277">
        <v>0</v>
      </c>
      <c r="CX277">
        <v>1</v>
      </c>
      <c r="CY277">
        <v>0</v>
      </c>
      <c r="CZ277">
        <v>0</v>
      </c>
      <c r="DA277">
        <v>1</v>
      </c>
      <c r="DB277">
        <v>0</v>
      </c>
      <c r="DC277">
        <v>0</v>
      </c>
      <c r="DD277">
        <v>1</v>
      </c>
      <c r="DE277">
        <v>0</v>
      </c>
      <c r="DF277">
        <v>0</v>
      </c>
      <c r="DG277">
        <v>1</v>
      </c>
      <c r="DH277">
        <v>0</v>
      </c>
      <c r="DI277">
        <v>0</v>
      </c>
      <c r="DJ277">
        <v>0</v>
      </c>
      <c r="DK277">
        <v>0</v>
      </c>
      <c r="DL277">
        <v>0</v>
      </c>
      <c r="DM277">
        <v>1</v>
      </c>
      <c r="DN277">
        <v>0</v>
      </c>
      <c r="DO277">
        <v>1</v>
      </c>
      <c r="DP277" t="s">
        <v>124</v>
      </c>
      <c r="DQ277">
        <v>0</v>
      </c>
      <c r="DR277" t="s">
        <v>124</v>
      </c>
      <c r="DS277" t="s">
        <v>124</v>
      </c>
      <c r="DT277" t="s">
        <v>124</v>
      </c>
    </row>
    <row r="278" spans="1:124" x14ac:dyDescent="0.35">
      <c r="A278" t="s">
        <v>159</v>
      </c>
      <c r="B278" s="1">
        <v>42948</v>
      </c>
      <c r="C278" s="1">
        <v>43006</v>
      </c>
      <c r="D278">
        <v>1</v>
      </c>
      <c r="E278">
        <v>0</v>
      </c>
      <c r="F278">
        <v>0</v>
      </c>
      <c r="G278">
        <v>0</v>
      </c>
      <c r="H278" t="s">
        <v>124</v>
      </c>
      <c r="I278" t="s">
        <v>124</v>
      </c>
      <c r="J278" t="s">
        <v>124</v>
      </c>
      <c r="K278" t="s">
        <v>124</v>
      </c>
      <c r="L278" t="s">
        <v>124</v>
      </c>
      <c r="M278" t="s">
        <v>124</v>
      </c>
      <c r="N278" t="s">
        <v>124</v>
      </c>
      <c r="O278" t="s">
        <v>124</v>
      </c>
      <c r="P278" t="s">
        <v>124</v>
      </c>
      <c r="Q278" t="s">
        <v>124</v>
      </c>
      <c r="R278" t="s">
        <v>124</v>
      </c>
      <c r="S278" t="s">
        <v>124</v>
      </c>
      <c r="T278">
        <v>1</v>
      </c>
      <c r="U278">
        <v>1</v>
      </c>
      <c r="V278">
        <v>0</v>
      </c>
      <c r="W278">
        <v>1</v>
      </c>
      <c r="X278">
        <v>1</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1</v>
      </c>
      <c r="AR278">
        <v>0</v>
      </c>
      <c r="AS278">
        <v>0</v>
      </c>
      <c r="AT278">
        <v>1</v>
      </c>
      <c r="AU278">
        <v>1</v>
      </c>
      <c r="AV278">
        <v>0</v>
      </c>
      <c r="AW278">
        <v>0</v>
      </c>
      <c r="AX278">
        <v>1</v>
      </c>
      <c r="AY278">
        <v>0</v>
      </c>
      <c r="AZ278">
        <v>0</v>
      </c>
      <c r="BA278">
        <v>1</v>
      </c>
      <c r="BB278">
        <v>0</v>
      </c>
      <c r="BC278">
        <v>1</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1</v>
      </c>
      <c r="BW278">
        <v>0</v>
      </c>
      <c r="BX278">
        <v>0</v>
      </c>
      <c r="BY278">
        <v>0</v>
      </c>
      <c r="BZ278">
        <v>0</v>
      </c>
      <c r="CA278">
        <v>0</v>
      </c>
      <c r="CB278">
        <v>0</v>
      </c>
      <c r="CC278">
        <v>0</v>
      </c>
      <c r="CD278">
        <v>0</v>
      </c>
      <c r="CE278">
        <v>1</v>
      </c>
      <c r="CF278">
        <v>0</v>
      </c>
      <c r="CG278">
        <v>0</v>
      </c>
      <c r="CH278">
        <v>0</v>
      </c>
      <c r="CI278">
        <v>0</v>
      </c>
      <c r="CJ278">
        <v>0</v>
      </c>
      <c r="CK278">
        <v>0</v>
      </c>
      <c r="CL278">
        <v>0</v>
      </c>
      <c r="CM278">
        <v>0</v>
      </c>
      <c r="CN278">
        <v>0</v>
      </c>
      <c r="CO278">
        <v>1</v>
      </c>
      <c r="CP278">
        <v>0</v>
      </c>
      <c r="CQ278">
        <v>0</v>
      </c>
      <c r="CR278">
        <v>0</v>
      </c>
      <c r="CS278">
        <v>0</v>
      </c>
      <c r="CT278">
        <v>0</v>
      </c>
      <c r="CU278">
        <v>0</v>
      </c>
      <c r="CV278">
        <v>0</v>
      </c>
      <c r="CW278">
        <v>0</v>
      </c>
      <c r="CX278">
        <v>1</v>
      </c>
      <c r="CY278">
        <v>0</v>
      </c>
      <c r="CZ278">
        <v>0</v>
      </c>
      <c r="DA278">
        <v>1</v>
      </c>
      <c r="DB278">
        <v>1</v>
      </c>
      <c r="DC278">
        <v>0</v>
      </c>
      <c r="DD278">
        <v>0</v>
      </c>
      <c r="DE278">
        <v>1</v>
      </c>
      <c r="DF278">
        <v>0</v>
      </c>
      <c r="DG278">
        <v>0</v>
      </c>
      <c r="DH278" t="s">
        <v>124</v>
      </c>
      <c r="DI278" t="s">
        <v>124</v>
      </c>
      <c r="DJ278" t="s">
        <v>124</v>
      </c>
      <c r="DK278" t="s">
        <v>124</v>
      </c>
      <c r="DL278" t="s">
        <v>124</v>
      </c>
      <c r="DM278" t="s">
        <v>124</v>
      </c>
      <c r="DN278" t="s">
        <v>124</v>
      </c>
      <c r="DO278">
        <v>0</v>
      </c>
      <c r="DP278" t="s">
        <v>124</v>
      </c>
      <c r="DQ278">
        <v>0</v>
      </c>
      <c r="DR278" t="s">
        <v>124</v>
      </c>
      <c r="DS278" t="s">
        <v>124</v>
      </c>
      <c r="DT278" t="s">
        <v>124</v>
      </c>
    </row>
    <row r="279" spans="1:124" x14ac:dyDescent="0.35">
      <c r="A279" t="s">
        <v>159</v>
      </c>
      <c r="B279" s="1">
        <v>43007</v>
      </c>
      <c r="C279" s="1">
        <v>43100</v>
      </c>
      <c r="D279">
        <v>1</v>
      </c>
      <c r="E279">
        <v>0</v>
      </c>
      <c r="F279">
        <v>0</v>
      </c>
      <c r="G279">
        <v>0</v>
      </c>
      <c r="H279" t="s">
        <v>124</v>
      </c>
      <c r="I279" t="s">
        <v>124</v>
      </c>
      <c r="J279" t="s">
        <v>124</v>
      </c>
      <c r="K279" t="s">
        <v>124</v>
      </c>
      <c r="L279" t="s">
        <v>124</v>
      </c>
      <c r="M279" t="s">
        <v>124</v>
      </c>
      <c r="N279" t="s">
        <v>124</v>
      </c>
      <c r="O279" t="s">
        <v>124</v>
      </c>
      <c r="P279" t="s">
        <v>124</v>
      </c>
      <c r="Q279" t="s">
        <v>124</v>
      </c>
      <c r="R279" t="s">
        <v>124</v>
      </c>
      <c r="S279" t="s">
        <v>124</v>
      </c>
      <c r="T279">
        <v>1</v>
      </c>
      <c r="U279">
        <v>1</v>
      </c>
      <c r="V279">
        <v>0</v>
      </c>
      <c r="W279">
        <v>1</v>
      </c>
      <c r="X279">
        <v>1</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1</v>
      </c>
      <c r="AR279">
        <v>0</v>
      </c>
      <c r="AS279">
        <v>0</v>
      </c>
      <c r="AT279">
        <v>1</v>
      </c>
      <c r="AU279">
        <v>1</v>
      </c>
      <c r="AV279">
        <v>0</v>
      </c>
      <c r="AW279">
        <v>0</v>
      </c>
      <c r="AX279">
        <v>1</v>
      </c>
      <c r="AY279">
        <v>0</v>
      </c>
      <c r="AZ279">
        <v>0</v>
      </c>
      <c r="BA279">
        <v>1</v>
      </c>
      <c r="BB279">
        <v>0</v>
      </c>
      <c r="BC279">
        <v>1</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1</v>
      </c>
      <c r="BW279">
        <v>0</v>
      </c>
      <c r="BX279">
        <v>0</v>
      </c>
      <c r="BY279">
        <v>0</v>
      </c>
      <c r="BZ279">
        <v>0</v>
      </c>
      <c r="CA279">
        <v>0</v>
      </c>
      <c r="CB279">
        <v>0</v>
      </c>
      <c r="CC279">
        <v>0</v>
      </c>
      <c r="CD279">
        <v>0</v>
      </c>
      <c r="CE279">
        <v>1</v>
      </c>
      <c r="CF279">
        <v>0</v>
      </c>
      <c r="CG279">
        <v>0</v>
      </c>
      <c r="CH279">
        <v>0</v>
      </c>
      <c r="CI279">
        <v>0</v>
      </c>
      <c r="CJ279">
        <v>0</v>
      </c>
      <c r="CK279">
        <v>0</v>
      </c>
      <c r="CL279">
        <v>0</v>
      </c>
      <c r="CM279">
        <v>0</v>
      </c>
      <c r="CN279">
        <v>0</v>
      </c>
      <c r="CO279">
        <v>1</v>
      </c>
      <c r="CP279">
        <v>0</v>
      </c>
      <c r="CQ279">
        <v>0</v>
      </c>
      <c r="CR279">
        <v>0</v>
      </c>
      <c r="CS279">
        <v>0</v>
      </c>
      <c r="CT279">
        <v>0</v>
      </c>
      <c r="CU279">
        <v>0</v>
      </c>
      <c r="CV279">
        <v>0</v>
      </c>
      <c r="CW279">
        <v>0</v>
      </c>
      <c r="CX279">
        <v>1</v>
      </c>
      <c r="CY279">
        <v>0</v>
      </c>
      <c r="CZ279">
        <v>0</v>
      </c>
      <c r="DA279">
        <v>1</v>
      </c>
      <c r="DB279">
        <v>1</v>
      </c>
      <c r="DC279">
        <v>0</v>
      </c>
      <c r="DD279">
        <v>0</v>
      </c>
      <c r="DE279">
        <v>1</v>
      </c>
      <c r="DF279">
        <v>0</v>
      </c>
      <c r="DG279">
        <v>0</v>
      </c>
      <c r="DH279" t="s">
        <v>124</v>
      </c>
      <c r="DI279" t="s">
        <v>124</v>
      </c>
      <c r="DJ279" t="s">
        <v>124</v>
      </c>
      <c r="DK279" t="s">
        <v>124</v>
      </c>
      <c r="DL279" t="s">
        <v>124</v>
      </c>
      <c r="DM279" t="s">
        <v>124</v>
      </c>
      <c r="DN279" t="s">
        <v>124</v>
      </c>
      <c r="DO279">
        <v>0</v>
      </c>
      <c r="DP279" t="s">
        <v>124</v>
      </c>
      <c r="DQ279">
        <v>0</v>
      </c>
      <c r="DR279" t="s">
        <v>124</v>
      </c>
      <c r="DS279" t="s">
        <v>124</v>
      </c>
      <c r="DT279" t="s">
        <v>124</v>
      </c>
    </row>
    <row r="280" spans="1:124" x14ac:dyDescent="0.35">
      <c r="A280" t="s">
        <v>159</v>
      </c>
      <c r="B280" s="1">
        <v>43101</v>
      </c>
      <c r="C280" s="1">
        <v>43101</v>
      </c>
      <c r="D280">
        <v>1</v>
      </c>
      <c r="E280">
        <v>0</v>
      </c>
      <c r="F280">
        <v>0</v>
      </c>
      <c r="G280">
        <v>0</v>
      </c>
      <c r="H280" t="s">
        <v>124</v>
      </c>
      <c r="I280" t="s">
        <v>124</v>
      </c>
      <c r="J280" t="s">
        <v>124</v>
      </c>
      <c r="K280" t="s">
        <v>124</v>
      </c>
      <c r="L280" t="s">
        <v>124</v>
      </c>
      <c r="M280" t="s">
        <v>124</v>
      </c>
      <c r="N280" t="s">
        <v>124</v>
      </c>
      <c r="O280" t="s">
        <v>124</v>
      </c>
      <c r="P280" t="s">
        <v>124</v>
      </c>
      <c r="Q280" t="s">
        <v>124</v>
      </c>
      <c r="R280" t="s">
        <v>124</v>
      </c>
      <c r="S280" t="s">
        <v>124</v>
      </c>
      <c r="T280">
        <v>1</v>
      </c>
      <c r="U280">
        <v>1</v>
      </c>
      <c r="V280">
        <v>0</v>
      </c>
      <c r="W280">
        <v>1</v>
      </c>
      <c r="X280">
        <v>1</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1</v>
      </c>
      <c r="AR280">
        <v>0</v>
      </c>
      <c r="AS280">
        <v>0</v>
      </c>
      <c r="AT280">
        <v>1</v>
      </c>
      <c r="AU280">
        <v>1</v>
      </c>
      <c r="AV280">
        <v>0</v>
      </c>
      <c r="AW280">
        <v>0</v>
      </c>
      <c r="AX280">
        <v>1</v>
      </c>
      <c r="AY280">
        <v>0</v>
      </c>
      <c r="AZ280">
        <v>0</v>
      </c>
      <c r="BA280">
        <v>1</v>
      </c>
      <c r="BB280">
        <v>0</v>
      </c>
      <c r="BC280">
        <v>1</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1</v>
      </c>
      <c r="BW280">
        <v>0</v>
      </c>
      <c r="BX280">
        <v>0</v>
      </c>
      <c r="BY280">
        <v>0</v>
      </c>
      <c r="BZ280">
        <v>0</v>
      </c>
      <c r="CA280">
        <v>0</v>
      </c>
      <c r="CB280">
        <v>0</v>
      </c>
      <c r="CC280">
        <v>0</v>
      </c>
      <c r="CD280">
        <v>0</v>
      </c>
      <c r="CE280">
        <v>1</v>
      </c>
      <c r="CF280">
        <v>0</v>
      </c>
      <c r="CG280">
        <v>0</v>
      </c>
      <c r="CH280">
        <v>0</v>
      </c>
      <c r="CI280">
        <v>0</v>
      </c>
      <c r="CJ280">
        <v>0</v>
      </c>
      <c r="CK280">
        <v>0</v>
      </c>
      <c r="CL280">
        <v>0</v>
      </c>
      <c r="CM280">
        <v>0</v>
      </c>
      <c r="CN280">
        <v>0</v>
      </c>
      <c r="CO280">
        <v>1</v>
      </c>
      <c r="CP280">
        <v>0</v>
      </c>
      <c r="CQ280">
        <v>0</v>
      </c>
      <c r="CR280">
        <v>0</v>
      </c>
      <c r="CS280">
        <v>0</v>
      </c>
      <c r="CT280">
        <v>0</v>
      </c>
      <c r="CU280">
        <v>0</v>
      </c>
      <c r="CV280">
        <v>0</v>
      </c>
      <c r="CW280">
        <v>0</v>
      </c>
      <c r="CX280">
        <v>1</v>
      </c>
      <c r="CY280">
        <v>0</v>
      </c>
      <c r="CZ280">
        <v>0</v>
      </c>
      <c r="DA280">
        <v>1</v>
      </c>
      <c r="DB280">
        <v>1</v>
      </c>
      <c r="DC280">
        <v>0</v>
      </c>
      <c r="DD280">
        <v>0</v>
      </c>
      <c r="DE280">
        <v>1</v>
      </c>
      <c r="DF280">
        <v>0</v>
      </c>
      <c r="DG280">
        <v>0</v>
      </c>
      <c r="DH280" t="s">
        <v>124</v>
      </c>
      <c r="DI280" t="s">
        <v>124</v>
      </c>
      <c r="DJ280" t="s">
        <v>124</v>
      </c>
      <c r="DK280" t="s">
        <v>124</v>
      </c>
      <c r="DL280" t="s">
        <v>124</v>
      </c>
      <c r="DM280" t="s">
        <v>124</v>
      </c>
      <c r="DN280" t="s">
        <v>124</v>
      </c>
      <c r="DO280">
        <v>0</v>
      </c>
      <c r="DP280" t="s">
        <v>124</v>
      </c>
      <c r="DQ280">
        <v>0</v>
      </c>
      <c r="DR280" t="s">
        <v>124</v>
      </c>
      <c r="DS280" t="s">
        <v>124</v>
      </c>
      <c r="DT280" t="s">
        <v>124</v>
      </c>
    </row>
    <row r="281" spans="1:124" x14ac:dyDescent="0.35">
      <c r="A281" t="s">
        <v>159</v>
      </c>
      <c r="B281" s="1">
        <v>43102</v>
      </c>
      <c r="C281" s="1">
        <v>43222</v>
      </c>
      <c r="D281">
        <v>1</v>
      </c>
      <c r="E281">
        <v>0</v>
      </c>
      <c r="F281">
        <v>0</v>
      </c>
      <c r="G281">
        <v>0</v>
      </c>
      <c r="H281" t="s">
        <v>124</v>
      </c>
      <c r="I281" t="s">
        <v>124</v>
      </c>
      <c r="J281" t="s">
        <v>124</v>
      </c>
      <c r="K281" t="s">
        <v>124</v>
      </c>
      <c r="L281" t="s">
        <v>124</v>
      </c>
      <c r="M281" t="s">
        <v>124</v>
      </c>
      <c r="N281" t="s">
        <v>124</v>
      </c>
      <c r="O281" t="s">
        <v>124</v>
      </c>
      <c r="P281" t="s">
        <v>124</v>
      </c>
      <c r="Q281" t="s">
        <v>124</v>
      </c>
      <c r="R281" t="s">
        <v>124</v>
      </c>
      <c r="S281" t="s">
        <v>124</v>
      </c>
      <c r="T281">
        <v>1</v>
      </c>
      <c r="U281">
        <v>1</v>
      </c>
      <c r="V281">
        <v>0</v>
      </c>
      <c r="W281">
        <v>1</v>
      </c>
      <c r="X281">
        <v>1</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1</v>
      </c>
      <c r="AR281">
        <v>0</v>
      </c>
      <c r="AS281">
        <v>0</v>
      </c>
      <c r="AT281">
        <v>1</v>
      </c>
      <c r="AU281">
        <v>1</v>
      </c>
      <c r="AV281">
        <v>0</v>
      </c>
      <c r="AW281">
        <v>0</v>
      </c>
      <c r="AX281">
        <v>1</v>
      </c>
      <c r="AY281">
        <v>0</v>
      </c>
      <c r="AZ281">
        <v>0</v>
      </c>
      <c r="BA281">
        <v>1</v>
      </c>
      <c r="BB281">
        <v>0</v>
      </c>
      <c r="BC281">
        <v>1</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1</v>
      </c>
      <c r="BW281">
        <v>0</v>
      </c>
      <c r="BX281">
        <v>0</v>
      </c>
      <c r="BY281">
        <v>0</v>
      </c>
      <c r="BZ281">
        <v>0</v>
      </c>
      <c r="CA281">
        <v>0</v>
      </c>
      <c r="CB281">
        <v>0</v>
      </c>
      <c r="CC281">
        <v>0</v>
      </c>
      <c r="CD281">
        <v>0</v>
      </c>
      <c r="CE281">
        <v>1</v>
      </c>
      <c r="CF281">
        <v>0</v>
      </c>
      <c r="CG281">
        <v>0</v>
      </c>
      <c r="CH281">
        <v>0</v>
      </c>
      <c r="CI281">
        <v>0</v>
      </c>
      <c r="CJ281">
        <v>0</v>
      </c>
      <c r="CK281">
        <v>0</v>
      </c>
      <c r="CL281">
        <v>0</v>
      </c>
      <c r="CM281">
        <v>0</v>
      </c>
      <c r="CN281">
        <v>0</v>
      </c>
      <c r="CO281">
        <v>1</v>
      </c>
      <c r="CP281">
        <v>0</v>
      </c>
      <c r="CQ281">
        <v>0</v>
      </c>
      <c r="CR281">
        <v>0</v>
      </c>
      <c r="CS281">
        <v>0</v>
      </c>
      <c r="CT281">
        <v>0</v>
      </c>
      <c r="CU281">
        <v>0</v>
      </c>
      <c r="CV281">
        <v>0</v>
      </c>
      <c r="CW281">
        <v>0</v>
      </c>
      <c r="CX281">
        <v>1</v>
      </c>
      <c r="CY281">
        <v>0</v>
      </c>
      <c r="CZ281">
        <v>0</v>
      </c>
      <c r="DA281">
        <v>1</v>
      </c>
      <c r="DB281">
        <v>1</v>
      </c>
      <c r="DC281">
        <v>0</v>
      </c>
      <c r="DD281">
        <v>0</v>
      </c>
      <c r="DE281">
        <v>1</v>
      </c>
      <c r="DF281">
        <v>0</v>
      </c>
      <c r="DG281">
        <v>0</v>
      </c>
      <c r="DH281" t="s">
        <v>124</v>
      </c>
      <c r="DI281" t="s">
        <v>124</v>
      </c>
      <c r="DJ281" t="s">
        <v>124</v>
      </c>
      <c r="DK281" t="s">
        <v>124</v>
      </c>
      <c r="DL281" t="s">
        <v>124</v>
      </c>
      <c r="DM281" t="s">
        <v>124</v>
      </c>
      <c r="DN281" t="s">
        <v>124</v>
      </c>
      <c r="DO281">
        <v>0</v>
      </c>
      <c r="DP281" t="s">
        <v>124</v>
      </c>
      <c r="DQ281">
        <v>0</v>
      </c>
      <c r="DR281" t="s">
        <v>124</v>
      </c>
      <c r="DS281" t="s">
        <v>124</v>
      </c>
      <c r="DT281" t="s">
        <v>124</v>
      </c>
    </row>
    <row r="282" spans="1:124" x14ac:dyDescent="0.35">
      <c r="A282" t="s">
        <v>159</v>
      </c>
      <c r="B282" s="1">
        <v>43223</v>
      </c>
      <c r="C282" s="1">
        <v>43465</v>
      </c>
      <c r="D282">
        <v>1</v>
      </c>
      <c r="E282">
        <v>0</v>
      </c>
      <c r="F282">
        <v>0</v>
      </c>
      <c r="G282">
        <v>0</v>
      </c>
      <c r="H282" t="s">
        <v>124</v>
      </c>
      <c r="I282" t="s">
        <v>124</v>
      </c>
      <c r="J282" t="s">
        <v>124</v>
      </c>
      <c r="K282" t="s">
        <v>124</v>
      </c>
      <c r="L282" t="s">
        <v>124</v>
      </c>
      <c r="M282" t="s">
        <v>124</v>
      </c>
      <c r="N282" t="s">
        <v>124</v>
      </c>
      <c r="O282" t="s">
        <v>124</v>
      </c>
      <c r="P282" t="s">
        <v>124</v>
      </c>
      <c r="Q282" t="s">
        <v>124</v>
      </c>
      <c r="R282" t="s">
        <v>124</v>
      </c>
      <c r="S282" t="s">
        <v>124</v>
      </c>
      <c r="T282">
        <v>1</v>
      </c>
      <c r="U282">
        <v>1</v>
      </c>
      <c r="V282">
        <v>0</v>
      </c>
      <c r="W282">
        <v>1</v>
      </c>
      <c r="X282">
        <v>1</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1</v>
      </c>
      <c r="AR282">
        <v>0</v>
      </c>
      <c r="AS282">
        <v>0</v>
      </c>
      <c r="AT282">
        <v>1</v>
      </c>
      <c r="AU282">
        <v>1</v>
      </c>
      <c r="AV282">
        <v>0</v>
      </c>
      <c r="AW282">
        <v>0</v>
      </c>
      <c r="AX282">
        <v>1</v>
      </c>
      <c r="AY282">
        <v>0</v>
      </c>
      <c r="AZ282">
        <v>0</v>
      </c>
      <c r="BA282">
        <v>1</v>
      </c>
      <c r="BB282">
        <v>0</v>
      </c>
      <c r="BC282">
        <v>1</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1</v>
      </c>
      <c r="BW282">
        <v>0</v>
      </c>
      <c r="BX282">
        <v>0</v>
      </c>
      <c r="BY282">
        <v>0</v>
      </c>
      <c r="BZ282">
        <v>0</v>
      </c>
      <c r="CA282">
        <v>0</v>
      </c>
      <c r="CB282">
        <v>0</v>
      </c>
      <c r="CC282">
        <v>0</v>
      </c>
      <c r="CD282">
        <v>0</v>
      </c>
      <c r="CE282">
        <v>1</v>
      </c>
      <c r="CF282">
        <v>0</v>
      </c>
      <c r="CG282">
        <v>0</v>
      </c>
      <c r="CH282">
        <v>0</v>
      </c>
      <c r="CI282">
        <v>0</v>
      </c>
      <c r="CJ282">
        <v>0</v>
      </c>
      <c r="CK282">
        <v>0</v>
      </c>
      <c r="CL282">
        <v>0</v>
      </c>
      <c r="CM282">
        <v>0</v>
      </c>
      <c r="CN282">
        <v>0</v>
      </c>
      <c r="CO282">
        <v>1</v>
      </c>
      <c r="CP282">
        <v>0</v>
      </c>
      <c r="CQ282">
        <v>0</v>
      </c>
      <c r="CR282">
        <v>0</v>
      </c>
      <c r="CS282">
        <v>0</v>
      </c>
      <c r="CT282">
        <v>0</v>
      </c>
      <c r="CU282">
        <v>0</v>
      </c>
      <c r="CV282">
        <v>0</v>
      </c>
      <c r="CW282">
        <v>0</v>
      </c>
      <c r="CX282">
        <v>1</v>
      </c>
      <c r="CY282">
        <v>0</v>
      </c>
      <c r="CZ282">
        <v>0</v>
      </c>
      <c r="DA282">
        <v>1</v>
      </c>
      <c r="DB282">
        <v>1</v>
      </c>
      <c r="DC282">
        <v>0</v>
      </c>
      <c r="DD282">
        <v>0</v>
      </c>
      <c r="DE282">
        <v>1</v>
      </c>
      <c r="DF282">
        <v>0</v>
      </c>
      <c r="DG282">
        <v>0</v>
      </c>
      <c r="DH282" t="s">
        <v>124</v>
      </c>
      <c r="DI282" t="s">
        <v>124</v>
      </c>
      <c r="DJ282" t="s">
        <v>124</v>
      </c>
      <c r="DK282" t="s">
        <v>124</v>
      </c>
      <c r="DL282" t="s">
        <v>124</v>
      </c>
      <c r="DM282" t="s">
        <v>124</v>
      </c>
      <c r="DN282" t="s">
        <v>124</v>
      </c>
      <c r="DO282">
        <v>0</v>
      </c>
      <c r="DP282" t="s">
        <v>124</v>
      </c>
      <c r="DQ282">
        <v>0</v>
      </c>
      <c r="DR282" t="s">
        <v>124</v>
      </c>
      <c r="DS282" t="s">
        <v>124</v>
      </c>
      <c r="DT282" t="s">
        <v>124</v>
      </c>
    </row>
    <row r="283" spans="1:124" x14ac:dyDescent="0.35">
      <c r="A283" t="s">
        <v>159</v>
      </c>
      <c r="B283" s="1">
        <v>43466</v>
      </c>
      <c r="C283" s="1">
        <v>43474</v>
      </c>
      <c r="D283">
        <v>1</v>
      </c>
      <c r="E283">
        <v>0</v>
      </c>
      <c r="F283">
        <v>0</v>
      </c>
      <c r="G283">
        <v>0</v>
      </c>
      <c r="H283" t="s">
        <v>124</v>
      </c>
      <c r="I283" t="s">
        <v>124</v>
      </c>
      <c r="J283" t="s">
        <v>124</v>
      </c>
      <c r="K283" t="s">
        <v>124</v>
      </c>
      <c r="L283" t="s">
        <v>124</v>
      </c>
      <c r="M283" t="s">
        <v>124</v>
      </c>
      <c r="N283" t="s">
        <v>124</v>
      </c>
      <c r="O283" t="s">
        <v>124</v>
      </c>
      <c r="P283" t="s">
        <v>124</v>
      </c>
      <c r="Q283" t="s">
        <v>124</v>
      </c>
      <c r="R283" t="s">
        <v>124</v>
      </c>
      <c r="S283" t="s">
        <v>124</v>
      </c>
      <c r="T283">
        <v>1</v>
      </c>
      <c r="U283">
        <v>1</v>
      </c>
      <c r="V283">
        <v>0</v>
      </c>
      <c r="W283">
        <v>1</v>
      </c>
      <c r="X283">
        <v>1</v>
      </c>
      <c r="Y283">
        <v>0</v>
      </c>
      <c r="Z283">
        <v>1</v>
      </c>
      <c r="AA283">
        <v>0</v>
      </c>
      <c r="AB283">
        <v>0</v>
      </c>
      <c r="AC283">
        <v>1</v>
      </c>
      <c r="AD283">
        <v>0</v>
      </c>
      <c r="AE283">
        <v>1</v>
      </c>
      <c r="AF283">
        <v>0</v>
      </c>
      <c r="AG283">
        <v>0</v>
      </c>
      <c r="AH283">
        <v>0</v>
      </c>
      <c r="AI283">
        <v>0</v>
      </c>
      <c r="AJ283">
        <v>0</v>
      </c>
      <c r="AK283">
        <v>0</v>
      </c>
      <c r="AL283">
        <v>0</v>
      </c>
      <c r="AM283">
        <v>0</v>
      </c>
      <c r="AN283">
        <v>0</v>
      </c>
      <c r="AO283">
        <v>0</v>
      </c>
      <c r="AP283">
        <v>1</v>
      </c>
      <c r="AQ283">
        <v>1</v>
      </c>
      <c r="AR283">
        <v>0</v>
      </c>
      <c r="AS283">
        <v>0</v>
      </c>
      <c r="AT283">
        <v>1</v>
      </c>
      <c r="AU283">
        <v>1</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1</v>
      </c>
      <c r="BU283">
        <v>0</v>
      </c>
      <c r="BV283">
        <v>1</v>
      </c>
      <c r="BW283">
        <v>0</v>
      </c>
      <c r="BX283">
        <v>0</v>
      </c>
      <c r="BY283">
        <v>0</v>
      </c>
      <c r="BZ283">
        <v>1</v>
      </c>
      <c r="CA283">
        <v>1</v>
      </c>
      <c r="CB283">
        <v>1</v>
      </c>
      <c r="CC283">
        <v>1</v>
      </c>
      <c r="CD283">
        <v>1</v>
      </c>
      <c r="CE283">
        <v>0</v>
      </c>
      <c r="CF283">
        <v>0</v>
      </c>
      <c r="CG283">
        <v>0</v>
      </c>
      <c r="CH283">
        <v>0</v>
      </c>
      <c r="CI283">
        <v>0</v>
      </c>
      <c r="CJ283">
        <v>0</v>
      </c>
      <c r="CK283">
        <v>0</v>
      </c>
      <c r="CL283">
        <v>0</v>
      </c>
      <c r="CM283">
        <v>0</v>
      </c>
      <c r="CN283">
        <v>0</v>
      </c>
      <c r="CO283">
        <v>1</v>
      </c>
      <c r="CP283">
        <v>0</v>
      </c>
      <c r="CQ283">
        <v>0</v>
      </c>
      <c r="CR283">
        <v>0</v>
      </c>
      <c r="CS283">
        <v>0</v>
      </c>
      <c r="CT283">
        <v>0</v>
      </c>
      <c r="CU283">
        <v>0</v>
      </c>
      <c r="CV283">
        <v>0</v>
      </c>
      <c r="CW283">
        <v>0</v>
      </c>
      <c r="CX283">
        <v>1</v>
      </c>
      <c r="CY283">
        <v>0</v>
      </c>
      <c r="CZ283">
        <v>0</v>
      </c>
      <c r="DA283">
        <v>0</v>
      </c>
      <c r="DB283">
        <v>0</v>
      </c>
      <c r="DC283">
        <v>0</v>
      </c>
      <c r="DD283">
        <v>0</v>
      </c>
      <c r="DE283">
        <v>0</v>
      </c>
      <c r="DF283">
        <v>1</v>
      </c>
      <c r="DG283">
        <v>0</v>
      </c>
      <c r="DH283" t="s">
        <v>124</v>
      </c>
      <c r="DI283" t="s">
        <v>124</v>
      </c>
      <c r="DJ283" t="s">
        <v>124</v>
      </c>
      <c r="DK283" t="s">
        <v>124</v>
      </c>
      <c r="DL283" t="s">
        <v>124</v>
      </c>
      <c r="DM283" t="s">
        <v>124</v>
      </c>
      <c r="DN283" t="s">
        <v>124</v>
      </c>
      <c r="DO283">
        <v>0</v>
      </c>
      <c r="DP283" t="s">
        <v>124</v>
      </c>
      <c r="DQ283">
        <v>0</v>
      </c>
      <c r="DR283" t="s">
        <v>124</v>
      </c>
      <c r="DS283" t="s">
        <v>124</v>
      </c>
      <c r="DT283" t="s">
        <v>124</v>
      </c>
    </row>
    <row r="284" spans="1:124" x14ac:dyDescent="0.35">
      <c r="A284" t="s">
        <v>159</v>
      </c>
      <c r="B284" s="1">
        <v>43475</v>
      </c>
      <c r="C284" s="1">
        <v>43646</v>
      </c>
      <c r="D284">
        <v>1</v>
      </c>
      <c r="E284">
        <v>0</v>
      </c>
      <c r="F284">
        <v>0</v>
      </c>
      <c r="G284">
        <v>0</v>
      </c>
      <c r="H284" t="s">
        <v>124</v>
      </c>
      <c r="I284" t="s">
        <v>124</v>
      </c>
      <c r="J284" t="s">
        <v>124</v>
      </c>
      <c r="K284" t="s">
        <v>124</v>
      </c>
      <c r="L284" t="s">
        <v>124</v>
      </c>
      <c r="M284" t="s">
        <v>124</v>
      </c>
      <c r="N284" t="s">
        <v>124</v>
      </c>
      <c r="O284" t="s">
        <v>124</v>
      </c>
      <c r="P284" t="s">
        <v>124</v>
      </c>
      <c r="Q284" t="s">
        <v>124</v>
      </c>
      <c r="R284" t="s">
        <v>124</v>
      </c>
      <c r="S284" t="s">
        <v>124</v>
      </c>
      <c r="T284">
        <v>1</v>
      </c>
      <c r="U284">
        <v>1</v>
      </c>
      <c r="V284">
        <v>0</v>
      </c>
      <c r="W284">
        <v>1</v>
      </c>
      <c r="X284">
        <v>1</v>
      </c>
      <c r="Y284">
        <v>0</v>
      </c>
      <c r="Z284">
        <v>1</v>
      </c>
      <c r="AA284">
        <v>0</v>
      </c>
      <c r="AB284">
        <v>0</v>
      </c>
      <c r="AC284">
        <v>1</v>
      </c>
      <c r="AD284">
        <v>0</v>
      </c>
      <c r="AE284">
        <v>1</v>
      </c>
      <c r="AF284">
        <v>0</v>
      </c>
      <c r="AG284">
        <v>0</v>
      </c>
      <c r="AH284">
        <v>0</v>
      </c>
      <c r="AI284">
        <v>0</v>
      </c>
      <c r="AJ284">
        <v>0</v>
      </c>
      <c r="AK284">
        <v>0</v>
      </c>
      <c r="AL284">
        <v>0</v>
      </c>
      <c r="AM284">
        <v>0</v>
      </c>
      <c r="AN284">
        <v>0</v>
      </c>
      <c r="AO284">
        <v>0</v>
      </c>
      <c r="AP284">
        <v>1</v>
      </c>
      <c r="AQ284">
        <v>1</v>
      </c>
      <c r="AR284">
        <v>0</v>
      </c>
      <c r="AS284">
        <v>0</v>
      </c>
      <c r="AT284">
        <v>1</v>
      </c>
      <c r="AU284">
        <v>1</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1</v>
      </c>
      <c r="BU284">
        <v>0</v>
      </c>
      <c r="BV284">
        <v>1</v>
      </c>
      <c r="BW284">
        <v>0</v>
      </c>
      <c r="BX284">
        <v>0</v>
      </c>
      <c r="BY284">
        <v>0</v>
      </c>
      <c r="BZ284">
        <v>1</v>
      </c>
      <c r="CA284">
        <v>1</v>
      </c>
      <c r="CB284">
        <v>1</v>
      </c>
      <c r="CC284">
        <v>1</v>
      </c>
      <c r="CD284">
        <v>1</v>
      </c>
      <c r="CE284">
        <v>0</v>
      </c>
      <c r="CF284">
        <v>0</v>
      </c>
      <c r="CG284">
        <v>0</v>
      </c>
      <c r="CH284">
        <v>0</v>
      </c>
      <c r="CI284">
        <v>0</v>
      </c>
      <c r="CJ284">
        <v>0</v>
      </c>
      <c r="CK284">
        <v>0</v>
      </c>
      <c r="CL284">
        <v>0</v>
      </c>
      <c r="CM284">
        <v>0</v>
      </c>
      <c r="CN284">
        <v>0</v>
      </c>
      <c r="CO284">
        <v>1</v>
      </c>
      <c r="CP284">
        <v>0</v>
      </c>
      <c r="CQ284">
        <v>0</v>
      </c>
      <c r="CR284">
        <v>0</v>
      </c>
      <c r="CS284">
        <v>0</v>
      </c>
      <c r="CT284">
        <v>0</v>
      </c>
      <c r="CU284">
        <v>0</v>
      </c>
      <c r="CV284">
        <v>0</v>
      </c>
      <c r="CW284">
        <v>0</v>
      </c>
      <c r="CX284">
        <v>1</v>
      </c>
      <c r="CY284">
        <v>0</v>
      </c>
      <c r="CZ284">
        <v>0</v>
      </c>
      <c r="DA284">
        <v>0</v>
      </c>
      <c r="DB284">
        <v>0</v>
      </c>
      <c r="DC284">
        <v>0</v>
      </c>
      <c r="DD284">
        <v>0</v>
      </c>
      <c r="DE284">
        <v>0</v>
      </c>
      <c r="DF284">
        <v>1</v>
      </c>
      <c r="DG284">
        <v>0</v>
      </c>
      <c r="DH284" t="s">
        <v>124</v>
      </c>
      <c r="DI284" t="s">
        <v>124</v>
      </c>
      <c r="DJ284" t="s">
        <v>124</v>
      </c>
      <c r="DK284" t="s">
        <v>124</v>
      </c>
      <c r="DL284" t="s">
        <v>124</v>
      </c>
      <c r="DM284" t="s">
        <v>124</v>
      </c>
      <c r="DN284" t="s">
        <v>124</v>
      </c>
      <c r="DO284">
        <v>0</v>
      </c>
      <c r="DP284" t="s">
        <v>124</v>
      </c>
      <c r="DQ284">
        <v>0</v>
      </c>
      <c r="DR284" t="s">
        <v>124</v>
      </c>
      <c r="DS284" t="s">
        <v>124</v>
      </c>
      <c r="DT284" t="s">
        <v>124</v>
      </c>
    </row>
    <row r="285" spans="1:124" x14ac:dyDescent="0.35">
      <c r="A285" t="s">
        <v>159</v>
      </c>
      <c r="B285" s="1">
        <v>43647</v>
      </c>
      <c r="C285" s="1">
        <v>43738</v>
      </c>
      <c r="D285">
        <v>1</v>
      </c>
      <c r="E285">
        <v>0</v>
      </c>
      <c r="F285">
        <v>0</v>
      </c>
      <c r="G285">
        <v>0</v>
      </c>
      <c r="H285" t="s">
        <v>124</v>
      </c>
      <c r="I285" t="s">
        <v>124</v>
      </c>
      <c r="J285" t="s">
        <v>124</v>
      </c>
      <c r="K285" t="s">
        <v>124</v>
      </c>
      <c r="L285" t="s">
        <v>124</v>
      </c>
      <c r="M285" t="s">
        <v>124</v>
      </c>
      <c r="N285" t="s">
        <v>124</v>
      </c>
      <c r="O285" t="s">
        <v>124</v>
      </c>
      <c r="P285" t="s">
        <v>124</v>
      </c>
      <c r="Q285" t="s">
        <v>124</v>
      </c>
      <c r="R285" t="s">
        <v>124</v>
      </c>
      <c r="S285" t="s">
        <v>124</v>
      </c>
      <c r="T285">
        <v>1</v>
      </c>
      <c r="U285">
        <v>1</v>
      </c>
      <c r="V285">
        <v>0</v>
      </c>
      <c r="W285">
        <v>1</v>
      </c>
      <c r="X285">
        <v>1</v>
      </c>
      <c r="Y285">
        <v>0</v>
      </c>
      <c r="Z285">
        <v>1</v>
      </c>
      <c r="AA285">
        <v>0</v>
      </c>
      <c r="AB285">
        <v>0</v>
      </c>
      <c r="AC285">
        <v>1</v>
      </c>
      <c r="AD285">
        <v>0</v>
      </c>
      <c r="AE285">
        <v>1</v>
      </c>
      <c r="AF285">
        <v>0</v>
      </c>
      <c r="AG285">
        <v>0</v>
      </c>
      <c r="AH285">
        <v>0</v>
      </c>
      <c r="AI285">
        <v>0</v>
      </c>
      <c r="AJ285">
        <v>0</v>
      </c>
      <c r="AK285">
        <v>0</v>
      </c>
      <c r="AL285">
        <v>0</v>
      </c>
      <c r="AM285">
        <v>0</v>
      </c>
      <c r="AN285">
        <v>0</v>
      </c>
      <c r="AO285">
        <v>0</v>
      </c>
      <c r="AP285">
        <v>1</v>
      </c>
      <c r="AQ285">
        <v>1</v>
      </c>
      <c r="AR285">
        <v>0</v>
      </c>
      <c r="AS285">
        <v>0</v>
      </c>
      <c r="AT285">
        <v>1</v>
      </c>
      <c r="AU285">
        <v>1</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1</v>
      </c>
      <c r="BU285">
        <v>0</v>
      </c>
      <c r="BV285">
        <v>1</v>
      </c>
      <c r="BW285">
        <v>0</v>
      </c>
      <c r="BX285">
        <v>0</v>
      </c>
      <c r="BY285">
        <v>0</v>
      </c>
      <c r="BZ285">
        <v>1</v>
      </c>
      <c r="CA285">
        <v>1</v>
      </c>
      <c r="CB285">
        <v>1</v>
      </c>
      <c r="CC285">
        <v>1</v>
      </c>
      <c r="CD285">
        <v>1</v>
      </c>
      <c r="CE285">
        <v>0</v>
      </c>
      <c r="CF285">
        <v>0</v>
      </c>
      <c r="CG285">
        <v>0</v>
      </c>
      <c r="CH285">
        <v>0</v>
      </c>
      <c r="CI285">
        <v>0</v>
      </c>
      <c r="CJ285">
        <v>0</v>
      </c>
      <c r="CK285">
        <v>0</v>
      </c>
      <c r="CL285">
        <v>0</v>
      </c>
      <c r="CM285">
        <v>0</v>
      </c>
      <c r="CN285">
        <v>0</v>
      </c>
      <c r="CO285">
        <v>1</v>
      </c>
      <c r="CP285">
        <v>0</v>
      </c>
      <c r="CQ285">
        <v>0</v>
      </c>
      <c r="CR285">
        <v>0</v>
      </c>
      <c r="CS285">
        <v>0</v>
      </c>
      <c r="CT285">
        <v>0</v>
      </c>
      <c r="CU285">
        <v>0</v>
      </c>
      <c r="CV285">
        <v>0</v>
      </c>
      <c r="CW285">
        <v>0</v>
      </c>
      <c r="CX285">
        <v>1</v>
      </c>
      <c r="CY285">
        <v>0</v>
      </c>
      <c r="CZ285">
        <v>0</v>
      </c>
      <c r="DA285">
        <v>0</v>
      </c>
      <c r="DB285">
        <v>0</v>
      </c>
      <c r="DC285">
        <v>0</v>
      </c>
      <c r="DD285">
        <v>0</v>
      </c>
      <c r="DE285">
        <v>0</v>
      </c>
      <c r="DF285">
        <v>1</v>
      </c>
      <c r="DG285">
        <v>0</v>
      </c>
      <c r="DH285" t="s">
        <v>124</v>
      </c>
      <c r="DI285" t="s">
        <v>124</v>
      </c>
      <c r="DJ285" t="s">
        <v>124</v>
      </c>
      <c r="DK285" t="s">
        <v>124</v>
      </c>
      <c r="DL285" t="s">
        <v>124</v>
      </c>
      <c r="DM285" t="s">
        <v>124</v>
      </c>
      <c r="DN285" t="s">
        <v>124</v>
      </c>
      <c r="DO285">
        <v>1</v>
      </c>
      <c r="DP285" t="s">
        <v>124</v>
      </c>
      <c r="DQ285">
        <v>0</v>
      </c>
      <c r="DR285" t="s">
        <v>124</v>
      </c>
      <c r="DS285" t="s">
        <v>124</v>
      </c>
      <c r="DT285" t="s">
        <v>124</v>
      </c>
    </row>
    <row r="286" spans="1:124" x14ac:dyDescent="0.35">
      <c r="A286" t="s">
        <v>159</v>
      </c>
      <c r="B286" s="1">
        <v>43739</v>
      </c>
      <c r="C286" s="1">
        <v>43830</v>
      </c>
      <c r="D286">
        <v>1</v>
      </c>
      <c r="E286">
        <v>0</v>
      </c>
      <c r="F286">
        <v>0</v>
      </c>
      <c r="G286">
        <v>0</v>
      </c>
      <c r="H286" t="s">
        <v>124</v>
      </c>
      <c r="I286" t="s">
        <v>124</v>
      </c>
      <c r="J286" t="s">
        <v>124</v>
      </c>
      <c r="K286" t="s">
        <v>124</v>
      </c>
      <c r="L286" t="s">
        <v>124</v>
      </c>
      <c r="M286" t="s">
        <v>124</v>
      </c>
      <c r="N286" t="s">
        <v>124</v>
      </c>
      <c r="O286" t="s">
        <v>124</v>
      </c>
      <c r="P286" t="s">
        <v>124</v>
      </c>
      <c r="Q286" t="s">
        <v>124</v>
      </c>
      <c r="R286" t="s">
        <v>124</v>
      </c>
      <c r="S286" t="s">
        <v>124</v>
      </c>
      <c r="T286">
        <v>1</v>
      </c>
      <c r="U286">
        <v>1</v>
      </c>
      <c r="V286">
        <v>0</v>
      </c>
      <c r="W286">
        <v>1</v>
      </c>
      <c r="X286">
        <v>1</v>
      </c>
      <c r="Y286">
        <v>0</v>
      </c>
      <c r="Z286">
        <v>1</v>
      </c>
      <c r="AA286">
        <v>0</v>
      </c>
      <c r="AB286">
        <v>0</v>
      </c>
      <c r="AC286">
        <v>1</v>
      </c>
      <c r="AD286">
        <v>0</v>
      </c>
      <c r="AE286">
        <v>1</v>
      </c>
      <c r="AF286">
        <v>0</v>
      </c>
      <c r="AG286">
        <v>0</v>
      </c>
      <c r="AH286">
        <v>0</v>
      </c>
      <c r="AI286">
        <v>0</v>
      </c>
      <c r="AJ286">
        <v>0</v>
      </c>
      <c r="AK286">
        <v>0</v>
      </c>
      <c r="AL286">
        <v>0</v>
      </c>
      <c r="AM286">
        <v>0</v>
      </c>
      <c r="AN286">
        <v>0</v>
      </c>
      <c r="AO286">
        <v>0</v>
      </c>
      <c r="AP286">
        <v>1</v>
      </c>
      <c r="AQ286">
        <v>1</v>
      </c>
      <c r="AR286">
        <v>0</v>
      </c>
      <c r="AS286">
        <v>0</v>
      </c>
      <c r="AT286">
        <v>1</v>
      </c>
      <c r="AU286">
        <v>1</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1</v>
      </c>
      <c r="BU286">
        <v>0</v>
      </c>
      <c r="BV286">
        <v>1</v>
      </c>
      <c r="BW286">
        <v>0</v>
      </c>
      <c r="BX286">
        <v>0</v>
      </c>
      <c r="BY286">
        <v>0</v>
      </c>
      <c r="BZ286">
        <v>1</v>
      </c>
      <c r="CA286">
        <v>1</v>
      </c>
      <c r="CB286">
        <v>1</v>
      </c>
      <c r="CC286">
        <v>1</v>
      </c>
      <c r="CD286">
        <v>1</v>
      </c>
      <c r="CE286">
        <v>0</v>
      </c>
      <c r="CF286">
        <v>0</v>
      </c>
      <c r="CG286">
        <v>0</v>
      </c>
      <c r="CH286">
        <v>0</v>
      </c>
      <c r="CI286">
        <v>0</v>
      </c>
      <c r="CJ286">
        <v>0</v>
      </c>
      <c r="CK286">
        <v>0</v>
      </c>
      <c r="CL286">
        <v>0</v>
      </c>
      <c r="CM286">
        <v>0</v>
      </c>
      <c r="CN286">
        <v>0</v>
      </c>
      <c r="CO286">
        <v>1</v>
      </c>
      <c r="CP286">
        <v>0</v>
      </c>
      <c r="CQ286">
        <v>0</v>
      </c>
      <c r="CR286">
        <v>0</v>
      </c>
      <c r="CS286">
        <v>0</v>
      </c>
      <c r="CT286">
        <v>0</v>
      </c>
      <c r="CU286">
        <v>0</v>
      </c>
      <c r="CV286">
        <v>0</v>
      </c>
      <c r="CW286">
        <v>0</v>
      </c>
      <c r="CX286">
        <v>1</v>
      </c>
      <c r="CY286">
        <v>0</v>
      </c>
      <c r="CZ286">
        <v>0</v>
      </c>
      <c r="DA286">
        <v>0</v>
      </c>
      <c r="DB286">
        <v>0</v>
      </c>
      <c r="DC286">
        <v>0</v>
      </c>
      <c r="DD286">
        <v>0</v>
      </c>
      <c r="DE286">
        <v>0</v>
      </c>
      <c r="DF286">
        <v>1</v>
      </c>
      <c r="DG286">
        <v>0</v>
      </c>
      <c r="DH286" t="s">
        <v>124</v>
      </c>
      <c r="DI286" t="s">
        <v>124</v>
      </c>
      <c r="DJ286" t="s">
        <v>124</v>
      </c>
      <c r="DK286" t="s">
        <v>124</v>
      </c>
      <c r="DL286" t="s">
        <v>124</v>
      </c>
      <c r="DM286" t="s">
        <v>124</v>
      </c>
      <c r="DN286" t="s">
        <v>124</v>
      </c>
      <c r="DO286">
        <v>1</v>
      </c>
      <c r="DP286">
        <v>1</v>
      </c>
      <c r="DQ286">
        <v>0</v>
      </c>
      <c r="DR286" t="s">
        <v>124</v>
      </c>
      <c r="DS286" t="s">
        <v>124</v>
      </c>
      <c r="DT286" t="s">
        <v>124</v>
      </c>
    </row>
    <row r="287" spans="1:124" x14ac:dyDescent="0.35">
      <c r="A287" t="s">
        <v>159</v>
      </c>
      <c r="B287" s="1">
        <v>43831</v>
      </c>
      <c r="C287" s="1">
        <v>43921</v>
      </c>
      <c r="D287">
        <v>1</v>
      </c>
      <c r="E287">
        <v>0</v>
      </c>
      <c r="F287">
        <v>0</v>
      </c>
      <c r="G287">
        <v>0</v>
      </c>
      <c r="H287" t="s">
        <v>124</v>
      </c>
      <c r="I287" t="s">
        <v>124</v>
      </c>
      <c r="J287" t="s">
        <v>124</v>
      </c>
      <c r="K287" t="s">
        <v>124</v>
      </c>
      <c r="L287" t="s">
        <v>124</v>
      </c>
      <c r="M287" t="s">
        <v>124</v>
      </c>
      <c r="N287" t="s">
        <v>124</v>
      </c>
      <c r="O287" t="s">
        <v>124</v>
      </c>
      <c r="P287" t="s">
        <v>124</v>
      </c>
      <c r="Q287" t="s">
        <v>124</v>
      </c>
      <c r="R287" t="s">
        <v>124</v>
      </c>
      <c r="S287" t="s">
        <v>124</v>
      </c>
      <c r="T287">
        <v>1</v>
      </c>
      <c r="U287">
        <v>1</v>
      </c>
      <c r="V287">
        <v>0</v>
      </c>
      <c r="W287">
        <v>1</v>
      </c>
      <c r="X287">
        <v>1</v>
      </c>
      <c r="Y287">
        <v>0</v>
      </c>
      <c r="Z287">
        <v>1</v>
      </c>
      <c r="AA287">
        <v>0</v>
      </c>
      <c r="AB287">
        <v>0</v>
      </c>
      <c r="AC287">
        <v>0</v>
      </c>
      <c r="AD287">
        <v>0</v>
      </c>
      <c r="AE287">
        <v>1</v>
      </c>
      <c r="AF287">
        <v>0</v>
      </c>
      <c r="AG287">
        <v>0</v>
      </c>
      <c r="AH287">
        <v>0</v>
      </c>
      <c r="AI287">
        <v>0</v>
      </c>
      <c r="AJ287">
        <v>0</v>
      </c>
      <c r="AK287">
        <v>0</v>
      </c>
      <c r="AL287">
        <v>0</v>
      </c>
      <c r="AM287">
        <v>0</v>
      </c>
      <c r="AN287">
        <v>0</v>
      </c>
      <c r="AO287">
        <v>0</v>
      </c>
      <c r="AP287">
        <v>1</v>
      </c>
      <c r="AQ287">
        <v>1</v>
      </c>
      <c r="AR287">
        <v>0</v>
      </c>
      <c r="AS287">
        <v>0</v>
      </c>
      <c r="AT287">
        <v>1</v>
      </c>
      <c r="AU287">
        <v>1</v>
      </c>
      <c r="AV287">
        <v>0</v>
      </c>
      <c r="AW287">
        <v>0</v>
      </c>
      <c r="AX287">
        <v>0</v>
      </c>
      <c r="AY287">
        <v>0</v>
      </c>
      <c r="AZ287">
        <v>0</v>
      </c>
      <c r="BA287">
        <v>1</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1</v>
      </c>
      <c r="BW287">
        <v>0</v>
      </c>
      <c r="BX287">
        <v>0</v>
      </c>
      <c r="BY287">
        <v>0</v>
      </c>
      <c r="BZ287">
        <v>1</v>
      </c>
      <c r="CA287">
        <v>1</v>
      </c>
      <c r="CB287">
        <v>1</v>
      </c>
      <c r="CC287">
        <v>1</v>
      </c>
      <c r="CD287">
        <v>1</v>
      </c>
      <c r="CE287">
        <v>0</v>
      </c>
      <c r="CF287">
        <v>0</v>
      </c>
      <c r="CG287">
        <v>0</v>
      </c>
      <c r="CH287">
        <v>0</v>
      </c>
      <c r="CI287">
        <v>0</v>
      </c>
      <c r="CJ287">
        <v>0</v>
      </c>
      <c r="CK287">
        <v>0</v>
      </c>
      <c r="CL287">
        <v>0</v>
      </c>
      <c r="CM287">
        <v>0</v>
      </c>
      <c r="CN287">
        <v>0</v>
      </c>
      <c r="CO287">
        <v>1</v>
      </c>
      <c r="CP287">
        <v>0</v>
      </c>
      <c r="CQ287">
        <v>0</v>
      </c>
      <c r="CR287">
        <v>0</v>
      </c>
      <c r="CS287">
        <v>0</v>
      </c>
      <c r="CT287">
        <v>0</v>
      </c>
      <c r="CU287">
        <v>0</v>
      </c>
      <c r="CV287">
        <v>0</v>
      </c>
      <c r="CW287">
        <v>0</v>
      </c>
      <c r="CX287">
        <v>1</v>
      </c>
      <c r="CY287">
        <v>0</v>
      </c>
      <c r="CZ287">
        <v>0</v>
      </c>
      <c r="DA287">
        <v>0</v>
      </c>
      <c r="DB287">
        <v>0</v>
      </c>
      <c r="DC287">
        <v>0</v>
      </c>
      <c r="DD287">
        <v>0</v>
      </c>
      <c r="DE287">
        <v>0</v>
      </c>
      <c r="DF287">
        <v>1</v>
      </c>
      <c r="DG287">
        <v>0</v>
      </c>
      <c r="DH287" t="s">
        <v>124</v>
      </c>
      <c r="DI287" t="s">
        <v>124</v>
      </c>
      <c r="DJ287" t="s">
        <v>124</v>
      </c>
      <c r="DK287" t="s">
        <v>124</v>
      </c>
      <c r="DL287" t="s">
        <v>124</v>
      </c>
      <c r="DM287" t="s">
        <v>124</v>
      </c>
      <c r="DN287" t="s">
        <v>124</v>
      </c>
      <c r="DO287">
        <v>1</v>
      </c>
      <c r="DP287">
        <v>1</v>
      </c>
      <c r="DQ287">
        <v>0</v>
      </c>
      <c r="DR287" t="s">
        <v>124</v>
      </c>
      <c r="DS287" t="s">
        <v>124</v>
      </c>
      <c r="DT287" t="s">
        <v>124</v>
      </c>
    </row>
    <row r="288" spans="1:124" x14ac:dyDescent="0.35">
      <c r="A288" t="s">
        <v>159</v>
      </c>
      <c r="B288" s="1">
        <v>43922</v>
      </c>
      <c r="C288" s="1">
        <v>43993</v>
      </c>
      <c r="D288">
        <v>1</v>
      </c>
      <c r="E288">
        <v>0</v>
      </c>
      <c r="F288">
        <v>0</v>
      </c>
      <c r="G288">
        <v>0</v>
      </c>
      <c r="H288" t="s">
        <v>124</v>
      </c>
      <c r="I288" t="s">
        <v>124</v>
      </c>
      <c r="J288" t="s">
        <v>124</v>
      </c>
      <c r="K288" t="s">
        <v>124</v>
      </c>
      <c r="L288" t="s">
        <v>124</v>
      </c>
      <c r="M288" t="s">
        <v>124</v>
      </c>
      <c r="N288" t="s">
        <v>124</v>
      </c>
      <c r="O288" t="s">
        <v>124</v>
      </c>
      <c r="P288" t="s">
        <v>124</v>
      </c>
      <c r="Q288" t="s">
        <v>124</v>
      </c>
      <c r="R288" t="s">
        <v>124</v>
      </c>
      <c r="S288" t="s">
        <v>124</v>
      </c>
      <c r="T288">
        <v>1</v>
      </c>
      <c r="U288">
        <v>1</v>
      </c>
      <c r="V288">
        <v>0</v>
      </c>
      <c r="W288">
        <v>1</v>
      </c>
      <c r="X288">
        <v>1</v>
      </c>
      <c r="Y288">
        <v>0</v>
      </c>
      <c r="Z288">
        <v>1</v>
      </c>
      <c r="AA288">
        <v>0</v>
      </c>
      <c r="AB288">
        <v>0</v>
      </c>
      <c r="AC288">
        <v>0</v>
      </c>
      <c r="AD288">
        <v>0</v>
      </c>
      <c r="AE288">
        <v>1</v>
      </c>
      <c r="AF288">
        <v>0</v>
      </c>
      <c r="AG288">
        <v>0</v>
      </c>
      <c r="AH288">
        <v>1</v>
      </c>
      <c r="AI288">
        <v>0</v>
      </c>
      <c r="AJ288">
        <v>0</v>
      </c>
      <c r="AK288">
        <v>0</v>
      </c>
      <c r="AL288">
        <v>0</v>
      </c>
      <c r="AM288">
        <v>0</v>
      </c>
      <c r="AN288">
        <v>0</v>
      </c>
      <c r="AO288">
        <v>0</v>
      </c>
      <c r="AP288">
        <v>1</v>
      </c>
      <c r="AQ288">
        <v>1</v>
      </c>
      <c r="AR288">
        <v>0</v>
      </c>
      <c r="AS288">
        <v>0</v>
      </c>
      <c r="AT288">
        <v>1</v>
      </c>
      <c r="AU288">
        <v>1</v>
      </c>
      <c r="AV288">
        <v>0</v>
      </c>
      <c r="AW288">
        <v>0</v>
      </c>
      <c r="AX288">
        <v>0</v>
      </c>
      <c r="AY288">
        <v>0</v>
      </c>
      <c r="AZ288">
        <v>0</v>
      </c>
      <c r="BA288">
        <v>1</v>
      </c>
      <c r="BB288">
        <v>0</v>
      </c>
      <c r="BC288">
        <v>0</v>
      </c>
      <c r="BD288">
        <v>0</v>
      </c>
      <c r="BE288">
        <v>0</v>
      </c>
      <c r="BF288">
        <v>0</v>
      </c>
      <c r="BG288">
        <v>0</v>
      </c>
      <c r="BH288">
        <v>1</v>
      </c>
      <c r="BI288">
        <v>0</v>
      </c>
      <c r="BJ288">
        <v>0</v>
      </c>
      <c r="BK288">
        <v>0</v>
      </c>
      <c r="BL288">
        <v>0</v>
      </c>
      <c r="BM288">
        <v>0</v>
      </c>
      <c r="BN288">
        <v>0</v>
      </c>
      <c r="BO288">
        <v>0</v>
      </c>
      <c r="BP288">
        <v>0</v>
      </c>
      <c r="BQ288">
        <v>0</v>
      </c>
      <c r="BR288">
        <v>0</v>
      </c>
      <c r="BS288">
        <v>0</v>
      </c>
      <c r="BT288">
        <v>0</v>
      </c>
      <c r="BU288">
        <v>0</v>
      </c>
      <c r="BV288">
        <v>1</v>
      </c>
      <c r="BW288">
        <v>0</v>
      </c>
      <c r="BX288">
        <v>0</v>
      </c>
      <c r="BY288">
        <v>0</v>
      </c>
      <c r="BZ288">
        <v>1</v>
      </c>
      <c r="CA288">
        <v>1</v>
      </c>
      <c r="CB288">
        <v>1</v>
      </c>
      <c r="CC288">
        <v>1</v>
      </c>
      <c r="CD288">
        <v>1</v>
      </c>
      <c r="CE288">
        <v>0</v>
      </c>
      <c r="CF288">
        <v>0</v>
      </c>
      <c r="CG288">
        <v>0</v>
      </c>
      <c r="CH288">
        <v>0</v>
      </c>
      <c r="CI288">
        <v>0</v>
      </c>
      <c r="CJ288">
        <v>0</v>
      </c>
      <c r="CK288">
        <v>0</v>
      </c>
      <c r="CL288">
        <v>0</v>
      </c>
      <c r="CM288">
        <v>0</v>
      </c>
      <c r="CN288">
        <v>0</v>
      </c>
      <c r="CO288">
        <v>1</v>
      </c>
      <c r="CP288">
        <v>0</v>
      </c>
      <c r="CQ288">
        <v>0</v>
      </c>
      <c r="CR288">
        <v>0</v>
      </c>
      <c r="CS288">
        <v>0</v>
      </c>
      <c r="CT288">
        <v>0</v>
      </c>
      <c r="CU288">
        <v>0</v>
      </c>
      <c r="CV288">
        <v>0</v>
      </c>
      <c r="CW288">
        <v>0</v>
      </c>
      <c r="CX288">
        <v>1</v>
      </c>
      <c r="CY288">
        <v>0</v>
      </c>
      <c r="CZ288">
        <v>0</v>
      </c>
      <c r="DA288">
        <v>0</v>
      </c>
      <c r="DB288">
        <v>0</v>
      </c>
      <c r="DC288">
        <v>0</v>
      </c>
      <c r="DD288">
        <v>0</v>
      </c>
      <c r="DE288">
        <v>0</v>
      </c>
      <c r="DF288">
        <v>1</v>
      </c>
      <c r="DG288">
        <v>0</v>
      </c>
      <c r="DH288" t="s">
        <v>124</v>
      </c>
      <c r="DI288" t="s">
        <v>124</v>
      </c>
      <c r="DJ288" t="s">
        <v>124</v>
      </c>
      <c r="DK288" t="s">
        <v>124</v>
      </c>
      <c r="DL288" t="s">
        <v>124</v>
      </c>
      <c r="DM288" t="s">
        <v>124</v>
      </c>
      <c r="DN288" t="s">
        <v>124</v>
      </c>
      <c r="DO288">
        <v>1</v>
      </c>
      <c r="DP288">
        <v>1</v>
      </c>
      <c r="DQ288">
        <v>0</v>
      </c>
      <c r="DR288" t="s">
        <v>124</v>
      </c>
      <c r="DS288" t="s">
        <v>124</v>
      </c>
      <c r="DT288" t="s">
        <v>124</v>
      </c>
    </row>
    <row r="289" spans="1:124" x14ac:dyDescent="0.35">
      <c r="A289" t="s">
        <v>159</v>
      </c>
      <c r="B289" s="1">
        <v>43994</v>
      </c>
      <c r="C289" s="1">
        <v>44044</v>
      </c>
      <c r="D289">
        <v>1</v>
      </c>
      <c r="E289">
        <v>0</v>
      </c>
      <c r="F289">
        <v>0</v>
      </c>
      <c r="G289">
        <v>0</v>
      </c>
      <c r="H289" t="s">
        <v>124</v>
      </c>
      <c r="I289" t="s">
        <v>124</v>
      </c>
      <c r="J289" t="s">
        <v>124</v>
      </c>
      <c r="K289" t="s">
        <v>124</v>
      </c>
      <c r="L289" t="s">
        <v>124</v>
      </c>
      <c r="M289" t="s">
        <v>124</v>
      </c>
      <c r="N289" t="s">
        <v>124</v>
      </c>
      <c r="O289" t="s">
        <v>124</v>
      </c>
      <c r="P289" t="s">
        <v>124</v>
      </c>
      <c r="Q289" t="s">
        <v>124</v>
      </c>
      <c r="R289" t="s">
        <v>124</v>
      </c>
      <c r="S289" t="s">
        <v>124</v>
      </c>
      <c r="T289">
        <v>1</v>
      </c>
      <c r="U289">
        <v>1</v>
      </c>
      <c r="V289">
        <v>0</v>
      </c>
      <c r="W289">
        <v>1</v>
      </c>
      <c r="X289">
        <v>1</v>
      </c>
      <c r="Y289">
        <v>0</v>
      </c>
      <c r="Z289">
        <v>1</v>
      </c>
      <c r="AA289">
        <v>0</v>
      </c>
      <c r="AB289">
        <v>0</v>
      </c>
      <c r="AC289">
        <v>0</v>
      </c>
      <c r="AD289">
        <v>0</v>
      </c>
      <c r="AE289">
        <v>1</v>
      </c>
      <c r="AF289">
        <v>0</v>
      </c>
      <c r="AG289">
        <v>0</v>
      </c>
      <c r="AH289">
        <v>1</v>
      </c>
      <c r="AI289">
        <v>0</v>
      </c>
      <c r="AJ289">
        <v>0</v>
      </c>
      <c r="AK289">
        <v>0</v>
      </c>
      <c r="AL289">
        <v>0</v>
      </c>
      <c r="AM289">
        <v>0</v>
      </c>
      <c r="AN289">
        <v>0</v>
      </c>
      <c r="AO289">
        <v>0</v>
      </c>
      <c r="AP289">
        <v>1</v>
      </c>
      <c r="AQ289">
        <v>1</v>
      </c>
      <c r="AR289">
        <v>0</v>
      </c>
      <c r="AS289">
        <v>0</v>
      </c>
      <c r="AT289">
        <v>1</v>
      </c>
      <c r="AU289">
        <v>1</v>
      </c>
      <c r="AV289">
        <v>0</v>
      </c>
      <c r="AW289">
        <v>0</v>
      </c>
      <c r="AX289">
        <v>0</v>
      </c>
      <c r="AY289">
        <v>0</v>
      </c>
      <c r="AZ289">
        <v>0</v>
      </c>
      <c r="BA289">
        <v>1</v>
      </c>
      <c r="BB289">
        <v>0</v>
      </c>
      <c r="BC289">
        <v>0</v>
      </c>
      <c r="BD289">
        <v>0</v>
      </c>
      <c r="BE289">
        <v>0</v>
      </c>
      <c r="BF289">
        <v>0</v>
      </c>
      <c r="BG289">
        <v>0</v>
      </c>
      <c r="BH289">
        <v>1</v>
      </c>
      <c r="BI289">
        <v>0</v>
      </c>
      <c r="BJ289">
        <v>0</v>
      </c>
      <c r="BK289">
        <v>0</v>
      </c>
      <c r="BL289">
        <v>0</v>
      </c>
      <c r="BM289">
        <v>0</v>
      </c>
      <c r="BN289">
        <v>0</v>
      </c>
      <c r="BO289">
        <v>0</v>
      </c>
      <c r="BP289">
        <v>0</v>
      </c>
      <c r="BQ289">
        <v>0</v>
      </c>
      <c r="BR289">
        <v>0</v>
      </c>
      <c r="BS289">
        <v>0</v>
      </c>
      <c r="BT289">
        <v>0</v>
      </c>
      <c r="BU289">
        <v>0</v>
      </c>
      <c r="BV289">
        <v>1</v>
      </c>
      <c r="BW289">
        <v>0</v>
      </c>
      <c r="BX289">
        <v>0</v>
      </c>
      <c r="BY289">
        <v>0</v>
      </c>
      <c r="BZ289">
        <v>1</v>
      </c>
      <c r="CA289">
        <v>1</v>
      </c>
      <c r="CB289">
        <v>1</v>
      </c>
      <c r="CC289">
        <v>1</v>
      </c>
      <c r="CD289">
        <v>1</v>
      </c>
      <c r="CE289">
        <v>0</v>
      </c>
      <c r="CF289">
        <v>0</v>
      </c>
      <c r="CG289">
        <v>0</v>
      </c>
      <c r="CH289">
        <v>0</v>
      </c>
      <c r="CI289">
        <v>0</v>
      </c>
      <c r="CJ289">
        <v>0</v>
      </c>
      <c r="CK289">
        <v>0</v>
      </c>
      <c r="CL289">
        <v>0</v>
      </c>
      <c r="CM289">
        <v>0</v>
      </c>
      <c r="CN289">
        <v>0</v>
      </c>
      <c r="CO289">
        <v>1</v>
      </c>
      <c r="CP289">
        <v>0</v>
      </c>
      <c r="CQ289">
        <v>0</v>
      </c>
      <c r="CR289">
        <v>0</v>
      </c>
      <c r="CS289">
        <v>0</v>
      </c>
      <c r="CT289">
        <v>0</v>
      </c>
      <c r="CU289">
        <v>0</v>
      </c>
      <c r="CV289">
        <v>0</v>
      </c>
      <c r="CW289">
        <v>0</v>
      </c>
      <c r="CX289">
        <v>1</v>
      </c>
      <c r="CY289">
        <v>0</v>
      </c>
      <c r="CZ289">
        <v>0</v>
      </c>
      <c r="DA289">
        <v>0</v>
      </c>
      <c r="DB289">
        <v>0</v>
      </c>
      <c r="DC289">
        <v>0</v>
      </c>
      <c r="DD289">
        <v>0</v>
      </c>
      <c r="DE289">
        <v>0</v>
      </c>
      <c r="DF289">
        <v>1</v>
      </c>
      <c r="DG289">
        <v>0</v>
      </c>
      <c r="DH289" t="s">
        <v>124</v>
      </c>
      <c r="DI289" t="s">
        <v>124</v>
      </c>
      <c r="DJ289" t="s">
        <v>124</v>
      </c>
      <c r="DK289" t="s">
        <v>124</v>
      </c>
      <c r="DL289" t="s">
        <v>124</v>
      </c>
      <c r="DM289" t="s">
        <v>124</v>
      </c>
      <c r="DN289" t="s">
        <v>124</v>
      </c>
      <c r="DO289">
        <v>1</v>
      </c>
      <c r="DP289">
        <v>1</v>
      </c>
      <c r="DQ289">
        <v>0</v>
      </c>
      <c r="DR289" t="s">
        <v>124</v>
      </c>
      <c r="DS289" t="s">
        <v>124</v>
      </c>
      <c r="DT289" t="s">
        <v>124</v>
      </c>
    </row>
    <row r="290" spans="1:124" x14ac:dyDescent="0.35">
      <c r="A290" t="s">
        <v>160</v>
      </c>
      <c r="B290" s="1">
        <v>42948</v>
      </c>
      <c r="C290" s="1">
        <v>43008</v>
      </c>
      <c r="D290">
        <v>1</v>
      </c>
      <c r="E290">
        <v>0</v>
      </c>
      <c r="F290">
        <v>0</v>
      </c>
      <c r="G290">
        <v>0</v>
      </c>
      <c r="H290" t="s">
        <v>124</v>
      </c>
      <c r="I290" t="s">
        <v>124</v>
      </c>
      <c r="J290" t="s">
        <v>124</v>
      </c>
      <c r="K290" t="s">
        <v>124</v>
      </c>
      <c r="L290" t="s">
        <v>124</v>
      </c>
      <c r="M290" t="s">
        <v>124</v>
      </c>
      <c r="N290" t="s">
        <v>124</v>
      </c>
      <c r="O290" t="s">
        <v>124</v>
      </c>
      <c r="P290" t="s">
        <v>124</v>
      </c>
      <c r="Q290" t="s">
        <v>124</v>
      </c>
      <c r="R290" t="s">
        <v>124</v>
      </c>
      <c r="S290" t="s">
        <v>124</v>
      </c>
      <c r="T290">
        <v>1</v>
      </c>
      <c r="U290">
        <v>1</v>
      </c>
      <c r="V290">
        <v>0</v>
      </c>
      <c r="W290">
        <v>0</v>
      </c>
      <c r="X290">
        <v>1</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1</v>
      </c>
      <c r="AR290">
        <v>1</v>
      </c>
      <c r="AS290">
        <v>0</v>
      </c>
      <c r="AT290">
        <v>0</v>
      </c>
      <c r="AU290">
        <v>0</v>
      </c>
      <c r="AV290">
        <v>0</v>
      </c>
      <c r="AW290">
        <v>0</v>
      </c>
      <c r="AX290">
        <v>1</v>
      </c>
      <c r="AY290">
        <v>0</v>
      </c>
      <c r="AZ290">
        <v>0</v>
      </c>
      <c r="BA290">
        <v>0</v>
      </c>
      <c r="BB290">
        <v>0</v>
      </c>
      <c r="BC290">
        <v>0</v>
      </c>
      <c r="BD290">
        <v>0</v>
      </c>
      <c r="BE290">
        <v>0</v>
      </c>
      <c r="BF290">
        <v>0</v>
      </c>
      <c r="BG290">
        <v>0</v>
      </c>
      <c r="BH290">
        <v>0</v>
      </c>
      <c r="BI290">
        <v>0</v>
      </c>
      <c r="BJ290">
        <v>0</v>
      </c>
      <c r="BK290">
        <v>0</v>
      </c>
      <c r="BL290">
        <v>1</v>
      </c>
      <c r="BM290">
        <v>0</v>
      </c>
      <c r="BN290">
        <v>0</v>
      </c>
      <c r="BO290">
        <v>0</v>
      </c>
      <c r="BP290">
        <v>0</v>
      </c>
      <c r="BQ290">
        <v>1</v>
      </c>
      <c r="BR290">
        <v>0</v>
      </c>
      <c r="BS290">
        <v>1</v>
      </c>
      <c r="BT290">
        <v>0</v>
      </c>
      <c r="BU290">
        <v>0</v>
      </c>
      <c r="BV290">
        <v>1</v>
      </c>
      <c r="BW290">
        <v>0</v>
      </c>
      <c r="BX290">
        <v>0</v>
      </c>
      <c r="BY290">
        <v>0</v>
      </c>
      <c r="BZ290">
        <v>0</v>
      </c>
      <c r="CA290">
        <v>0</v>
      </c>
      <c r="CB290">
        <v>0</v>
      </c>
      <c r="CC290">
        <v>0</v>
      </c>
      <c r="CD290">
        <v>0</v>
      </c>
      <c r="CE290">
        <v>1</v>
      </c>
      <c r="CF290">
        <v>0</v>
      </c>
      <c r="CG290">
        <v>0</v>
      </c>
      <c r="CH290">
        <v>0</v>
      </c>
      <c r="CI290">
        <v>0</v>
      </c>
      <c r="CJ290">
        <v>0</v>
      </c>
      <c r="CK290">
        <v>0</v>
      </c>
      <c r="CL290">
        <v>0</v>
      </c>
      <c r="CM290">
        <v>0</v>
      </c>
      <c r="CN290">
        <v>0</v>
      </c>
      <c r="CO290">
        <v>1</v>
      </c>
      <c r="CP290">
        <v>0</v>
      </c>
      <c r="CQ290">
        <v>0</v>
      </c>
      <c r="CR290">
        <v>0</v>
      </c>
      <c r="CS290">
        <v>0</v>
      </c>
      <c r="CT290">
        <v>0</v>
      </c>
      <c r="CU290">
        <v>0</v>
      </c>
      <c r="CV290">
        <v>0</v>
      </c>
      <c r="CW290">
        <v>0</v>
      </c>
      <c r="CX290">
        <v>1</v>
      </c>
      <c r="CY290">
        <v>0</v>
      </c>
      <c r="CZ290">
        <v>0</v>
      </c>
      <c r="DA290">
        <v>1</v>
      </c>
      <c r="DB290">
        <v>0</v>
      </c>
      <c r="DC290">
        <v>0</v>
      </c>
      <c r="DD290">
        <v>0</v>
      </c>
      <c r="DE290">
        <v>1</v>
      </c>
      <c r="DF290">
        <v>0</v>
      </c>
      <c r="DG290">
        <v>0</v>
      </c>
      <c r="DH290" t="s">
        <v>124</v>
      </c>
      <c r="DI290" t="s">
        <v>124</v>
      </c>
      <c r="DJ290" t="s">
        <v>124</v>
      </c>
      <c r="DK290" t="s">
        <v>124</v>
      </c>
      <c r="DL290" t="s">
        <v>124</v>
      </c>
      <c r="DM290" t="s">
        <v>124</v>
      </c>
      <c r="DN290" t="s">
        <v>124</v>
      </c>
      <c r="DO290">
        <v>0</v>
      </c>
      <c r="DP290" t="s">
        <v>124</v>
      </c>
      <c r="DQ290">
        <v>0</v>
      </c>
      <c r="DR290" t="s">
        <v>124</v>
      </c>
      <c r="DS290" t="s">
        <v>124</v>
      </c>
      <c r="DT290" t="s">
        <v>124</v>
      </c>
    </row>
    <row r="291" spans="1:124" x14ac:dyDescent="0.35">
      <c r="A291" t="s">
        <v>160</v>
      </c>
      <c r="B291" s="1">
        <v>43009</v>
      </c>
      <c r="C291" s="1">
        <v>43356</v>
      </c>
      <c r="D291">
        <v>1</v>
      </c>
      <c r="E291">
        <v>0</v>
      </c>
      <c r="F291">
        <v>0</v>
      </c>
      <c r="G291">
        <v>0</v>
      </c>
      <c r="H291" t="s">
        <v>124</v>
      </c>
      <c r="I291" t="s">
        <v>124</v>
      </c>
      <c r="J291" t="s">
        <v>124</v>
      </c>
      <c r="K291" t="s">
        <v>124</v>
      </c>
      <c r="L291" t="s">
        <v>124</v>
      </c>
      <c r="M291" t="s">
        <v>124</v>
      </c>
      <c r="N291" t="s">
        <v>124</v>
      </c>
      <c r="O291" t="s">
        <v>124</v>
      </c>
      <c r="P291" t="s">
        <v>124</v>
      </c>
      <c r="Q291" t="s">
        <v>124</v>
      </c>
      <c r="R291" t="s">
        <v>124</v>
      </c>
      <c r="S291" t="s">
        <v>124</v>
      </c>
      <c r="T291">
        <v>1</v>
      </c>
      <c r="U291">
        <v>1</v>
      </c>
      <c r="V291">
        <v>0</v>
      </c>
      <c r="W291">
        <v>0</v>
      </c>
      <c r="X291">
        <v>1</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1</v>
      </c>
      <c r="AR291">
        <v>1</v>
      </c>
      <c r="AS291">
        <v>0</v>
      </c>
      <c r="AT291">
        <v>0</v>
      </c>
      <c r="AU291">
        <v>0</v>
      </c>
      <c r="AV291">
        <v>0</v>
      </c>
      <c r="AW291">
        <v>0</v>
      </c>
      <c r="AX291">
        <v>1</v>
      </c>
      <c r="AY291">
        <v>0</v>
      </c>
      <c r="AZ291">
        <v>0</v>
      </c>
      <c r="BA291">
        <v>0</v>
      </c>
      <c r="BB291">
        <v>0</v>
      </c>
      <c r="BC291">
        <v>0</v>
      </c>
      <c r="BD291">
        <v>0</v>
      </c>
      <c r="BE291">
        <v>0</v>
      </c>
      <c r="BF291">
        <v>0</v>
      </c>
      <c r="BG291">
        <v>0</v>
      </c>
      <c r="BH291">
        <v>0</v>
      </c>
      <c r="BI291">
        <v>0</v>
      </c>
      <c r="BJ291">
        <v>0</v>
      </c>
      <c r="BK291">
        <v>0</v>
      </c>
      <c r="BL291">
        <v>1</v>
      </c>
      <c r="BM291">
        <v>0</v>
      </c>
      <c r="BN291">
        <v>0</v>
      </c>
      <c r="BO291">
        <v>0</v>
      </c>
      <c r="BP291">
        <v>0</v>
      </c>
      <c r="BQ291">
        <v>1</v>
      </c>
      <c r="BR291">
        <v>0</v>
      </c>
      <c r="BS291">
        <v>1</v>
      </c>
      <c r="BT291">
        <v>0</v>
      </c>
      <c r="BU291">
        <v>0</v>
      </c>
      <c r="BV291">
        <v>1</v>
      </c>
      <c r="BW291">
        <v>0</v>
      </c>
      <c r="BX291">
        <v>0</v>
      </c>
      <c r="BY291">
        <v>0</v>
      </c>
      <c r="BZ291">
        <v>0</v>
      </c>
      <c r="CA291">
        <v>0</v>
      </c>
      <c r="CB291">
        <v>0</v>
      </c>
      <c r="CC291">
        <v>0</v>
      </c>
      <c r="CD291">
        <v>0</v>
      </c>
      <c r="CE291">
        <v>1</v>
      </c>
      <c r="CF291">
        <v>0</v>
      </c>
      <c r="CG291">
        <v>0</v>
      </c>
      <c r="CH291">
        <v>0</v>
      </c>
      <c r="CI291">
        <v>0</v>
      </c>
      <c r="CJ291">
        <v>0</v>
      </c>
      <c r="CK291">
        <v>0</v>
      </c>
      <c r="CL291">
        <v>0</v>
      </c>
      <c r="CM291">
        <v>0</v>
      </c>
      <c r="CN291">
        <v>0</v>
      </c>
      <c r="CO291">
        <v>1</v>
      </c>
      <c r="CP291">
        <v>0</v>
      </c>
      <c r="CQ291">
        <v>0</v>
      </c>
      <c r="CR291">
        <v>0</v>
      </c>
      <c r="CS291">
        <v>0</v>
      </c>
      <c r="CT291">
        <v>0</v>
      </c>
      <c r="CU291">
        <v>0</v>
      </c>
      <c r="CV291">
        <v>0</v>
      </c>
      <c r="CW291">
        <v>0</v>
      </c>
      <c r="CX291">
        <v>1</v>
      </c>
      <c r="CY291">
        <v>0</v>
      </c>
      <c r="CZ291">
        <v>0</v>
      </c>
      <c r="DA291">
        <v>1</v>
      </c>
      <c r="DB291">
        <v>0</v>
      </c>
      <c r="DC291">
        <v>0</v>
      </c>
      <c r="DD291">
        <v>0</v>
      </c>
      <c r="DE291">
        <v>1</v>
      </c>
      <c r="DF291">
        <v>0</v>
      </c>
      <c r="DG291">
        <v>0</v>
      </c>
      <c r="DH291" t="s">
        <v>124</v>
      </c>
      <c r="DI291" t="s">
        <v>124</v>
      </c>
      <c r="DJ291" t="s">
        <v>124</v>
      </c>
      <c r="DK291" t="s">
        <v>124</v>
      </c>
      <c r="DL291" t="s">
        <v>124</v>
      </c>
      <c r="DM291" t="s">
        <v>124</v>
      </c>
      <c r="DN291" t="s">
        <v>124</v>
      </c>
      <c r="DO291">
        <v>0</v>
      </c>
      <c r="DP291" t="s">
        <v>124</v>
      </c>
      <c r="DQ291">
        <v>0</v>
      </c>
      <c r="DR291" t="s">
        <v>124</v>
      </c>
      <c r="DS291" t="s">
        <v>124</v>
      </c>
      <c r="DT291" t="s">
        <v>124</v>
      </c>
    </row>
    <row r="292" spans="1:124" x14ac:dyDescent="0.35">
      <c r="A292" t="s">
        <v>160</v>
      </c>
      <c r="B292" s="1">
        <v>43357</v>
      </c>
      <c r="C292" s="1">
        <v>43676</v>
      </c>
      <c r="D292">
        <v>1</v>
      </c>
      <c r="E292">
        <v>0</v>
      </c>
      <c r="F292">
        <v>0</v>
      </c>
      <c r="G292">
        <v>0</v>
      </c>
      <c r="H292" t="s">
        <v>124</v>
      </c>
      <c r="I292" t="s">
        <v>124</v>
      </c>
      <c r="J292" t="s">
        <v>124</v>
      </c>
      <c r="K292" t="s">
        <v>124</v>
      </c>
      <c r="L292" t="s">
        <v>124</v>
      </c>
      <c r="M292" t="s">
        <v>124</v>
      </c>
      <c r="N292" t="s">
        <v>124</v>
      </c>
      <c r="O292" t="s">
        <v>124</v>
      </c>
      <c r="P292" t="s">
        <v>124</v>
      </c>
      <c r="Q292" t="s">
        <v>124</v>
      </c>
      <c r="R292" t="s">
        <v>124</v>
      </c>
      <c r="S292" t="s">
        <v>124</v>
      </c>
      <c r="T292">
        <v>1</v>
      </c>
      <c r="U292">
        <v>1</v>
      </c>
      <c r="V292">
        <v>0</v>
      </c>
      <c r="W292">
        <v>0</v>
      </c>
      <c r="X292">
        <v>1</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1</v>
      </c>
      <c r="AR292">
        <v>1</v>
      </c>
      <c r="AS292">
        <v>0</v>
      </c>
      <c r="AT292">
        <v>0</v>
      </c>
      <c r="AU292">
        <v>0</v>
      </c>
      <c r="AV292">
        <v>0</v>
      </c>
      <c r="AW292">
        <v>0</v>
      </c>
      <c r="AX292">
        <v>1</v>
      </c>
      <c r="AY292">
        <v>0</v>
      </c>
      <c r="AZ292">
        <v>0</v>
      </c>
      <c r="BA292">
        <v>0</v>
      </c>
      <c r="BB292">
        <v>0</v>
      </c>
      <c r="BC292">
        <v>0</v>
      </c>
      <c r="BD292">
        <v>0</v>
      </c>
      <c r="BE292">
        <v>0</v>
      </c>
      <c r="BF292">
        <v>0</v>
      </c>
      <c r="BG292">
        <v>0</v>
      </c>
      <c r="BH292">
        <v>0</v>
      </c>
      <c r="BI292">
        <v>0</v>
      </c>
      <c r="BJ292">
        <v>0</v>
      </c>
      <c r="BK292">
        <v>0</v>
      </c>
      <c r="BL292">
        <v>1</v>
      </c>
      <c r="BM292">
        <v>0</v>
      </c>
      <c r="BN292">
        <v>0</v>
      </c>
      <c r="BO292">
        <v>0</v>
      </c>
      <c r="BP292">
        <v>0</v>
      </c>
      <c r="BQ292">
        <v>1</v>
      </c>
      <c r="BR292">
        <v>0</v>
      </c>
      <c r="BS292">
        <v>1</v>
      </c>
      <c r="BT292">
        <v>0</v>
      </c>
      <c r="BU292">
        <v>0</v>
      </c>
      <c r="BV292">
        <v>1</v>
      </c>
      <c r="BW292">
        <v>0</v>
      </c>
      <c r="BX292">
        <v>0</v>
      </c>
      <c r="BY292">
        <v>0</v>
      </c>
      <c r="BZ292">
        <v>0</v>
      </c>
      <c r="CA292">
        <v>0</v>
      </c>
      <c r="CB292">
        <v>0</v>
      </c>
      <c r="CC292">
        <v>0</v>
      </c>
      <c r="CD292">
        <v>0</v>
      </c>
      <c r="CE292">
        <v>1</v>
      </c>
      <c r="CF292">
        <v>0</v>
      </c>
      <c r="CG292">
        <v>0</v>
      </c>
      <c r="CH292">
        <v>0</v>
      </c>
      <c r="CI292">
        <v>0</v>
      </c>
      <c r="CJ292">
        <v>0</v>
      </c>
      <c r="CK292">
        <v>0</v>
      </c>
      <c r="CL292">
        <v>0</v>
      </c>
      <c r="CM292">
        <v>0</v>
      </c>
      <c r="CN292">
        <v>0</v>
      </c>
      <c r="CO292">
        <v>1</v>
      </c>
      <c r="CP292">
        <v>0</v>
      </c>
      <c r="CQ292">
        <v>0</v>
      </c>
      <c r="CR292">
        <v>0</v>
      </c>
      <c r="CS292">
        <v>0</v>
      </c>
      <c r="CT292">
        <v>0</v>
      </c>
      <c r="CU292">
        <v>0</v>
      </c>
      <c r="CV292">
        <v>0</v>
      </c>
      <c r="CW292">
        <v>0</v>
      </c>
      <c r="CX292">
        <v>1</v>
      </c>
      <c r="CY292">
        <v>0</v>
      </c>
      <c r="CZ292">
        <v>0</v>
      </c>
      <c r="DA292">
        <v>1</v>
      </c>
      <c r="DB292">
        <v>0</v>
      </c>
      <c r="DC292">
        <v>0</v>
      </c>
      <c r="DD292">
        <v>0</v>
      </c>
      <c r="DE292">
        <v>1</v>
      </c>
      <c r="DF292">
        <v>0</v>
      </c>
      <c r="DG292">
        <v>0</v>
      </c>
      <c r="DH292" t="s">
        <v>124</v>
      </c>
      <c r="DI292" t="s">
        <v>124</v>
      </c>
      <c r="DJ292" t="s">
        <v>124</v>
      </c>
      <c r="DK292" t="s">
        <v>124</v>
      </c>
      <c r="DL292" t="s">
        <v>124</v>
      </c>
      <c r="DM292" t="s">
        <v>124</v>
      </c>
      <c r="DN292" t="s">
        <v>124</v>
      </c>
      <c r="DO292">
        <v>0</v>
      </c>
      <c r="DP292" t="s">
        <v>124</v>
      </c>
      <c r="DQ292">
        <v>0</v>
      </c>
      <c r="DR292" t="s">
        <v>124</v>
      </c>
      <c r="DS292" t="s">
        <v>124</v>
      </c>
      <c r="DT292" t="s">
        <v>124</v>
      </c>
    </row>
    <row r="293" spans="1:124" x14ac:dyDescent="0.35">
      <c r="A293" t="s">
        <v>160</v>
      </c>
      <c r="B293" s="1">
        <v>43677</v>
      </c>
      <c r="C293" s="1">
        <v>43835</v>
      </c>
      <c r="D293">
        <v>1</v>
      </c>
      <c r="E293">
        <v>0</v>
      </c>
      <c r="F293">
        <v>0</v>
      </c>
      <c r="G293">
        <v>0</v>
      </c>
      <c r="H293" t="s">
        <v>124</v>
      </c>
      <c r="I293" t="s">
        <v>124</v>
      </c>
      <c r="J293" t="s">
        <v>124</v>
      </c>
      <c r="K293" t="s">
        <v>124</v>
      </c>
      <c r="L293" t="s">
        <v>124</v>
      </c>
      <c r="M293" t="s">
        <v>124</v>
      </c>
      <c r="N293" t="s">
        <v>124</v>
      </c>
      <c r="O293" t="s">
        <v>124</v>
      </c>
      <c r="P293" t="s">
        <v>124</v>
      </c>
      <c r="Q293" t="s">
        <v>124</v>
      </c>
      <c r="R293" t="s">
        <v>124</v>
      </c>
      <c r="S293" t="s">
        <v>124</v>
      </c>
      <c r="T293">
        <v>1</v>
      </c>
      <c r="U293">
        <v>1</v>
      </c>
      <c r="V293">
        <v>0</v>
      </c>
      <c r="W293">
        <v>1</v>
      </c>
      <c r="X293">
        <v>1</v>
      </c>
      <c r="Y293">
        <v>0</v>
      </c>
      <c r="Z293">
        <v>0</v>
      </c>
      <c r="AA293">
        <v>0</v>
      </c>
      <c r="AB293">
        <v>0</v>
      </c>
      <c r="AC293">
        <v>0</v>
      </c>
      <c r="AD293">
        <v>0</v>
      </c>
      <c r="AE293">
        <v>1</v>
      </c>
      <c r="AF293">
        <v>0</v>
      </c>
      <c r="AG293">
        <v>0</v>
      </c>
      <c r="AH293">
        <v>0</v>
      </c>
      <c r="AI293">
        <v>0</v>
      </c>
      <c r="AJ293">
        <v>0</v>
      </c>
      <c r="AK293">
        <v>0</v>
      </c>
      <c r="AL293">
        <v>0</v>
      </c>
      <c r="AM293">
        <v>0</v>
      </c>
      <c r="AN293">
        <v>0</v>
      </c>
      <c r="AO293">
        <v>0</v>
      </c>
      <c r="AP293">
        <v>0</v>
      </c>
      <c r="AQ293">
        <v>1</v>
      </c>
      <c r="AR293">
        <v>1</v>
      </c>
      <c r="AS293">
        <v>0</v>
      </c>
      <c r="AT293">
        <v>1</v>
      </c>
      <c r="AU293">
        <v>0</v>
      </c>
      <c r="AV293">
        <v>0</v>
      </c>
      <c r="AW293">
        <v>0</v>
      </c>
      <c r="AX293">
        <v>1</v>
      </c>
      <c r="AY293">
        <v>0</v>
      </c>
      <c r="AZ293">
        <v>0</v>
      </c>
      <c r="BA293">
        <v>0</v>
      </c>
      <c r="BB293">
        <v>1</v>
      </c>
      <c r="BC293">
        <v>0</v>
      </c>
      <c r="BD293">
        <v>0</v>
      </c>
      <c r="BE293">
        <v>0</v>
      </c>
      <c r="BF293">
        <v>0</v>
      </c>
      <c r="BG293">
        <v>0</v>
      </c>
      <c r="BH293">
        <v>1</v>
      </c>
      <c r="BI293">
        <v>0</v>
      </c>
      <c r="BJ293">
        <v>0</v>
      </c>
      <c r="BK293">
        <v>0</v>
      </c>
      <c r="BL293">
        <v>1</v>
      </c>
      <c r="BM293">
        <v>0</v>
      </c>
      <c r="BN293">
        <v>0</v>
      </c>
      <c r="BO293">
        <v>0</v>
      </c>
      <c r="BP293">
        <v>0</v>
      </c>
      <c r="BQ293">
        <v>1</v>
      </c>
      <c r="BR293">
        <v>0</v>
      </c>
      <c r="BS293">
        <v>1</v>
      </c>
      <c r="BT293">
        <v>0</v>
      </c>
      <c r="BU293">
        <v>0</v>
      </c>
      <c r="BV293">
        <v>1</v>
      </c>
      <c r="BW293">
        <v>0</v>
      </c>
      <c r="BX293">
        <v>0</v>
      </c>
      <c r="BY293">
        <v>0</v>
      </c>
      <c r="BZ293">
        <v>0</v>
      </c>
      <c r="CA293">
        <v>0</v>
      </c>
      <c r="CB293">
        <v>0</v>
      </c>
      <c r="CC293">
        <v>0</v>
      </c>
      <c r="CD293">
        <v>0</v>
      </c>
      <c r="CE293">
        <v>1</v>
      </c>
      <c r="CF293">
        <v>0</v>
      </c>
      <c r="CG293">
        <v>0</v>
      </c>
      <c r="CH293">
        <v>0</v>
      </c>
      <c r="CI293">
        <v>0</v>
      </c>
      <c r="CJ293">
        <v>0</v>
      </c>
      <c r="CK293">
        <v>0</v>
      </c>
      <c r="CL293">
        <v>0</v>
      </c>
      <c r="CM293">
        <v>0</v>
      </c>
      <c r="CN293">
        <v>0</v>
      </c>
      <c r="CO293">
        <v>1</v>
      </c>
      <c r="CP293">
        <v>0</v>
      </c>
      <c r="CQ293">
        <v>0</v>
      </c>
      <c r="CR293">
        <v>0</v>
      </c>
      <c r="CS293">
        <v>0</v>
      </c>
      <c r="CT293">
        <v>0</v>
      </c>
      <c r="CU293">
        <v>0</v>
      </c>
      <c r="CV293">
        <v>0</v>
      </c>
      <c r="CW293">
        <v>0</v>
      </c>
      <c r="CX293">
        <v>1</v>
      </c>
      <c r="CY293">
        <v>0</v>
      </c>
      <c r="CZ293">
        <v>0</v>
      </c>
      <c r="DA293">
        <v>1</v>
      </c>
      <c r="DB293">
        <v>0</v>
      </c>
      <c r="DC293">
        <v>0</v>
      </c>
      <c r="DD293">
        <v>0</v>
      </c>
      <c r="DE293">
        <v>1</v>
      </c>
      <c r="DF293">
        <v>0</v>
      </c>
      <c r="DG293">
        <v>0</v>
      </c>
      <c r="DH293" t="s">
        <v>124</v>
      </c>
      <c r="DI293" t="s">
        <v>124</v>
      </c>
      <c r="DJ293" t="s">
        <v>124</v>
      </c>
      <c r="DK293" t="s">
        <v>124</v>
      </c>
      <c r="DL293" t="s">
        <v>124</v>
      </c>
      <c r="DM293" t="s">
        <v>124</v>
      </c>
      <c r="DN293" t="s">
        <v>124</v>
      </c>
      <c r="DO293">
        <v>0</v>
      </c>
      <c r="DP293" t="s">
        <v>124</v>
      </c>
      <c r="DQ293">
        <v>0</v>
      </c>
      <c r="DR293" t="s">
        <v>124</v>
      </c>
      <c r="DS293" t="s">
        <v>124</v>
      </c>
      <c r="DT293" t="s">
        <v>124</v>
      </c>
    </row>
    <row r="294" spans="1:124" x14ac:dyDescent="0.35">
      <c r="A294" t="s">
        <v>160</v>
      </c>
      <c r="B294" s="1">
        <v>43836</v>
      </c>
      <c r="C294" s="1">
        <v>44044</v>
      </c>
      <c r="D294">
        <v>1</v>
      </c>
      <c r="E294">
        <v>0</v>
      </c>
      <c r="F294">
        <v>0</v>
      </c>
      <c r="G294">
        <v>0</v>
      </c>
      <c r="H294" t="s">
        <v>124</v>
      </c>
      <c r="I294" t="s">
        <v>124</v>
      </c>
      <c r="J294" t="s">
        <v>124</v>
      </c>
      <c r="K294" t="s">
        <v>124</v>
      </c>
      <c r="L294" t="s">
        <v>124</v>
      </c>
      <c r="M294" t="s">
        <v>124</v>
      </c>
      <c r="N294" t="s">
        <v>124</v>
      </c>
      <c r="O294" t="s">
        <v>124</v>
      </c>
      <c r="P294" t="s">
        <v>124</v>
      </c>
      <c r="Q294" t="s">
        <v>124</v>
      </c>
      <c r="R294" t="s">
        <v>124</v>
      </c>
      <c r="S294" t="s">
        <v>124</v>
      </c>
      <c r="T294">
        <v>1</v>
      </c>
      <c r="U294">
        <v>1</v>
      </c>
      <c r="V294">
        <v>0</v>
      </c>
      <c r="W294">
        <v>1</v>
      </c>
      <c r="X294">
        <v>1</v>
      </c>
      <c r="Y294">
        <v>0</v>
      </c>
      <c r="Z294">
        <v>0</v>
      </c>
      <c r="AA294">
        <v>0</v>
      </c>
      <c r="AB294">
        <v>0</v>
      </c>
      <c r="AC294">
        <v>0</v>
      </c>
      <c r="AD294">
        <v>0</v>
      </c>
      <c r="AE294">
        <v>1</v>
      </c>
      <c r="AF294">
        <v>0</v>
      </c>
      <c r="AG294">
        <v>0</v>
      </c>
      <c r="AH294">
        <v>0</v>
      </c>
      <c r="AI294">
        <v>0</v>
      </c>
      <c r="AJ294">
        <v>0</v>
      </c>
      <c r="AK294">
        <v>0</v>
      </c>
      <c r="AL294">
        <v>0</v>
      </c>
      <c r="AM294">
        <v>0</v>
      </c>
      <c r="AN294">
        <v>0</v>
      </c>
      <c r="AO294">
        <v>0</v>
      </c>
      <c r="AP294">
        <v>0</v>
      </c>
      <c r="AQ294">
        <v>1</v>
      </c>
      <c r="AR294">
        <v>1</v>
      </c>
      <c r="AS294">
        <v>0</v>
      </c>
      <c r="AT294">
        <v>1</v>
      </c>
      <c r="AU294">
        <v>0</v>
      </c>
      <c r="AV294">
        <v>0</v>
      </c>
      <c r="AW294">
        <v>0</v>
      </c>
      <c r="AX294">
        <v>1</v>
      </c>
      <c r="AY294">
        <v>0</v>
      </c>
      <c r="AZ294">
        <v>0</v>
      </c>
      <c r="BA294">
        <v>0</v>
      </c>
      <c r="BB294">
        <v>1</v>
      </c>
      <c r="BC294">
        <v>0</v>
      </c>
      <c r="BD294">
        <v>0</v>
      </c>
      <c r="BE294">
        <v>0</v>
      </c>
      <c r="BF294">
        <v>0</v>
      </c>
      <c r="BG294">
        <v>0</v>
      </c>
      <c r="BH294">
        <v>1</v>
      </c>
      <c r="BI294">
        <v>0</v>
      </c>
      <c r="BJ294">
        <v>0</v>
      </c>
      <c r="BK294">
        <v>0</v>
      </c>
      <c r="BL294">
        <v>1</v>
      </c>
      <c r="BM294">
        <v>0</v>
      </c>
      <c r="BN294">
        <v>0</v>
      </c>
      <c r="BO294">
        <v>0</v>
      </c>
      <c r="BP294">
        <v>0</v>
      </c>
      <c r="BQ294">
        <v>1</v>
      </c>
      <c r="BR294">
        <v>0</v>
      </c>
      <c r="BS294">
        <v>1</v>
      </c>
      <c r="BT294">
        <v>0</v>
      </c>
      <c r="BU294">
        <v>0</v>
      </c>
      <c r="BV294">
        <v>1</v>
      </c>
      <c r="BW294">
        <v>0</v>
      </c>
      <c r="BX294">
        <v>0</v>
      </c>
      <c r="BY294">
        <v>0</v>
      </c>
      <c r="BZ294">
        <v>0</v>
      </c>
      <c r="CA294">
        <v>0</v>
      </c>
      <c r="CB294">
        <v>0</v>
      </c>
      <c r="CC294">
        <v>0</v>
      </c>
      <c r="CD294">
        <v>0</v>
      </c>
      <c r="CE294">
        <v>1</v>
      </c>
      <c r="CF294">
        <v>0</v>
      </c>
      <c r="CG294">
        <v>0</v>
      </c>
      <c r="CH294">
        <v>0</v>
      </c>
      <c r="CI294">
        <v>0</v>
      </c>
      <c r="CJ294">
        <v>0</v>
      </c>
      <c r="CK294">
        <v>0</v>
      </c>
      <c r="CL294">
        <v>0</v>
      </c>
      <c r="CM294">
        <v>0</v>
      </c>
      <c r="CN294">
        <v>0</v>
      </c>
      <c r="CO294">
        <v>1</v>
      </c>
      <c r="CP294">
        <v>0</v>
      </c>
      <c r="CQ294">
        <v>0</v>
      </c>
      <c r="CR294">
        <v>0</v>
      </c>
      <c r="CS294">
        <v>0</v>
      </c>
      <c r="CT294">
        <v>0</v>
      </c>
      <c r="CU294">
        <v>0</v>
      </c>
      <c r="CV294">
        <v>0</v>
      </c>
      <c r="CW294">
        <v>0</v>
      </c>
      <c r="CX294">
        <v>1</v>
      </c>
      <c r="CY294">
        <v>0</v>
      </c>
      <c r="CZ294">
        <v>0</v>
      </c>
      <c r="DA294">
        <v>1</v>
      </c>
      <c r="DB294">
        <v>0</v>
      </c>
      <c r="DC294">
        <v>0</v>
      </c>
      <c r="DD294">
        <v>0</v>
      </c>
      <c r="DE294">
        <v>1</v>
      </c>
      <c r="DF294">
        <v>0</v>
      </c>
      <c r="DG294">
        <v>0</v>
      </c>
      <c r="DH294" t="s">
        <v>124</v>
      </c>
      <c r="DI294" t="s">
        <v>124</v>
      </c>
      <c r="DJ294" t="s">
        <v>124</v>
      </c>
      <c r="DK294" t="s">
        <v>124</v>
      </c>
      <c r="DL294" t="s">
        <v>124</v>
      </c>
      <c r="DM294" t="s">
        <v>124</v>
      </c>
      <c r="DN294" t="s">
        <v>124</v>
      </c>
      <c r="DO294">
        <v>0</v>
      </c>
      <c r="DP294" t="s">
        <v>124</v>
      </c>
      <c r="DQ294">
        <v>0</v>
      </c>
      <c r="DR294" t="s">
        <v>124</v>
      </c>
      <c r="DS294" t="s">
        <v>124</v>
      </c>
      <c r="DT294" t="s">
        <v>124</v>
      </c>
    </row>
    <row r="295" spans="1:124" x14ac:dyDescent="0.35">
      <c r="A295" t="s">
        <v>161</v>
      </c>
      <c r="B295" s="1">
        <v>42948</v>
      </c>
      <c r="C295" s="1">
        <v>43013</v>
      </c>
      <c r="D295">
        <v>1</v>
      </c>
      <c r="E295">
        <v>0</v>
      </c>
      <c r="F295">
        <v>0</v>
      </c>
      <c r="G295">
        <v>0</v>
      </c>
      <c r="H295" t="s">
        <v>124</v>
      </c>
      <c r="I295" t="s">
        <v>124</v>
      </c>
      <c r="J295" t="s">
        <v>124</v>
      </c>
      <c r="K295" t="s">
        <v>124</v>
      </c>
      <c r="L295" t="s">
        <v>124</v>
      </c>
      <c r="M295" t="s">
        <v>124</v>
      </c>
      <c r="N295" t="s">
        <v>124</v>
      </c>
      <c r="O295" t="s">
        <v>124</v>
      </c>
      <c r="P295" t="s">
        <v>124</v>
      </c>
      <c r="Q295" t="s">
        <v>124</v>
      </c>
      <c r="R295" t="s">
        <v>124</v>
      </c>
      <c r="S295" t="s">
        <v>124</v>
      </c>
      <c r="T295">
        <v>1</v>
      </c>
      <c r="U295">
        <v>0</v>
      </c>
      <c r="V295">
        <v>0</v>
      </c>
      <c r="W295">
        <v>1</v>
      </c>
      <c r="X295">
        <v>1</v>
      </c>
      <c r="Y295">
        <v>0</v>
      </c>
      <c r="Z295">
        <v>0</v>
      </c>
      <c r="AA295">
        <v>0</v>
      </c>
      <c r="AB295">
        <v>0</v>
      </c>
      <c r="AC295">
        <v>0</v>
      </c>
      <c r="AD295">
        <v>0</v>
      </c>
      <c r="AE295">
        <v>1</v>
      </c>
      <c r="AF295">
        <v>0</v>
      </c>
      <c r="AG295">
        <v>0</v>
      </c>
      <c r="AH295">
        <v>0</v>
      </c>
      <c r="AI295">
        <v>0</v>
      </c>
      <c r="AJ295">
        <v>0</v>
      </c>
      <c r="AK295">
        <v>0</v>
      </c>
      <c r="AL295">
        <v>0</v>
      </c>
      <c r="AM295">
        <v>1</v>
      </c>
      <c r="AN295">
        <v>0</v>
      </c>
      <c r="AO295">
        <v>0</v>
      </c>
      <c r="AP295">
        <v>0</v>
      </c>
      <c r="AQ295">
        <v>1</v>
      </c>
      <c r="AR295">
        <v>0</v>
      </c>
      <c r="AS295">
        <v>0</v>
      </c>
      <c r="AT295">
        <v>1</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1</v>
      </c>
      <c r="BU295">
        <v>0</v>
      </c>
      <c r="BV295">
        <v>1</v>
      </c>
      <c r="BW295">
        <v>0</v>
      </c>
      <c r="BX295">
        <v>0</v>
      </c>
      <c r="BY295">
        <v>0</v>
      </c>
      <c r="BZ295">
        <v>0</v>
      </c>
      <c r="CA295">
        <v>0</v>
      </c>
      <c r="CB295">
        <v>0</v>
      </c>
      <c r="CC295">
        <v>0</v>
      </c>
      <c r="CD295">
        <v>0</v>
      </c>
      <c r="CE295">
        <v>1</v>
      </c>
      <c r="CF295">
        <v>0</v>
      </c>
      <c r="CG295">
        <v>0</v>
      </c>
      <c r="CH295">
        <v>0</v>
      </c>
      <c r="CI295">
        <v>0</v>
      </c>
      <c r="CJ295">
        <v>0</v>
      </c>
      <c r="CK295">
        <v>0</v>
      </c>
      <c r="CL295">
        <v>0</v>
      </c>
      <c r="CM295">
        <v>0</v>
      </c>
      <c r="CN295">
        <v>0</v>
      </c>
      <c r="CO295">
        <v>1</v>
      </c>
      <c r="CP295">
        <v>0</v>
      </c>
      <c r="CQ295">
        <v>0</v>
      </c>
      <c r="CR295">
        <v>0</v>
      </c>
      <c r="CS295">
        <v>0</v>
      </c>
      <c r="CT295">
        <v>0</v>
      </c>
      <c r="CU295">
        <v>0</v>
      </c>
      <c r="CV295">
        <v>0</v>
      </c>
      <c r="CW295">
        <v>0</v>
      </c>
      <c r="CX295">
        <v>1</v>
      </c>
      <c r="CY295">
        <v>0</v>
      </c>
      <c r="CZ295">
        <v>0</v>
      </c>
      <c r="DA295">
        <v>1</v>
      </c>
      <c r="DB295">
        <v>0</v>
      </c>
      <c r="DC295">
        <v>0</v>
      </c>
      <c r="DD295">
        <v>0</v>
      </c>
      <c r="DE295">
        <v>1</v>
      </c>
      <c r="DF295">
        <v>0</v>
      </c>
      <c r="DG295">
        <v>0</v>
      </c>
      <c r="DH295" t="s">
        <v>124</v>
      </c>
      <c r="DI295" t="s">
        <v>124</v>
      </c>
      <c r="DJ295" t="s">
        <v>124</v>
      </c>
      <c r="DK295" t="s">
        <v>124</v>
      </c>
      <c r="DL295" t="s">
        <v>124</v>
      </c>
      <c r="DM295" t="s">
        <v>124</v>
      </c>
      <c r="DN295" t="s">
        <v>124</v>
      </c>
      <c r="DO295">
        <v>0</v>
      </c>
      <c r="DP295" t="s">
        <v>124</v>
      </c>
      <c r="DQ295">
        <v>0</v>
      </c>
      <c r="DR295" t="s">
        <v>124</v>
      </c>
      <c r="DS295" t="s">
        <v>124</v>
      </c>
      <c r="DT295" t="s">
        <v>124</v>
      </c>
    </row>
    <row r="296" spans="1:124" x14ac:dyDescent="0.35">
      <c r="A296" t="s">
        <v>161</v>
      </c>
      <c r="B296" s="1">
        <v>43014</v>
      </c>
      <c r="C296" s="1">
        <v>43100</v>
      </c>
      <c r="D296">
        <v>1</v>
      </c>
      <c r="E296">
        <v>0</v>
      </c>
      <c r="F296">
        <v>0</v>
      </c>
      <c r="G296">
        <v>0</v>
      </c>
      <c r="H296" t="s">
        <v>124</v>
      </c>
      <c r="I296" t="s">
        <v>124</v>
      </c>
      <c r="J296" t="s">
        <v>124</v>
      </c>
      <c r="K296" t="s">
        <v>124</v>
      </c>
      <c r="L296" t="s">
        <v>124</v>
      </c>
      <c r="M296" t="s">
        <v>124</v>
      </c>
      <c r="N296" t="s">
        <v>124</v>
      </c>
      <c r="O296" t="s">
        <v>124</v>
      </c>
      <c r="P296" t="s">
        <v>124</v>
      </c>
      <c r="Q296" t="s">
        <v>124</v>
      </c>
      <c r="R296" t="s">
        <v>124</v>
      </c>
      <c r="S296" t="s">
        <v>124</v>
      </c>
      <c r="T296">
        <v>1</v>
      </c>
      <c r="U296">
        <v>0</v>
      </c>
      <c r="V296">
        <v>0</v>
      </c>
      <c r="W296">
        <v>1</v>
      </c>
      <c r="X296">
        <v>1</v>
      </c>
      <c r="Y296">
        <v>0</v>
      </c>
      <c r="Z296">
        <v>0</v>
      </c>
      <c r="AA296">
        <v>0</v>
      </c>
      <c r="AB296">
        <v>0</v>
      </c>
      <c r="AC296">
        <v>0</v>
      </c>
      <c r="AD296">
        <v>0</v>
      </c>
      <c r="AE296">
        <v>1</v>
      </c>
      <c r="AF296">
        <v>0</v>
      </c>
      <c r="AG296">
        <v>0</v>
      </c>
      <c r="AH296">
        <v>0</v>
      </c>
      <c r="AI296">
        <v>0</v>
      </c>
      <c r="AJ296">
        <v>0</v>
      </c>
      <c r="AK296">
        <v>0</v>
      </c>
      <c r="AL296">
        <v>0</v>
      </c>
      <c r="AM296">
        <v>1</v>
      </c>
      <c r="AN296">
        <v>0</v>
      </c>
      <c r="AO296">
        <v>0</v>
      </c>
      <c r="AP296">
        <v>0</v>
      </c>
      <c r="AQ296">
        <v>1</v>
      </c>
      <c r="AR296">
        <v>0</v>
      </c>
      <c r="AS296">
        <v>0</v>
      </c>
      <c r="AT296">
        <v>1</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1</v>
      </c>
      <c r="BU296">
        <v>0</v>
      </c>
      <c r="BV296">
        <v>1</v>
      </c>
      <c r="BW296">
        <v>0</v>
      </c>
      <c r="BX296">
        <v>0</v>
      </c>
      <c r="BY296">
        <v>0</v>
      </c>
      <c r="BZ296">
        <v>0</v>
      </c>
      <c r="CA296">
        <v>0</v>
      </c>
      <c r="CB296">
        <v>0</v>
      </c>
      <c r="CC296">
        <v>0</v>
      </c>
      <c r="CD296">
        <v>0</v>
      </c>
      <c r="CE296">
        <v>1</v>
      </c>
      <c r="CF296">
        <v>0</v>
      </c>
      <c r="CG296">
        <v>0</v>
      </c>
      <c r="CH296">
        <v>0</v>
      </c>
      <c r="CI296">
        <v>0</v>
      </c>
      <c r="CJ296">
        <v>0</v>
      </c>
      <c r="CK296">
        <v>0</v>
      </c>
      <c r="CL296">
        <v>0</v>
      </c>
      <c r="CM296">
        <v>0</v>
      </c>
      <c r="CN296">
        <v>0</v>
      </c>
      <c r="CO296">
        <v>1</v>
      </c>
      <c r="CP296">
        <v>0</v>
      </c>
      <c r="CQ296">
        <v>0</v>
      </c>
      <c r="CR296">
        <v>0</v>
      </c>
      <c r="CS296">
        <v>0</v>
      </c>
      <c r="CT296">
        <v>0</v>
      </c>
      <c r="CU296">
        <v>0</v>
      </c>
      <c r="CV296">
        <v>0</v>
      </c>
      <c r="CW296">
        <v>0</v>
      </c>
      <c r="CX296">
        <v>1</v>
      </c>
      <c r="CY296">
        <v>0</v>
      </c>
      <c r="CZ296">
        <v>0</v>
      </c>
      <c r="DA296">
        <v>1</v>
      </c>
      <c r="DB296">
        <v>0</v>
      </c>
      <c r="DC296">
        <v>0</v>
      </c>
      <c r="DD296">
        <v>0</v>
      </c>
      <c r="DE296">
        <v>1</v>
      </c>
      <c r="DF296">
        <v>0</v>
      </c>
      <c r="DG296">
        <v>0</v>
      </c>
      <c r="DH296" t="s">
        <v>124</v>
      </c>
      <c r="DI296" t="s">
        <v>124</v>
      </c>
      <c r="DJ296" t="s">
        <v>124</v>
      </c>
      <c r="DK296" t="s">
        <v>124</v>
      </c>
      <c r="DL296" t="s">
        <v>124</v>
      </c>
      <c r="DM296" t="s">
        <v>124</v>
      </c>
      <c r="DN296" t="s">
        <v>124</v>
      </c>
      <c r="DO296">
        <v>0</v>
      </c>
      <c r="DP296" t="s">
        <v>124</v>
      </c>
      <c r="DQ296">
        <v>0</v>
      </c>
      <c r="DR296" t="s">
        <v>124</v>
      </c>
      <c r="DS296" t="s">
        <v>124</v>
      </c>
      <c r="DT296" t="s">
        <v>124</v>
      </c>
    </row>
    <row r="297" spans="1:124" x14ac:dyDescent="0.35">
      <c r="A297" t="s">
        <v>161</v>
      </c>
      <c r="B297" s="1">
        <v>43101</v>
      </c>
      <c r="C297" s="1">
        <v>43373</v>
      </c>
      <c r="D297">
        <v>1</v>
      </c>
      <c r="E297">
        <v>0</v>
      </c>
      <c r="F297">
        <v>0</v>
      </c>
      <c r="G297">
        <v>0</v>
      </c>
      <c r="H297" t="s">
        <v>124</v>
      </c>
      <c r="I297" t="s">
        <v>124</v>
      </c>
      <c r="J297" t="s">
        <v>124</v>
      </c>
      <c r="K297" t="s">
        <v>124</v>
      </c>
      <c r="L297" t="s">
        <v>124</v>
      </c>
      <c r="M297" t="s">
        <v>124</v>
      </c>
      <c r="N297" t="s">
        <v>124</v>
      </c>
      <c r="O297" t="s">
        <v>124</v>
      </c>
      <c r="P297" t="s">
        <v>124</v>
      </c>
      <c r="Q297" t="s">
        <v>124</v>
      </c>
      <c r="R297" t="s">
        <v>124</v>
      </c>
      <c r="S297" t="s">
        <v>124</v>
      </c>
      <c r="T297">
        <v>1</v>
      </c>
      <c r="U297">
        <v>0</v>
      </c>
      <c r="V297">
        <v>0</v>
      </c>
      <c r="W297">
        <v>1</v>
      </c>
      <c r="X297">
        <v>1</v>
      </c>
      <c r="Y297">
        <v>0</v>
      </c>
      <c r="Z297">
        <v>0</v>
      </c>
      <c r="AA297">
        <v>0</v>
      </c>
      <c r="AB297">
        <v>0</v>
      </c>
      <c r="AC297">
        <v>0</v>
      </c>
      <c r="AD297">
        <v>0</v>
      </c>
      <c r="AE297">
        <v>1</v>
      </c>
      <c r="AF297">
        <v>0</v>
      </c>
      <c r="AG297">
        <v>0</v>
      </c>
      <c r="AH297">
        <v>0</v>
      </c>
      <c r="AI297">
        <v>0</v>
      </c>
      <c r="AJ297">
        <v>0</v>
      </c>
      <c r="AK297">
        <v>0</v>
      </c>
      <c r="AL297">
        <v>0</v>
      </c>
      <c r="AM297">
        <v>1</v>
      </c>
      <c r="AN297">
        <v>0</v>
      </c>
      <c r="AO297">
        <v>0</v>
      </c>
      <c r="AP297">
        <v>0</v>
      </c>
      <c r="AQ297">
        <v>1</v>
      </c>
      <c r="AR297">
        <v>0</v>
      </c>
      <c r="AS297">
        <v>0</v>
      </c>
      <c r="AT297">
        <v>1</v>
      </c>
      <c r="AU297">
        <v>1</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1</v>
      </c>
      <c r="BU297">
        <v>0</v>
      </c>
      <c r="BV297">
        <v>1</v>
      </c>
      <c r="BW297">
        <v>0</v>
      </c>
      <c r="BX297">
        <v>0</v>
      </c>
      <c r="BY297">
        <v>0</v>
      </c>
      <c r="BZ297">
        <v>0</v>
      </c>
      <c r="CA297">
        <v>0</v>
      </c>
      <c r="CB297">
        <v>0</v>
      </c>
      <c r="CC297">
        <v>0</v>
      </c>
      <c r="CD297">
        <v>0</v>
      </c>
      <c r="CE297">
        <v>1</v>
      </c>
      <c r="CF297">
        <v>0</v>
      </c>
      <c r="CG297">
        <v>0</v>
      </c>
      <c r="CH297">
        <v>0</v>
      </c>
      <c r="CI297">
        <v>0</v>
      </c>
      <c r="CJ297">
        <v>0</v>
      </c>
      <c r="CK297">
        <v>0</v>
      </c>
      <c r="CL297">
        <v>0</v>
      </c>
      <c r="CM297">
        <v>0</v>
      </c>
      <c r="CN297">
        <v>0</v>
      </c>
      <c r="CO297">
        <v>1</v>
      </c>
      <c r="CP297">
        <v>0</v>
      </c>
      <c r="CQ297">
        <v>0</v>
      </c>
      <c r="CR297">
        <v>0</v>
      </c>
      <c r="CS297">
        <v>0</v>
      </c>
      <c r="CT297">
        <v>0</v>
      </c>
      <c r="CU297">
        <v>0</v>
      </c>
      <c r="CV297">
        <v>0</v>
      </c>
      <c r="CW297">
        <v>0</v>
      </c>
      <c r="CX297">
        <v>1</v>
      </c>
      <c r="CY297">
        <v>0</v>
      </c>
      <c r="CZ297">
        <v>0</v>
      </c>
      <c r="DA297">
        <v>0</v>
      </c>
      <c r="DB297">
        <v>0</v>
      </c>
      <c r="DC297">
        <v>0</v>
      </c>
      <c r="DD297">
        <v>0</v>
      </c>
      <c r="DE297">
        <v>1</v>
      </c>
      <c r="DF297">
        <v>0</v>
      </c>
      <c r="DG297">
        <v>0</v>
      </c>
      <c r="DH297" t="s">
        <v>124</v>
      </c>
      <c r="DI297" t="s">
        <v>124</v>
      </c>
      <c r="DJ297" t="s">
        <v>124</v>
      </c>
      <c r="DK297" t="s">
        <v>124</v>
      </c>
      <c r="DL297" t="s">
        <v>124</v>
      </c>
      <c r="DM297" t="s">
        <v>124</v>
      </c>
      <c r="DN297" t="s">
        <v>124</v>
      </c>
      <c r="DO297">
        <v>0</v>
      </c>
      <c r="DP297" t="s">
        <v>124</v>
      </c>
      <c r="DQ297">
        <v>0</v>
      </c>
      <c r="DR297" t="s">
        <v>124</v>
      </c>
      <c r="DS297" t="s">
        <v>124</v>
      </c>
      <c r="DT297" t="s">
        <v>124</v>
      </c>
    </row>
    <row r="298" spans="1:124" x14ac:dyDescent="0.35">
      <c r="A298" t="s">
        <v>161</v>
      </c>
      <c r="B298" s="1">
        <v>43374</v>
      </c>
      <c r="C298" s="1">
        <v>43830</v>
      </c>
      <c r="D298">
        <v>1</v>
      </c>
      <c r="E298">
        <v>0</v>
      </c>
      <c r="F298">
        <v>0</v>
      </c>
      <c r="G298">
        <v>0</v>
      </c>
      <c r="H298" t="s">
        <v>124</v>
      </c>
      <c r="I298" t="s">
        <v>124</v>
      </c>
      <c r="J298" t="s">
        <v>124</v>
      </c>
      <c r="K298" t="s">
        <v>124</v>
      </c>
      <c r="L298" t="s">
        <v>124</v>
      </c>
      <c r="M298" t="s">
        <v>124</v>
      </c>
      <c r="N298" t="s">
        <v>124</v>
      </c>
      <c r="O298" t="s">
        <v>124</v>
      </c>
      <c r="P298" t="s">
        <v>124</v>
      </c>
      <c r="Q298" t="s">
        <v>124</v>
      </c>
      <c r="R298" t="s">
        <v>124</v>
      </c>
      <c r="S298" t="s">
        <v>124</v>
      </c>
      <c r="T298">
        <v>1</v>
      </c>
      <c r="U298">
        <v>0</v>
      </c>
      <c r="V298">
        <v>0</v>
      </c>
      <c r="W298">
        <v>1</v>
      </c>
      <c r="X298">
        <v>1</v>
      </c>
      <c r="Y298">
        <v>0</v>
      </c>
      <c r="Z298">
        <v>0</v>
      </c>
      <c r="AA298">
        <v>0</v>
      </c>
      <c r="AB298">
        <v>0</v>
      </c>
      <c r="AC298">
        <v>0</v>
      </c>
      <c r="AD298">
        <v>1</v>
      </c>
      <c r="AE298">
        <v>1</v>
      </c>
      <c r="AF298">
        <v>0</v>
      </c>
      <c r="AG298">
        <v>0</v>
      </c>
      <c r="AH298">
        <v>0</v>
      </c>
      <c r="AI298">
        <v>0</v>
      </c>
      <c r="AJ298">
        <v>0</v>
      </c>
      <c r="AK298">
        <v>0</v>
      </c>
      <c r="AL298">
        <v>0</v>
      </c>
      <c r="AM298">
        <v>1</v>
      </c>
      <c r="AN298">
        <v>0</v>
      </c>
      <c r="AO298">
        <v>0</v>
      </c>
      <c r="AP298">
        <v>0</v>
      </c>
      <c r="AQ298">
        <v>1</v>
      </c>
      <c r="AR298">
        <v>0</v>
      </c>
      <c r="AS298">
        <v>0</v>
      </c>
      <c r="AT298">
        <v>1</v>
      </c>
      <c r="AU298">
        <v>1</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1</v>
      </c>
      <c r="BU298">
        <v>0</v>
      </c>
      <c r="BV298">
        <v>1</v>
      </c>
      <c r="BW298">
        <v>0</v>
      </c>
      <c r="BX298">
        <v>0</v>
      </c>
      <c r="BY298">
        <v>0</v>
      </c>
      <c r="BZ298">
        <v>0</v>
      </c>
      <c r="CA298">
        <v>0</v>
      </c>
      <c r="CB298">
        <v>0</v>
      </c>
      <c r="CC298">
        <v>0</v>
      </c>
      <c r="CD298">
        <v>0</v>
      </c>
      <c r="CE298">
        <v>1</v>
      </c>
      <c r="CF298">
        <v>0</v>
      </c>
      <c r="CG298">
        <v>0</v>
      </c>
      <c r="CH298">
        <v>0</v>
      </c>
      <c r="CI298">
        <v>0</v>
      </c>
      <c r="CJ298">
        <v>0</v>
      </c>
      <c r="CK298">
        <v>0</v>
      </c>
      <c r="CL298">
        <v>0</v>
      </c>
      <c r="CM298">
        <v>0</v>
      </c>
      <c r="CN298">
        <v>0</v>
      </c>
      <c r="CO298">
        <v>1</v>
      </c>
      <c r="CP298">
        <v>0</v>
      </c>
      <c r="CQ298">
        <v>0</v>
      </c>
      <c r="CR298">
        <v>0</v>
      </c>
      <c r="CS298">
        <v>0</v>
      </c>
      <c r="CT298">
        <v>0</v>
      </c>
      <c r="CU298">
        <v>0</v>
      </c>
      <c r="CV298">
        <v>0</v>
      </c>
      <c r="CW298">
        <v>0</v>
      </c>
      <c r="CX298">
        <v>1</v>
      </c>
      <c r="CY298">
        <v>0</v>
      </c>
      <c r="CZ298">
        <v>0</v>
      </c>
      <c r="DA298">
        <v>0</v>
      </c>
      <c r="DB298">
        <v>0</v>
      </c>
      <c r="DC298">
        <v>0</v>
      </c>
      <c r="DD298">
        <v>0</v>
      </c>
      <c r="DE298">
        <v>1</v>
      </c>
      <c r="DF298">
        <v>0</v>
      </c>
      <c r="DG298">
        <v>0</v>
      </c>
      <c r="DH298" t="s">
        <v>124</v>
      </c>
      <c r="DI298" t="s">
        <v>124</v>
      </c>
      <c r="DJ298" t="s">
        <v>124</v>
      </c>
      <c r="DK298" t="s">
        <v>124</v>
      </c>
      <c r="DL298" t="s">
        <v>124</v>
      </c>
      <c r="DM298" t="s">
        <v>124</v>
      </c>
      <c r="DN298" t="s">
        <v>124</v>
      </c>
      <c r="DO298">
        <v>0</v>
      </c>
      <c r="DP298" t="s">
        <v>124</v>
      </c>
      <c r="DQ298">
        <v>0</v>
      </c>
      <c r="DR298" t="s">
        <v>124</v>
      </c>
      <c r="DS298" t="s">
        <v>124</v>
      </c>
      <c r="DT298" t="s">
        <v>124</v>
      </c>
    </row>
    <row r="299" spans="1:124" x14ac:dyDescent="0.35">
      <c r="A299" t="s">
        <v>161</v>
      </c>
      <c r="B299" s="1">
        <v>43831</v>
      </c>
      <c r="C299" s="1">
        <v>44044</v>
      </c>
      <c r="D299">
        <v>1</v>
      </c>
      <c r="E299">
        <v>0</v>
      </c>
      <c r="F299">
        <v>0</v>
      </c>
      <c r="G299">
        <v>0</v>
      </c>
      <c r="H299" t="s">
        <v>124</v>
      </c>
      <c r="I299" t="s">
        <v>124</v>
      </c>
      <c r="J299" t="s">
        <v>124</v>
      </c>
      <c r="K299" t="s">
        <v>124</v>
      </c>
      <c r="L299" t="s">
        <v>124</v>
      </c>
      <c r="M299" t="s">
        <v>124</v>
      </c>
      <c r="N299" t="s">
        <v>124</v>
      </c>
      <c r="O299" t="s">
        <v>124</v>
      </c>
      <c r="P299" t="s">
        <v>124</v>
      </c>
      <c r="Q299" t="s">
        <v>124</v>
      </c>
      <c r="R299" t="s">
        <v>124</v>
      </c>
      <c r="S299" t="s">
        <v>124</v>
      </c>
      <c r="T299">
        <v>1</v>
      </c>
      <c r="U299">
        <v>1</v>
      </c>
      <c r="V299">
        <v>0</v>
      </c>
      <c r="W299">
        <v>1</v>
      </c>
      <c r="X299">
        <v>1</v>
      </c>
      <c r="Y299">
        <v>0</v>
      </c>
      <c r="Z299">
        <v>0</v>
      </c>
      <c r="AA299">
        <v>0</v>
      </c>
      <c r="AB299">
        <v>0</v>
      </c>
      <c r="AC299">
        <v>0</v>
      </c>
      <c r="AD299">
        <v>1</v>
      </c>
      <c r="AE299">
        <v>1</v>
      </c>
      <c r="AF299">
        <v>0</v>
      </c>
      <c r="AG299">
        <v>0</v>
      </c>
      <c r="AH299">
        <v>0</v>
      </c>
      <c r="AI299">
        <v>0</v>
      </c>
      <c r="AJ299">
        <v>0</v>
      </c>
      <c r="AK299">
        <v>0</v>
      </c>
      <c r="AL299">
        <v>0</v>
      </c>
      <c r="AM299">
        <v>1</v>
      </c>
      <c r="AN299">
        <v>0</v>
      </c>
      <c r="AO299">
        <v>0</v>
      </c>
      <c r="AP299">
        <v>1</v>
      </c>
      <c r="AQ299">
        <v>1</v>
      </c>
      <c r="AR299">
        <v>0</v>
      </c>
      <c r="AS299">
        <v>0</v>
      </c>
      <c r="AT299">
        <v>1</v>
      </c>
      <c r="AU299">
        <v>1</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1</v>
      </c>
      <c r="BU299">
        <v>0</v>
      </c>
      <c r="BV299">
        <v>1</v>
      </c>
      <c r="BW299">
        <v>0</v>
      </c>
      <c r="BX299">
        <v>0</v>
      </c>
      <c r="BY299">
        <v>0</v>
      </c>
      <c r="BZ299">
        <v>0</v>
      </c>
      <c r="CA299">
        <v>0</v>
      </c>
      <c r="CB299">
        <v>0</v>
      </c>
      <c r="CC299">
        <v>0</v>
      </c>
      <c r="CD299">
        <v>0</v>
      </c>
      <c r="CE299">
        <v>1</v>
      </c>
      <c r="CF299">
        <v>0</v>
      </c>
      <c r="CG299">
        <v>0</v>
      </c>
      <c r="CH299">
        <v>0</v>
      </c>
      <c r="CI299">
        <v>0</v>
      </c>
      <c r="CJ299">
        <v>0</v>
      </c>
      <c r="CK299">
        <v>0</v>
      </c>
      <c r="CL299">
        <v>0</v>
      </c>
      <c r="CM299">
        <v>0</v>
      </c>
      <c r="CN299">
        <v>0</v>
      </c>
      <c r="CO299">
        <v>1</v>
      </c>
      <c r="CP299">
        <v>0</v>
      </c>
      <c r="CQ299">
        <v>0</v>
      </c>
      <c r="CR299">
        <v>0</v>
      </c>
      <c r="CS299">
        <v>0</v>
      </c>
      <c r="CT299">
        <v>0</v>
      </c>
      <c r="CU299">
        <v>0</v>
      </c>
      <c r="CV299">
        <v>0</v>
      </c>
      <c r="CW299">
        <v>0</v>
      </c>
      <c r="CX299">
        <v>1</v>
      </c>
      <c r="CY299">
        <v>0</v>
      </c>
      <c r="CZ299">
        <v>0</v>
      </c>
      <c r="DA299">
        <v>0</v>
      </c>
      <c r="DB299">
        <v>0</v>
      </c>
      <c r="DC299">
        <v>0</v>
      </c>
      <c r="DD299">
        <v>0</v>
      </c>
      <c r="DE299">
        <v>1</v>
      </c>
      <c r="DF299">
        <v>0</v>
      </c>
      <c r="DG299">
        <v>0</v>
      </c>
      <c r="DH299" t="s">
        <v>124</v>
      </c>
      <c r="DI299" t="s">
        <v>124</v>
      </c>
      <c r="DJ299" t="s">
        <v>124</v>
      </c>
      <c r="DK299" t="s">
        <v>124</v>
      </c>
      <c r="DL299" t="s">
        <v>124</v>
      </c>
      <c r="DM299" t="s">
        <v>124</v>
      </c>
      <c r="DN299" t="s">
        <v>124</v>
      </c>
      <c r="DO299">
        <v>0</v>
      </c>
      <c r="DP299" t="s">
        <v>124</v>
      </c>
      <c r="DQ299">
        <v>0</v>
      </c>
      <c r="DR299" t="s">
        <v>124</v>
      </c>
      <c r="DS299" t="s">
        <v>124</v>
      </c>
      <c r="DT299" t="s">
        <v>124</v>
      </c>
    </row>
    <row r="300" spans="1:124" x14ac:dyDescent="0.35">
      <c r="A300" t="s">
        <v>162</v>
      </c>
      <c r="B300" s="1">
        <v>42948</v>
      </c>
      <c r="C300" s="1">
        <v>43008</v>
      </c>
      <c r="D300">
        <v>1</v>
      </c>
      <c r="E300">
        <v>0</v>
      </c>
      <c r="F300">
        <v>0</v>
      </c>
      <c r="G300">
        <v>0</v>
      </c>
      <c r="H300" t="s">
        <v>124</v>
      </c>
      <c r="I300" t="s">
        <v>124</v>
      </c>
      <c r="J300" t="s">
        <v>124</v>
      </c>
      <c r="K300" t="s">
        <v>124</v>
      </c>
      <c r="L300" t="s">
        <v>124</v>
      </c>
      <c r="M300" t="s">
        <v>124</v>
      </c>
      <c r="N300" t="s">
        <v>124</v>
      </c>
      <c r="O300" t="s">
        <v>124</v>
      </c>
      <c r="P300" t="s">
        <v>124</v>
      </c>
      <c r="Q300" t="s">
        <v>124</v>
      </c>
      <c r="R300" t="s">
        <v>124</v>
      </c>
      <c r="S300" t="s">
        <v>124</v>
      </c>
      <c r="T300">
        <v>1</v>
      </c>
      <c r="U300">
        <v>1</v>
      </c>
      <c r="V300">
        <v>1</v>
      </c>
      <c r="W300">
        <v>1</v>
      </c>
      <c r="X300">
        <v>1</v>
      </c>
      <c r="Y300">
        <v>0</v>
      </c>
      <c r="Z300">
        <v>0</v>
      </c>
      <c r="AA300">
        <v>0</v>
      </c>
      <c r="AB300">
        <v>0</v>
      </c>
      <c r="AC300">
        <v>1</v>
      </c>
      <c r="AD300">
        <v>0</v>
      </c>
      <c r="AE300">
        <v>0</v>
      </c>
      <c r="AF300">
        <v>0</v>
      </c>
      <c r="AG300">
        <v>0</v>
      </c>
      <c r="AH300">
        <v>0</v>
      </c>
      <c r="AI300">
        <v>0</v>
      </c>
      <c r="AJ300">
        <v>0</v>
      </c>
      <c r="AK300">
        <v>0</v>
      </c>
      <c r="AL300">
        <v>0</v>
      </c>
      <c r="AM300">
        <v>1</v>
      </c>
      <c r="AN300">
        <v>0</v>
      </c>
      <c r="AO300">
        <v>0</v>
      </c>
      <c r="AP300">
        <v>0</v>
      </c>
      <c r="AQ300">
        <v>1</v>
      </c>
      <c r="AR300">
        <v>0</v>
      </c>
      <c r="AS300">
        <v>0</v>
      </c>
      <c r="AT300">
        <v>1</v>
      </c>
      <c r="AU300">
        <v>0</v>
      </c>
      <c r="AV300">
        <v>0</v>
      </c>
      <c r="AW300">
        <v>0</v>
      </c>
      <c r="AX300">
        <v>1</v>
      </c>
      <c r="AY300">
        <v>0</v>
      </c>
      <c r="AZ300">
        <v>0</v>
      </c>
      <c r="BA300">
        <v>0</v>
      </c>
      <c r="BB300">
        <v>0</v>
      </c>
      <c r="BC300">
        <v>1</v>
      </c>
      <c r="BD300">
        <v>0</v>
      </c>
      <c r="BE300">
        <v>0</v>
      </c>
      <c r="BF300">
        <v>0</v>
      </c>
      <c r="BG300">
        <v>0</v>
      </c>
      <c r="BH300">
        <v>0</v>
      </c>
      <c r="BI300">
        <v>0</v>
      </c>
      <c r="BJ300">
        <v>0</v>
      </c>
      <c r="BK300">
        <v>0</v>
      </c>
      <c r="BL300">
        <v>1</v>
      </c>
      <c r="BM300">
        <v>0</v>
      </c>
      <c r="BN300">
        <v>0</v>
      </c>
      <c r="BO300">
        <v>0</v>
      </c>
      <c r="BP300">
        <v>0</v>
      </c>
      <c r="BQ300">
        <v>0</v>
      </c>
      <c r="BR300">
        <v>0</v>
      </c>
      <c r="BS300">
        <v>1</v>
      </c>
      <c r="BT300">
        <v>0</v>
      </c>
      <c r="BU300">
        <v>0</v>
      </c>
      <c r="BV300">
        <v>1</v>
      </c>
      <c r="BW300">
        <v>0</v>
      </c>
      <c r="BX300">
        <v>0</v>
      </c>
      <c r="BY300">
        <v>0</v>
      </c>
      <c r="BZ300">
        <v>1</v>
      </c>
      <c r="CA300">
        <v>0</v>
      </c>
      <c r="CB300">
        <v>0</v>
      </c>
      <c r="CC300">
        <v>0</v>
      </c>
      <c r="CD300">
        <v>1</v>
      </c>
      <c r="CE300">
        <v>0</v>
      </c>
      <c r="CF300">
        <v>0</v>
      </c>
      <c r="CG300">
        <v>0</v>
      </c>
      <c r="CH300">
        <v>0</v>
      </c>
      <c r="CI300">
        <v>0</v>
      </c>
      <c r="CJ300">
        <v>1</v>
      </c>
      <c r="CK300">
        <v>0</v>
      </c>
      <c r="CL300">
        <v>0</v>
      </c>
      <c r="CM300">
        <v>0</v>
      </c>
      <c r="CN300">
        <v>1</v>
      </c>
      <c r="CO300">
        <v>0</v>
      </c>
      <c r="CP300">
        <v>0</v>
      </c>
      <c r="CQ300">
        <v>0</v>
      </c>
      <c r="CR300">
        <v>0</v>
      </c>
      <c r="CS300">
        <v>1</v>
      </c>
      <c r="CT300">
        <v>0</v>
      </c>
      <c r="CU300">
        <v>0</v>
      </c>
      <c r="CV300">
        <v>0</v>
      </c>
      <c r="CW300">
        <v>1</v>
      </c>
      <c r="CX300">
        <v>0</v>
      </c>
      <c r="CY300">
        <v>0</v>
      </c>
      <c r="CZ300">
        <v>0</v>
      </c>
      <c r="DA300">
        <v>1</v>
      </c>
      <c r="DB300">
        <v>0</v>
      </c>
      <c r="DC300">
        <v>0</v>
      </c>
      <c r="DD300">
        <v>0</v>
      </c>
      <c r="DE300">
        <v>1</v>
      </c>
      <c r="DF300">
        <v>0</v>
      </c>
      <c r="DG300">
        <v>0</v>
      </c>
      <c r="DH300" t="s">
        <v>124</v>
      </c>
      <c r="DI300" t="s">
        <v>124</v>
      </c>
      <c r="DJ300" t="s">
        <v>124</v>
      </c>
      <c r="DK300" t="s">
        <v>124</v>
      </c>
      <c r="DL300" t="s">
        <v>124</v>
      </c>
      <c r="DM300" t="s">
        <v>124</v>
      </c>
      <c r="DN300" t="s">
        <v>124</v>
      </c>
      <c r="DO300">
        <v>0</v>
      </c>
      <c r="DP300" t="s">
        <v>124</v>
      </c>
      <c r="DQ300">
        <v>0</v>
      </c>
      <c r="DR300" t="s">
        <v>124</v>
      </c>
      <c r="DS300" t="s">
        <v>124</v>
      </c>
      <c r="DT300" t="s">
        <v>124</v>
      </c>
    </row>
    <row r="301" spans="1:124" x14ac:dyDescent="0.35">
      <c r="A301" t="s">
        <v>162</v>
      </c>
      <c r="B301" s="1">
        <v>43009</v>
      </c>
      <c r="C301" s="1">
        <v>43107</v>
      </c>
      <c r="D301">
        <v>1</v>
      </c>
      <c r="E301">
        <v>0</v>
      </c>
      <c r="F301">
        <v>0</v>
      </c>
      <c r="G301">
        <v>0</v>
      </c>
      <c r="H301" t="s">
        <v>124</v>
      </c>
      <c r="I301" t="s">
        <v>124</v>
      </c>
      <c r="J301" t="s">
        <v>124</v>
      </c>
      <c r="K301" t="s">
        <v>124</v>
      </c>
      <c r="L301" t="s">
        <v>124</v>
      </c>
      <c r="M301" t="s">
        <v>124</v>
      </c>
      <c r="N301" t="s">
        <v>124</v>
      </c>
      <c r="O301" t="s">
        <v>124</v>
      </c>
      <c r="P301" t="s">
        <v>124</v>
      </c>
      <c r="Q301" t="s">
        <v>124</v>
      </c>
      <c r="R301" t="s">
        <v>124</v>
      </c>
      <c r="S301" t="s">
        <v>124</v>
      </c>
      <c r="T301">
        <v>1</v>
      </c>
      <c r="U301">
        <v>1</v>
      </c>
      <c r="V301">
        <v>1</v>
      </c>
      <c r="W301">
        <v>1</v>
      </c>
      <c r="X301">
        <v>1</v>
      </c>
      <c r="Y301">
        <v>0</v>
      </c>
      <c r="Z301">
        <v>0</v>
      </c>
      <c r="AA301">
        <v>0</v>
      </c>
      <c r="AB301">
        <v>0</v>
      </c>
      <c r="AC301">
        <v>1</v>
      </c>
      <c r="AD301">
        <v>0</v>
      </c>
      <c r="AE301">
        <v>0</v>
      </c>
      <c r="AF301">
        <v>0</v>
      </c>
      <c r="AG301">
        <v>0</v>
      </c>
      <c r="AH301">
        <v>0</v>
      </c>
      <c r="AI301">
        <v>0</v>
      </c>
      <c r="AJ301">
        <v>0</v>
      </c>
      <c r="AK301">
        <v>0</v>
      </c>
      <c r="AL301">
        <v>0</v>
      </c>
      <c r="AM301">
        <v>1</v>
      </c>
      <c r="AN301">
        <v>0</v>
      </c>
      <c r="AO301">
        <v>0</v>
      </c>
      <c r="AP301">
        <v>0</v>
      </c>
      <c r="AQ301">
        <v>1</v>
      </c>
      <c r="AR301">
        <v>0</v>
      </c>
      <c r="AS301">
        <v>0</v>
      </c>
      <c r="AT301">
        <v>1</v>
      </c>
      <c r="AU301">
        <v>0</v>
      </c>
      <c r="AV301">
        <v>0</v>
      </c>
      <c r="AW301">
        <v>0</v>
      </c>
      <c r="AX301">
        <v>1</v>
      </c>
      <c r="AY301">
        <v>0</v>
      </c>
      <c r="AZ301">
        <v>0</v>
      </c>
      <c r="BA301">
        <v>0</v>
      </c>
      <c r="BB301">
        <v>0</v>
      </c>
      <c r="BC301">
        <v>1</v>
      </c>
      <c r="BD301">
        <v>0</v>
      </c>
      <c r="BE301">
        <v>0</v>
      </c>
      <c r="BF301">
        <v>0</v>
      </c>
      <c r="BG301">
        <v>0</v>
      </c>
      <c r="BH301">
        <v>0</v>
      </c>
      <c r="BI301">
        <v>0</v>
      </c>
      <c r="BJ301">
        <v>0</v>
      </c>
      <c r="BK301">
        <v>0</v>
      </c>
      <c r="BL301">
        <v>1</v>
      </c>
      <c r="BM301">
        <v>0</v>
      </c>
      <c r="BN301">
        <v>0</v>
      </c>
      <c r="BO301">
        <v>0</v>
      </c>
      <c r="BP301">
        <v>0</v>
      </c>
      <c r="BQ301">
        <v>0</v>
      </c>
      <c r="BR301">
        <v>0</v>
      </c>
      <c r="BS301">
        <v>1</v>
      </c>
      <c r="BT301">
        <v>0</v>
      </c>
      <c r="BU301">
        <v>0</v>
      </c>
      <c r="BV301">
        <v>1</v>
      </c>
      <c r="BW301">
        <v>0</v>
      </c>
      <c r="BX301">
        <v>0</v>
      </c>
      <c r="BY301">
        <v>0</v>
      </c>
      <c r="BZ301">
        <v>1</v>
      </c>
      <c r="CA301">
        <v>0</v>
      </c>
      <c r="CB301">
        <v>0</v>
      </c>
      <c r="CC301">
        <v>0</v>
      </c>
      <c r="CD301">
        <v>1</v>
      </c>
      <c r="CE301">
        <v>0</v>
      </c>
      <c r="CF301">
        <v>0</v>
      </c>
      <c r="CG301">
        <v>0</v>
      </c>
      <c r="CH301">
        <v>0</v>
      </c>
      <c r="CI301">
        <v>0</v>
      </c>
      <c r="CJ301">
        <v>1</v>
      </c>
      <c r="CK301">
        <v>0</v>
      </c>
      <c r="CL301">
        <v>0</v>
      </c>
      <c r="CM301">
        <v>0</v>
      </c>
      <c r="CN301">
        <v>1</v>
      </c>
      <c r="CO301">
        <v>0</v>
      </c>
      <c r="CP301">
        <v>0</v>
      </c>
      <c r="CQ301">
        <v>0</v>
      </c>
      <c r="CR301">
        <v>0</v>
      </c>
      <c r="CS301">
        <v>1</v>
      </c>
      <c r="CT301">
        <v>0</v>
      </c>
      <c r="CU301">
        <v>0</v>
      </c>
      <c r="CV301">
        <v>0</v>
      </c>
      <c r="CW301">
        <v>1</v>
      </c>
      <c r="CX301">
        <v>0</v>
      </c>
      <c r="CY301">
        <v>0</v>
      </c>
      <c r="CZ301">
        <v>0</v>
      </c>
      <c r="DA301">
        <v>1</v>
      </c>
      <c r="DB301">
        <v>0</v>
      </c>
      <c r="DC301">
        <v>0</v>
      </c>
      <c r="DD301">
        <v>0</v>
      </c>
      <c r="DE301">
        <v>1</v>
      </c>
      <c r="DF301">
        <v>0</v>
      </c>
      <c r="DG301">
        <v>0</v>
      </c>
      <c r="DH301" t="s">
        <v>124</v>
      </c>
      <c r="DI301" t="s">
        <v>124</v>
      </c>
      <c r="DJ301" t="s">
        <v>124</v>
      </c>
      <c r="DK301" t="s">
        <v>124</v>
      </c>
      <c r="DL301" t="s">
        <v>124</v>
      </c>
      <c r="DM301" t="s">
        <v>124</v>
      </c>
      <c r="DN301" t="s">
        <v>124</v>
      </c>
      <c r="DO301">
        <v>0</v>
      </c>
      <c r="DP301" t="s">
        <v>124</v>
      </c>
      <c r="DQ301">
        <v>0</v>
      </c>
      <c r="DR301" t="s">
        <v>124</v>
      </c>
      <c r="DS301" t="s">
        <v>124</v>
      </c>
      <c r="DT301" t="s">
        <v>124</v>
      </c>
    </row>
    <row r="302" spans="1:124" x14ac:dyDescent="0.35">
      <c r="A302" t="s">
        <v>162</v>
      </c>
      <c r="B302" s="1">
        <v>43108</v>
      </c>
      <c r="C302" s="1">
        <v>43278</v>
      </c>
      <c r="D302">
        <v>1</v>
      </c>
      <c r="E302">
        <v>0</v>
      </c>
      <c r="F302">
        <v>0</v>
      </c>
      <c r="G302">
        <v>0</v>
      </c>
      <c r="H302" t="s">
        <v>124</v>
      </c>
      <c r="I302" t="s">
        <v>124</v>
      </c>
      <c r="J302" t="s">
        <v>124</v>
      </c>
      <c r="K302" t="s">
        <v>124</v>
      </c>
      <c r="L302" t="s">
        <v>124</v>
      </c>
      <c r="M302" t="s">
        <v>124</v>
      </c>
      <c r="N302" t="s">
        <v>124</v>
      </c>
      <c r="O302" t="s">
        <v>124</v>
      </c>
      <c r="P302" t="s">
        <v>124</v>
      </c>
      <c r="Q302" t="s">
        <v>124</v>
      </c>
      <c r="R302" t="s">
        <v>124</v>
      </c>
      <c r="S302" t="s">
        <v>124</v>
      </c>
      <c r="T302">
        <v>1</v>
      </c>
      <c r="U302">
        <v>1</v>
      </c>
      <c r="V302">
        <v>1</v>
      </c>
      <c r="W302">
        <v>1</v>
      </c>
      <c r="X302">
        <v>1</v>
      </c>
      <c r="Y302">
        <v>0</v>
      </c>
      <c r="Z302">
        <v>0</v>
      </c>
      <c r="AA302">
        <v>0</v>
      </c>
      <c r="AB302">
        <v>0</v>
      </c>
      <c r="AC302">
        <v>1</v>
      </c>
      <c r="AD302">
        <v>0</v>
      </c>
      <c r="AE302">
        <v>0</v>
      </c>
      <c r="AF302">
        <v>0</v>
      </c>
      <c r="AG302">
        <v>0</v>
      </c>
      <c r="AH302">
        <v>0</v>
      </c>
      <c r="AI302">
        <v>0</v>
      </c>
      <c r="AJ302">
        <v>0</v>
      </c>
      <c r="AK302">
        <v>0</v>
      </c>
      <c r="AL302">
        <v>0</v>
      </c>
      <c r="AM302">
        <v>1</v>
      </c>
      <c r="AN302">
        <v>0</v>
      </c>
      <c r="AO302">
        <v>0</v>
      </c>
      <c r="AP302">
        <v>0</v>
      </c>
      <c r="AQ302">
        <v>1</v>
      </c>
      <c r="AR302">
        <v>0</v>
      </c>
      <c r="AS302">
        <v>0</v>
      </c>
      <c r="AT302">
        <v>1</v>
      </c>
      <c r="AU302">
        <v>0</v>
      </c>
      <c r="AV302">
        <v>0</v>
      </c>
      <c r="AW302">
        <v>0</v>
      </c>
      <c r="AX302">
        <v>1</v>
      </c>
      <c r="AY302">
        <v>0</v>
      </c>
      <c r="AZ302">
        <v>0</v>
      </c>
      <c r="BA302">
        <v>0</v>
      </c>
      <c r="BB302">
        <v>0</v>
      </c>
      <c r="BC302">
        <v>1</v>
      </c>
      <c r="BD302">
        <v>0</v>
      </c>
      <c r="BE302">
        <v>0</v>
      </c>
      <c r="BF302">
        <v>0</v>
      </c>
      <c r="BG302">
        <v>0</v>
      </c>
      <c r="BH302">
        <v>0</v>
      </c>
      <c r="BI302">
        <v>0</v>
      </c>
      <c r="BJ302">
        <v>0</v>
      </c>
      <c r="BK302">
        <v>0</v>
      </c>
      <c r="BL302">
        <v>1</v>
      </c>
      <c r="BM302">
        <v>0</v>
      </c>
      <c r="BN302">
        <v>0</v>
      </c>
      <c r="BO302">
        <v>0</v>
      </c>
      <c r="BP302">
        <v>0</v>
      </c>
      <c r="BQ302">
        <v>0</v>
      </c>
      <c r="BR302">
        <v>0</v>
      </c>
      <c r="BS302">
        <v>1</v>
      </c>
      <c r="BT302">
        <v>0</v>
      </c>
      <c r="BU302">
        <v>0</v>
      </c>
      <c r="BV302">
        <v>1</v>
      </c>
      <c r="BW302">
        <v>0</v>
      </c>
      <c r="BX302">
        <v>0</v>
      </c>
      <c r="BY302">
        <v>0</v>
      </c>
      <c r="BZ302">
        <v>1</v>
      </c>
      <c r="CA302">
        <v>0</v>
      </c>
      <c r="CB302">
        <v>0</v>
      </c>
      <c r="CC302">
        <v>0</v>
      </c>
      <c r="CD302">
        <v>1</v>
      </c>
      <c r="CE302">
        <v>0</v>
      </c>
      <c r="CF302">
        <v>0</v>
      </c>
      <c r="CG302">
        <v>0</v>
      </c>
      <c r="CH302">
        <v>0</v>
      </c>
      <c r="CI302">
        <v>0</v>
      </c>
      <c r="CJ302">
        <v>1</v>
      </c>
      <c r="CK302">
        <v>0</v>
      </c>
      <c r="CL302">
        <v>0</v>
      </c>
      <c r="CM302">
        <v>0</v>
      </c>
      <c r="CN302">
        <v>1</v>
      </c>
      <c r="CO302">
        <v>0</v>
      </c>
      <c r="CP302">
        <v>0</v>
      </c>
      <c r="CQ302">
        <v>0</v>
      </c>
      <c r="CR302">
        <v>0</v>
      </c>
      <c r="CS302">
        <v>1</v>
      </c>
      <c r="CT302">
        <v>0</v>
      </c>
      <c r="CU302">
        <v>0</v>
      </c>
      <c r="CV302">
        <v>0</v>
      </c>
      <c r="CW302">
        <v>1</v>
      </c>
      <c r="CX302">
        <v>0</v>
      </c>
      <c r="CY302">
        <v>0</v>
      </c>
      <c r="CZ302">
        <v>0</v>
      </c>
      <c r="DA302">
        <v>1</v>
      </c>
      <c r="DB302">
        <v>0</v>
      </c>
      <c r="DC302">
        <v>0</v>
      </c>
      <c r="DD302">
        <v>0</v>
      </c>
      <c r="DE302">
        <v>1</v>
      </c>
      <c r="DF302">
        <v>0</v>
      </c>
      <c r="DG302">
        <v>0</v>
      </c>
      <c r="DH302" t="s">
        <v>124</v>
      </c>
      <c r="DI302" t="s">
        <v>124</v>
      </c>
      <c r="DJ302" t="s">
        <v>124</v>
      </c>
      <c r="DK302" t="s">
        <v>124</v>
      </c>
      <c r="DL302" t="s">
        <v>124</v>
      </c>
      <c r="DM302" t="s">
        <v>124</v>
      </c>
      <c r="DN302" t="s">
        <v>124</v>
      </c>
      <c r="DO302">
        <v>0</v>
      </c>
      <c r="DP302" t="s">
        <v>124</v>
      </c>
      <c r="DQ302">
        <v>0</v>
      </c>
      <c r="DR302" t="s">
        <v>124</v>
      </c>
      <c r="DS302" t="s">
        <v>124</v>
      </c>
      <c r="DT302" t="s">
        <v>124</v>
      </c>
    </row>
    <row r="303" spans="1:124" x14ac:dyDescent="0.35">
      <c r="A303" t="s">
        <v>162</v>
      </c>
      <c r="B303" s="1">
        <v>43279</v>
      </c>
      <c r="C303" s="1">
        <v>43492</v>
      </c>
      <c r="D303">
        <v>1</v>
      </c>
      <c r="E303">
        <v>0</v>
      </c>
      <c r="F303">
        <v>0</v>
      </c>
      <c r="G303">
        <v>0</v>
      </c>
      <c r="H303" t="s">
        <v>124</v>
      </c>
      <c r="I303" t="s">
        <v>124</v>
      </c>
      <c r="J303" t="s">
        <v>124</v>
      </c>
      <c r="K303" t="s">
        <v>124</v>
      </c>
      <c r="L303" t="s">
        <v>124</v>
      </c>
      <c r="M303" t="s">
        <v>124</v>
      </c>
      <c r="N303" t="s">
        <v>124</v>
      </c>
      <c r="O303" t="s">
        <v>124</v>
      </c>
      <c r="P303" t="s">
        <v>124</v>
      </c>
      <c r="Q303" t="s">
        <v>124</v>
      </c>
      <c r="R303" t="s">
        <v>124</v>
      </c>
      <c r="S303" t="s">
        <v>124</v>
      </c>
      <c r="T303">
        <v>1</v>
      </c>
      <c r="U303">
        <v>1</v>
      </c>
      <c r="V303">
        <v>1</v>
      </c>
      <c r="W303">
        <v>1</v>
      </c>
      <c r="X303">
        <v>1</v>
      </c>
      <c r="Y303">
        <v>0</v>
      </c>
      <c r="Z303">
        <v>0</v>
      </c>
      <c r="AA303">
        <v>0</v>
      </c>
      <c r="AB303">
        <v>0</v>
      </c>
      <c r="AC303">
        <v>1</v>
      </c>
      <c r="AD303">
        <v>0</v>
      </c>
      <c r="AE303">
        <v>0</v>
      </c>
      <c r="AF303">
        <v>0</v>
      </c>
      <c r="AG303">
        <v>0</v>
      </c>
      <c r="AH303">
        <v>0</v>
      </c>
      <c r="AI303">
        <v>0</v>
      </c>
      <c r="AJ303">
        <v>0</v>
      </c>
      <c r="AK303">
        <v>0</v>
      </c>
      <c r="AL303">
        <v>0</v>
      </c>
      <c r="AM303">
        <v>1</v>
      </c>
      <c r="AN303">
        <v>0</v>
      </c>
      <c r="AO303">
        <v>0</v>
      </c>
      <c r="AP303">
        <v>0</v>
      </c>
      <c r="AQ303">
        <v>1</v>
      </c>
      <c r="AR303">
        <v>0</v>
      </c>
      <c r="AS303">
        <v>0</v>
      </c>
      <c r="AT303">
        <v>1</v>
      </c>
      <c r="AU303">
        <v>0</v>
      </c>
      <c r="AV303">
        <v>0</v>
      </c>
      <c r="AW303">
        <v>0</v>
      </c>
      <c r="AX303">
        <v>1</v>
      </c>
      <c r="AY303">
        <v>0</v>
      </c>
      <c r="AZ303">
        <v>0</v>
      </c>
      <c r="BA303">
        <v>0</v>
      </c>
      <c r="BB303">
        <v>0</v>
      </c>
      <c r="BC303">
        <v>1</v>
      </c>
      <c r="BD303">
        <v>0</v>
      </c>
      <c r="BE303">
        <v>0</v>
      </c>
      <c r="BF303">
        <v>0</v>
      </c>
      <c r="BG303">
        <v>0</v>
      </c>
      <c r="BH303">
        <v>0</v>
      </c>
      <c r="BI303">
        <v>0</v>
      </c>
      <c r="BJ303">
        <v>0</v>
      </c>
      <c r="BK303">
        <v>0</v>
      </c>
      <c r="BL303">
        <v>1</v>
      </c>
      <c r="BM303">
        <v>0</v>
      </c>
      <c r="BN303">
        <v>0</v>
      </c>
      <c r="BO303">
        <v>0</v>
      </c>
      <c r="BP303">
        <v>0</v>
      </c>
      <c r="BQ303">
        <v>0</v>
      </c>
      <c r="BR303">
        <v>0</v>
      </c>
      <c r="BS303">
        <v>1</v>
      </c>
      <c r="BT303">
        <v>0</v>
      </c>
      <c r="BU303">
        <v>0</v>
      </c>
      <c r="BV303">
        <v>1</v>
      </c>
      <c r="BW303">
        <v>0</v>
      </c>
      <c r="BX303">
        <v>0</v>
      </c>
      <c r="BY303">
        <v>0</v>
      </c>
      <c r="BZ303">
        <v>1</v>
      </c>
      <c r="CA303">
        <v>0</v>
      </c>
      <c r="CB303">
        <v>0</v>
      </c>
      <c r="CC303">
        <v>0</v>
      </c>
      <c r="CD303">
        <v>1</v>
      </c>
      <c r="CE303">
        <v>0</v>
      </c>
      <c r="CF303">
        <v>0</v>
      </c>
      <c r="CG303">
        <v>0</v>
      </c>
      <c r="CH303">
        <v>0</v>
      </c>
      <c r="CI303">
        <v>0</v>
      </c>
      <c r="CJ303">
        <v>1</v>
      </c>
      <c r="CK303">
        <v>0</v>
      </c>
      <c r="CL303">
        <v>0</v>
      </c>
      <c r="CM303">
        <v>0</v>
      </c>
      <c r="CN303">
        <v>1</v>
      </c>
      <c r="CO303">
        <v>0</v>
      </c>
      <c r="CP303">
        <v>0</v>
      </c>
      <c r="CQ303">
        <v>0</v>
      </c>
      <c r="CR303">
        <v>0</v>
      </c>
      <c r="CS303">
        <v>1</v>
      </c>
      <c r="CT303">
        <v>0</v>
      </c>
      <c r="CU303">
        <v>0</v>
      </c>
      <c r="CV303">
        <v>0</v>
      </c>
      <c r="CW303">
        <v>1</v>
      </c>
      <c r="CX303">
        <v>0</v>
      </c>
      <c r="CY303">
        <v>0</v>
      </c>
      <c r="CZ303">
        <v>0</v>
      </c>
      <c r="DA303">
        <v>1</v>
      </c>
      <c r="DB303">
        <v>0</v>
      </c>
      <c r="DC303">
        <v>0</v>
      </c>
      <c r="DD303">
        <v>0</v>
      </c>
      <c r="DE303">
        <v>1</v>
      </c>
      <c r="DF303">
        <v>0</v>
      </c>
      <c r="DG303">
        <v>0</v>
      </c>
      <c r="DH303" t="s">
        <v>124</v>
      </c>
      <c r="DI303" t="s">
        <v>124</v>
      </c>
      <c r="DJ303" t="s">
        <v>124</v>
      </c>
      <c r="DK303" t="s">
        <v>124</v>
      </c>
      <c r="DL303" t="s">
        <v>124</v>
      </c>
      <c r="DM303" t="s">
        <v>124</v>
      </c>
      <c r="DN303" t="s">
        <v>124</v>
      </c>
      <c r="DO303">
        <v>0</v>
      </c>
      <c r="DP303">
        <v>1</v>
      </c>
      <c r="DQ303">
        <v>0</v>
      </c>
      <c r="DR303" t="s">
        <v>124</v>
      </c>
      <c r="DS303" t="s">
        <v>124</v>
      </c>
      <c r="DT303" t="s">
        <v>124</v>
      </c>
    </row>
    <row r="304" spans="1:124" x14ac:dyDescent="0.35">
      <c r="A304" t="s">
        <v>162</v>
      </c>
      <c r="B304" s="1">
        <v>43493</v>
      </c>
      <c r="C304" s="1">
        <v>43830</v>
      </c>
      <c r="D304">
        <v>1</v>
      </c>
      <c r="E304">
        <v>0</v>
      </c>
      <c r="F304">
        <v>0</v>
      </c>
      <c r="G304">
        <v>0</v>
      </c>
      <c r="H304" t="s">
        <v>124</v>
      </c>
      <c r="I304" t="s">
        <v>124</v>
      </c>
      <c r="J304" t="s">
        <v>124</v>
      </c>
      <c r="K304" t="s">
        <v>124</v>
      </c>
      <c r="L304" t="s">
        <v>124</v>
      </c>
      <c r="M304" t="s">
        <v>124</v>
      </c>
      <c r="N304" t="s">
        <v>124</v>
      </c>
      <c r="O304" t="s">
        <v>124</v>
      </c>
      <c r="P304" t="s">
        <v>124</v>
      </c>
      <c r="Q304" t="s">
        <v>124</v>
      </c>
      <c r="R304" t="s">
        <v>124</v>
      </c>
      <c r="S304" t="s">
        <v>124</v>
      </c>
      <c r="T304">
        <v>1</v>
      </c>
      <c r="U304">
        <v>1</v>
      </c>
      <c r="V304">
        <v>1</v>
      </c>
      <c r="W304">
        <v>1</v>
      </c>
      <c r="X304">
        <v>1</v>
      </c>
      <c r="Y304">
        <v>0</v>
      </c>
      <c r="Z304">
        <v>0</v>
      </c>
      <c r="AA304">
        <v>0</v>
      </c>
      <c r="AB304">
        <v>0</v>
      </c>
      <c r="AC304">
        <v>1</v>
      </c>
      <c r="AD304">
        <v>0</v>
      </c>
      <c r="AE304">
        <v>0</v>
      </c>
      <c r="AF304">
        <v>0</v>
      </c>
      <c r="AG304">
        <v>0</v>
      </c>
      <c r="AH304">
        <v>1</v>
      </c>
      <c r="AI304">
        <v>0</v>
      </c>
      <c r="AJ304">
        <v>0</v>
      </c>
      <c r="AK304">
        <v>0</v>
      </c>
      <c r="AL304">
        <v>0</v>
      </c>
      <c r="AM304">
        <v>1</v>
      </c>
      <c r="AN304">
        <v>0</v>
      </c>
      <c r="AO304">
        <v>0</v>
      </c>
      <c r="AP304">
        <v>0</v>
      </c>
      <c r="AQ304">
        <v>1</v>
      </c>
      <c r="AR304">
        <v>0</v>
      </c>
      <c r="AS304">
        <v>0</v>
      </c>
      <c r="AT304">
        <v>1</v>
      </c>
      <c r="AU304">
        <v>0</v>
      </c>
      <c r="AV304">
        <v>0</v>
      </c>
      <c r="AW304">
        <v>0</v>
      </c>
      <c r="AX304">
        <v>1</v>
      </c>
      <c r="AY304">
        <v>0</v>
      </c>
      <c r="AZ304">
        <v>0</v>
      </c>
      <c r="BA304">
        <v>0</v>
      </c>
      <c r="BB304">
        <v>0</v>
      </c>
      <c r="BC304">
        <v>1</v>
      </c>
      <c r="BD304">
        <v>0</v>
      </c>
      <c r="BE304">
        <v>0</v>
      </c>
      <c r="BF304">
        <v>0</v>
      </c>
      <c r="BG304">
        <v>0</v>
      </c>
      <c r="BH304">
        <v>1</v>
      </c>
      <c r="BI304">
        <v>0</v>
      </c>
      <c r="BJ304">
        <v>0</v>
      </c>
      <c r="BK304">
        <v>0</v>
      </c>
      <c r="BL304">
        <v>1</v>
      </c>
      <c r="BM304">
        <v>0</v>
      </c>
      <c r="BN304">
        <v>1</v>
      </c>
      <c r="BO304">
        <v>0</v>
      </c>
      <c r="BP304">
        <v>0</v>
      </c>
      <c r="BQ304">
        <v>0</v>
      </c>
      <c r="BR304">
        <v>0</v>
      </c>
      <c r="BS304">
        <v>1</v>
      </c>
      <c r="BT304">
        <v>0</v>
      </c>
      <c r="BU304">
        <v>0</v>
      </c>
      <c r="BV304">
        <v>1</v>
      </c>
      <c r="BW304">
        <v>0</v>
      </c>
      <c r="BX304">
        <v>0</v>
      </c>
      <c r="BY304">
        <v>0</v>
      </c>
      <c r="BZ304">
        <v>1</v>
      </c>
      <c r="CA304">
        <v>0</v>
      </c>
      <c r="CB304">
        <v>0</v>
      </c>
      <c r="CC304">
        <v>0</v>
      </c>
      <c r="CD304">
        <v>1</v>
      </c>
      <c r="CE304">
        <v>0</v>
      </c>
      <c r="CF304">
        <v>0</v>
      </c>
      <c r="CG304">
        <v>0</v>
      </c>
      <c r="CH304">
        <v>0</v>
      </c>
      <c r="CI304">
        <v>0</v>
      </c>
      <c r="CJ304">
        <v>1</v>
      </c>
      <c r="CK304">
        <v>0</v>
      </c>
      <c r="CL304">
        <v>0</v>
      </c>
      <c r="CM304">
        <v>0</v>
      </c>
      <c r="CN304">
        <v>1</v>
      </c>
      <c r="CO304">
        <v>0</v>
      </c>
      <c r="CP304">
        <v>0</v>
      </c>
      <c r="CQ304">
        <v>0</v>
      </c>
      <c r="CR304">
        <v>0</v>
      </c>
      <c r="CS304">
        <v>1</v>
      </c>
      <c r="CT304">
        <v>0</v>
      </c>
      <c r="CU304">
        <v>0</v>
      </c>
      <c r="CV304">
        <v>0</v>
      </c>
      <c r="CW304">
        <v>1</v>
      </c>
      <c r="CX304">
        <v>0</v>
      </c>
      <c r="CY304">
        <v>0</v>
      </c>
      <c r="CZ304">
        <v>0</v>
      </c>
      <c r="DA304">
        <v>0</v>
      </c>
      <c r="DB304">
        <v>0</v>
      </c>
      <c r="DC304">
        <v>0</v>
      </c>
      <c r="DD304">
        <v>0</v>
      </c>
      <c r="DE304">
        <v>1</v>
      </c>
      <c r="DF304">
        <v>0</v>
      </c>
      <c r="DG304">
        <v>0</v>
      </c>
      <c r="DH304" t="s">
        <v>124</v>
      </c>
      <c r="DI304" t="s">
        <v>124</v>
      </c>
      <c r="DJ304" t="s">
        <v>124</v>
      </c>
      <c r="DK304" t="s">
        <v>124</v>
      </c>
      <c r="DL304" t="s">
        <v>124</v>
      </c>
      <c r="DM304" t="s">
        <v>124</v>
      </c>
      <c r="DN304" t="s">
        <v>124</v>
      </c>
      <c r="DO304">
        <v>0</v>
      </c>
      <c r="DP304">
        <v>1</v>
      </c>
      <c r="DQ304">
        <v>0</v>
      </c>
      <c r="DR304" t="s">
        <v>124</v>
      </c>
      <c r="DS304" t="s">
        <v>124</v>
      </c>
      <c r="DT304" t="s">
        <v>124</v>
      </c>
    </row>
    <row r="305" spans="1:124" x14ac:dyDescent="0.35">
      <c r="A305" t="s">
        <v>162</v>
      </c>
      <c r="B305" s="1">
        <v>43831</v>
      </c>
      <c r="C305" s="1">
        <v>43842</v>
      </c>
      <c r="D305">
        <v>1</v>
      </c>
      <c r="E305">
        <v>0</v>
      </c>
      <c r="F305">
        <v>0</v>
      </c>
      <c r="G305">
        <v>0</v>
      </c>
      <c r="H305" t="s">
        <v>124</v>
      </c>
      <c r="I305" t="s">
        <v>124</v>
      </c>
      <c r="J305" t="s">
        <v>124</v>
      </c>
      <c r="K305" t="s">
        <v>124</v>
      </c>
      <c r="L305" t="s">
        <v>124</v>
      </c>
      <c r="M305" t="s">
        <v>124</v>
      </c>
      <c r="N305" t="s">
        <v>124</v>
      </c>
      <c r="O305" t="s">
        <v>124</v>
      </c>
      <c r="P305" t="s">
        <v>124</v>
      </c>
      <c r="Q305" t="s">
        <v>124</v>
      </c>
      <c r="R305" t="s">
        <v>124</v>
      </c>
      <c r="S305" t="s">
        <v>124</v>
      </c>
      <c r="T305">
        <v>1</v>
      </c>
      <c r="U305">
        <v>1</v>
      </c>
      <c r="V305">
        <v>1</v>
      </c>
      <c r="W305">
        <v>1</v>
      </c>
      <c r="X305">
        <v>1</v>
      </c>
      <c r="Y305">
        <v>0</v>
      </c>
      <c r="Z305">
        <v>0</v>
      </c>
      <c r="AA305">
        <v>0</v>
      </c>
      <c r="AB305">
        <v>0</v>
      </c>
      <c r="AC305">
        <v>1</v>
      </c>
      <c r="AD305">
        <v>1</v>
      </c>
      <c r="AE305">
        <v>1</v>
      </c>
      <c r="AF305">
        <v>0</v>
      </c>
      <c r="AG305">
        <v>0</v>
      </c>
      <c r="AH305">
        <v>1</v>
      </c>
      <c r="AI305">
        <v>0</v>
      </c>
      <c r="AJ305">
        <v>0</v>
      </c>
      <c r="AK305">
        <v>0</v>
      </c>
      <c r="AL305">
        <v>0</v>
      </c>
      <c r="AM305">
        <v>1</v>
      </c>
      <c r="AN305">
        <v>0</v>
      </c>
      <c r="AO305">
        <v>0</v>
      </c>
      <c r="AP305">
        <v>1</v>
      </c>
      <c r="AQ305">
        <v>0</v>
      </c>
      <c r="AR305">
        <v>0</v>
      </c>
      <c r="AS305">
        <v>0</v>
      </c>
      <c r="AT305">
        <v>1</v>
      </c>
      <c r="AU305">
        <v>0</v>
      </c>
      <c r="AV305">
        <v>0</v>
      </c>
      <c r="AW305">
        <v>0</v>
      </c>
      <c r="AX305">
        <v>1</v>
      </c>
      <c r="AY305">
        <v>0</v>
      </c>
      <c r="AZ305">
        <v>0</v>
      </c>
      <c r="BA305">
        <v>0</v>
      </c>
      <c r="BB305">
        <v>0</v>
      </c>
      <c r="BC305">
        <v>0</v>
      </c>
      <c r="BD305">
        <v>0</v>
      </c>
      <c r="BE305">
        <v>1</v>
      </c>
      <c r="BF305">
        <v>0</v>
      </c>
      <c r="BG305">
        <v>0</v>
      </c>
      <c r="BH305">
        <v>1</v>
      </c>
      <c r="BI305">
        <v>0</v>
      </c>
      <c r="BJ305">
        <v>0</v>
      </c>
      <c r="BK305">
        <v>0</v>
      </c>
      <c r="BL305">
        <v>1</v>
      </c>
      <c r="BM305">
        <v>0</v>
      </c>
      <c r="BN305">
        <v>0</v>
      </c>
      <c r="BO305">
        <v>1</v>
      </c>
      <c r="BP305">
        <v>0</v>
      </c>
      <c r="BQ305">
        <v>0</v>
      </c>
      <c r="BR305">
        <v>0</v>
      </c>
      <c r="BS305">
        <v>1</v>
      </c>
      <c r="BT305">
        <v>0</v>
      </c>
      <c r="BU305">
        <v>0</v>
      </c>
      <c r="BV305">
        <v>1</v>
      </c>
      <c r="BW305">
        <v>0</v>
      </c>
      <c r="BX305">
        <v>0</v>
      </c>
      <c r="BY305">
        <v>0</v>
      </c>
      <c r="BZ305">
        <v>1</v>
      </c>
      <c r="CA305">
        <v>0</v>
      </c>
      <c r="CB305">
        <v>0</v>
      </c>
      <c r="CC305">
        <v>0</v>
      </c>
      <c r="CD305">
        <v>1</v>
      </c>
      <c r="CE305">
        <v>0</v>
      </c>
      <c r="CF305">
        <v>0</v>
      </c>
      <c r="CG305">
        <v>0</v>
      </c>
      <c r="CH305">
        <v>0</v>
      </c>
      <c r="CI305">
        <v>0</v>
      </c>
      <c r="CJ305">
        <v>1</v>
      </c>
      <c r="CK305">
        <v>0</v>
      </c>
      <c r="CL305">
        <v>0</v>
      </c>
      <c r="CM305">
        <v>0</v>
      </c>
      <c r="CN305">
        <v>1</v>
      </c>
      <c r="CO305">
        <v>0</v>
      </c>
      <c r="CP305">
        <v>0</v>
      </c>
      <c r="CQ305">
        <v>0</v>
      </c>
      <c r="CR305">
        <v>0</v>
      </c>
      <c r="CS305">
        <v>0</v>
      </c>
      <c r="CT305">
        <v>0</v>
      </c>
      <c r="CU305">
        <v>0</v>
      </c>
      <c r="CV305">
        <v>0</v>
      </c>
      <c r="CW305">
        <v>1</v>
      </c>
      <c r="CX305">
        <v>0</v>
      </c>
      <c r="CY305">
        <v>0</v>
      </c>
      <c r="CZ305">
        <v>0</v>
      </c>
      <c r="DA305">
        <v>0</v>
      </c>
      <c r="DB305">
        <v>0</v>
      </c>
      <c r="DC305">
        <v>0</v>
      </c>
      <c r="DD305">
        <v>0</v>
      </c>
      <c r="DE305">
        <v>1</v>
      </c>
      <c r="DF305">
        <v>0</v>
      </c>
      <c r="DG305">
        <v>0</v>
      </c>
      <c r="DH305" t="s">
        <v>124</v>
      </c>
      <c r="DI305" t="s">
        <v>124</v>
      </c>
      <c r="DJ305" t="s">
        <v>124</v>
      </c>
      <c r="DK305" t="s">
        <v>124</v>
      </c>
      <c r="DL305" t="s">
        <v>124</v>
      </c>
      <c r="DM305" t="s">
        <v>124</v>
      </c>
      <c r="DN305" t="s">
        <v>124</v>
      </c>
      <c r="DO305">
        <v>0</v>
      </c>
      <c r="DP305">
        <v>1</v>
      </c>
      <c r="DQ305">
        <v>0</v>
      </c>
      <c r="DR305" t="s">
        <v>124</v>
      </c>
      <c r="DS305" t="s">
        <v>124</v>
      </c>
      <c r="DT305" t="s">
        <v>124</v>
      </c>
    </row>
    <row r="306" spans="1:124" x14ac:dyDescent="0.35">
      <c r="A306" t="s">
        <v>162</v>
      </c>
      <c r="B306" s="1">
        <v>43843</v>
      </c>
      <c r="C306" s="1">
        <v>43872</v>
      </c>
      <c r="D306">
        <v>1</v>
      </c>
      <c r="E306">
        <v>0</v>
      </c>
      <c r="F306">
        <v>0</v>
      </c>
      <c r="G306">
        <v>0</v>
      </c>
      <c r="H306" t="s">
        <v>124</v>
      </c>
      <c r="I306" t="s">
        <v>124</v>
      </c>
      <c r="J306" t="s">
        <v>124</v>
      </c>
      <c r="K306" t="s">
        <v>124</v>
      </c>
      <c r="L306" t="s">
        <v>124</v>
      </c>
      <c r="M306" t="s">
        <v>124</v>
      </c>
      <c r="N306" t="s">
        <v>124</v>
      </c>
      <c r="O306" t="s">
        <v>124</v>
      </c>
      <c r="P306" t="s">
        <v>124</v>
      </c>
      <c r="Q306" t="s">
        <v>124</v>
      </c>
      <c r="R306" t="s">
        <v>124</v>
      </c>
      <c r="S306" t="s">
        <v>124</v>
      </c>
      <c r="T306">
        <v>1</v>
      </c>
      <c r="U306">
        <v>1</v>
      </c>
      <c r="V306">
        <v>1</v>
      </c>
      <c r="W306">
        <v>1</v>
      </c>
      <c r="X306">
        <v>1</v>
      </c>
      <c r="Y306">
        <v>0</v>
      </c>
      <c r="Z306">
        <v>0</v>
      </c>
      <c r="AA306">
        <v>0</v>
      </c>
      <c r="AB306">
        <v>0</v>
      </c>
      <c r="AC306">
        <v>1</v>
      </c>
      <c r="AD306">
        <v>1</v>
      </c>
      <c r="AE306">
        <v>1</v>
      </c>
      <c r="AF306">
        <v>0</v>
      </c>
      <c r="AG306">
        <v>0</v>
      </c>
      <c r="AH306">
        <v>1</v>
      </c>
      <c r="AI306">
        <v>0</v>
      </c>
      <c r="AJ306">
        <v>0</v>
      </c>
      <c r="AK306">
        <v>0</v>
      </c>
      <c r="AL306">
        <v>0</v>
      </c>
      <c r="AM306">
        <v>1</v>
      </c>
      <c r="AN306">
        <v>0</v>
      </c>
      <c r="AO306">
        <v>0</v>
      </c>
      <c r="AP306">
        <v>1</v>
      </c>
      <c r="AQ306">
        <v>0</v>
      </c>
      <c r="AR306">
        <v>0</v>
      </c>
      <c r="AS306">
        <v>0</v>
      </c>
      <c r="AT306">
        <v>1</v>
      </c>
      <c r="AU306">
        <v>0</v>
      </c>
      <c r="AV306">
        <v>0</v>
      </c>
      <c r="AW306">
        <v>0</v>
      </c>
      <c r="AX306">
        <v>1</v>
      </c>
      <c r="AY306">
        <v>0</v>
      </c>
      <c r="AZ306">
        <v>0</v>
      </c>
      <c r="BA306">
        <v>0</v>
      </c>
      <c r="BB306">
        <v>0</v>
      </c>
      <c r="BC306">
        <v>0</v>
      </c>
      <c r="BD306">
        <v>0</v>
      </c>
      <c r="BE306">
        <v>1</v>
      </c>
      <c r="BF306">
        <v>0</v>
      </c>
      <c r="BG306">
        <v>0</v>
      </c>
      <c r="BH306">
        <v>1</v>
      </c>
      <c r="BI306">
        <v>0</v>
      </c>
      <c r="BJ306">
        <v>0</v>
      </c>
      <c r="BK306">
        <v>0</v>
      </c>
      <c r="BL306">
        <v>1</v>
      </c>
      <c r="BM306">
        <v>0</v>
      </c>
      <c r="BN306">
        <v>0</v>
      </c>
      <c r="BO306">
        <v>1</v>
      </c>
      <c r="BP306">
        <v>0</v>
      </c>
      <c r="BQ306">
        <v>0</v>
      </c>
      <c r="BR306">
        <v>0</v>
      </c>
      <c r="BS306">
        <v>1</v>
      </c>
      <c r="BT306">
        <v>0</v>
      </c>
      <c r="BU306">
        <v>0</v>
      </c>
      <c r="BV306">
        <v>1</v>
      </c>
      <c r="BW306">
        <v>0</v>
      </c>
      <c r="BX306">
        <v>0</v>
      </c>
      <c r="BY306">
        <v>0</v>
      </c>
      <c r="BZ306">
        <v>1</v>
      </c>
      <c r="CA306">
        <v>0</v>
      </c>
      <c r="CB306">
        <v>0</v>
      </c>
      <c r="CC306">
        <v>0</v>
      </c>
      <c r="CD306">
        <v>1</v>
      </c>
      <c r="CE306">
        <v>0</v>
      </c>
      <c r="CF306">
        <v>0</v>
      </c>
      <c r="CG306">
        <v>0</v>
      </c>
      <c r="CH306">
        <v>0</v>
      </c>
      <c r="CI306">
        <v>0</v>
      </c>
      <c r="CJ306">
        <v>1</v>
      </c>
      <c r="CK306">
        <v>0</v>
      </c>
      <c r="CL306">
        <v>0</v>
      </c>
      <c r="CM306">
        <v>0</v>
      </c>
      <c r="CN306">
        <v>1</v>
      </c>
      <c r="CO306">
        <v>0</v>
      </c>
      <c r="CP306">
        <v>0</v>
      </c>
      <c r="CQ306">
        <v>0</v>
      </c>
      <c r="CR306">
        <v>0</v>
      </c>
      <c r="CS306">
        <v>0</v>
      </c>
      <c r="CT306">
        <v>0</v>
      </c>
      <c r="CU306">
        <v>0</v>
      </c>
      <c r="CV306">
        <v>0</v>
      </c>
      <c r="CW306">
        <v>1</v>
      </c>
      <c r="CX306">
        <v>0</v>
      </c>
      <c r="CY306">
        <v>0</v>
      </c>
      <c r="CZ306">
        <v>0</v>
      </c>
      <c r="DA306">
        <v>0</v>
      </c>
      <c r="DB306">
        <v>0</v>
      </c>
      <c r="DC306">
        <v>0</v>
      </c>
      <c r="DD306">
        <v>0</v>
      </c>
      <c r="DE306">
        <v>1</v>
      </c>
      <c r="DF306">
        <v>0</v>
      </c>
      <c r="DG306">
        <v>0</v>
      </c>
      <c r="DH306" t="s">
        <v>124</v>
      </c>
      <c r="DI306" t="s">
        <v>124</v>
      </c>
      <c r="DJ306" t="s">
        <v>124</v>
      </c>
      <c r="DK306" t="s">
        <v>124</v>
      </c>
      <c r="DL306" t="s">
        <v>124</v>
      </c>
      <c r="DM306" t="s">
        <v>124</v>
      </c>
      <c r="DN306" t="s">
        <v>124</v>
      </c>
      <c r="DO306">
        <v>0</v>
      </c>
      <c r="DP306">
        <v>1</v>
      </c>
      <c r="DQ306">
        <v>0</v>
      </c>
      <c r="DR306" t="s">
        <v>124</v>
      </c>
      <c r="DS306" t="s">
        <v>124</v>
      </c>
      <c r="DT306" t="s">
        <v>124</v>
      </c>
    </row>
    <row r="307" spans="1:124" x14ac:dyDescent="0.35">
      <c r="A307" t="s">
        <v>162</v>
      </c>
      <c r="B307" s="1">
        <v>43873</v>
      </c>
      <c r="C307" s="1">
        <v>44044</v>
      </c>
      <c r="D307">
        <v>1</v>
      </c>
      <c r="E307">
        <v>0</v>
      </c>
      <c r="F307">
        <v>0</v>
      </c>
      <c r="G307">
        <v>0</v>
      </c>
      <c r="H307" t="s">
        <v>124</v>
      </c>
      <c r="I307" t="s">
        <v>124</v>
      </c>
      <c r="J307" t="s">
        <v>124</v>
      </c>
      <c r="K307" t="s">
        <v>124</v>
      </c>
      <c r="L307" t="s">
        <v>124</v>
      </c>
      <c r="M307" t="s">
        <v>124</v>
      </c>
      <c r="N307" t="s">
        <v>124</v>
      </c>
      <c r="O307" t="s">
        <v>124</v>
      </c>
      <c r="P307" t="s">
        <v>124</v>
      </c>
      <c r="Q307" t="s">
        <v>124</v>
      </c>
      <c r="R307" t="s">
        <v>124</v>
      </c>
      <c r="S307" t="s">
        <v>124</v>
      </c>
      <c r="T307">
        <v>1</v>
      </c>
      <c r="U307">
        <v>1</v>
      </c>
      <c r="V307">
        <v>1</v>
      </c>
      <c r="W307">
        <v>1</v>
      </c>
      <c r="X307">
        <v>1</v>
      </c>
      <c r="Y307">
        <v>0</v>
      </c>
      <c r="Z307">
        <v>0</v>
      </c>
      <c r="AA307">
        <v>0</v>
      </c>
      <c r="AB307">
        <v>0</v>
      </c>
      <c r="AC307">
        <v>1</v>
      </c>
      <c r="AD307">
        <v>1</v>
      </c>
      <c r="AE307">
        <v>1</v>
      </c>
      <c r="AF307">
        <v>0</v>
      </c>
      <c r="AG307">
        <v>0</v>
      </c>
      <c r="AH307">
        <v>1</v>
      </c>
      <c r="AI307">
        <v>0</v>
      </c>
      <c r="AJ307">
        <v>0</v>
      </c>
      <c r="AK307">
        <v>0</v>
      </c>
      <c r="AL307">
        <v>0</v>
      </c>
      <c r="AM307">
        <v>1</v>
      </c>
      <c r="AN307">
        <v>0</v>
      </c>
      <c r="AO307">
        <v>0</v>
      </c>
      <c r="AP307">
        <v>1</v>
      </c>
      <c r="AQ307">
        <v>0</v>
      </c>
      <c r="AR307">
        <v>0</v>
      </c>
      <c r="AS307">
        <v>0</v>
      </c>
      <c r="AT307">
        <v>1</v>
      </c>
      <c r="AU307">
        <v>0</v>
      </c>
      <c r="AV307">
        <v>0</v>
      </c>
      <c r="AW307">
        <v>0</v>
      </c>
      <c r="AX307">
        <v>1</v>
      </c>
      <c r="AY307">
        <v>0</v>
      </c>
      <c r="AZ307">
        <v>0</v>
      </c>
      <c r="BA307">
        <v>0</v>
      </c>
      <c r="BB307">
        <v>0</v>
      </c>
      <c r="BC307">
        <v>0</v>
      </c>
      <c r="BD307">
        <v>0</v>
      </c>
      <c r="BE307">
        <v>1</v>
      </c>
      <c r="BF307">
        <v>0</v>
      </c>
      <c r="BG307">
        <v>0</v>
      </c>
      <c r="BH307">
        <v>1</v>
      </c>
      <c r="BI307">
        <v>0</v>
      </c>
      <c r="BJ307">
        <v>0</v>
      </c>
      <c r="BK307">
        <v>0</v>
      </c>
      <c r="BL307">
        <v>1</v>
      </c>
      <c r="BM307">
        <v>0</v>
      </c>
      <c r="BN307">
        <v>0</v>
      </c>
      <c r="BO307">
        <v>1</v>
      </c>
      <c r="BP307">
        <v>0</v>
      </c>
      <c r="BQ307">
        <v>0</v>
      </c>
      <c r="BR307">
        <v>0</v>
      </c>
      <c r="BS307">
        <v>1</v>
      </c>
      <c r="BT307">
        <v>0</v>
      </c>
      <c r="BU307">
        <v>0</v>
      </c>
      <c r="BV307">
        <v>1</v>
      </c>
      <c r="BW307">
        <v>0</v>
      </c>
      <c r="BX307">
        <v>0</v>
      </c>
      <c r="BY307">
        <v>0</v>
      </c>
      <c r="BZ307">
        <v>1</v>
      </c>
      <c r="CA307">
        <v>0</v>
      </c>
      <c r="CB307">
        <v>0</v>
      </c>
      <c r="CC307">
        <v>0</v>
      </c>
      <c r="CD307">
        <v>1</v>
      </c>
      <c r="CE307">
        <v>0</v>
      </c>
      <c r="CF307">
        <v>0</v>
      </c>
      <c r="CG307">
        <v>0</v>
      </c>
      <c r="CH307">
        <v>0</v>
      </c>
      <c r="CI307">
        <v>0</v>
      </c>
      <c r="CJ307">
        <v>1</v>
      </c>
      <c r="CK307">
        <v>0</v>
      </c>
      <c r="CL307">
        <v>0</v>
      </c>
      <c r="CM307">
        <v>0</v>
      </c>
      <c r="CN307">
        <v>1</v>
      </c>
      <c r="CO307">
        <v>0</v>
      </c>
      <c r="CP307">
        <v>0</v>
      </c>
      <c r="CQ307">
        <v>0</v>
      </c>
      <c r="CR307">
        <v>0</v>
      </c>
      <c r="CS307">
        <v>0</v>
      </c>
      <c r="CT307">
        <v>0</v>
      </c>
      <c r="CU307">
        <v>0</v>
      </c>
      <c r="CV307">
        <v>0</v>
      </c>
      <c r="CW307">
        <v>1</v>
      </c>
      <c r="CX307">
        <v>0</v>
      </c>
      <c r="CY307">
        <v>0</v>
      </c>
      <c r="CZ307">
        <v>0</v>
      </c>
      <c r="DA307">
        <v>0</v>
      </c>
      <c r="DB307">
        <v>0</v>
      </c>
      <c r="DC307">
        <v>0</v>
      </c>
      <c r="DD307">
        <v>0</v>
      </c>
      <c r="DE307">
        <v>1</v>
      </c>
      <c r="DF307">
        <v>0</v>
      </c>
      <c r="DG307">
        <v>0</v>
      </c>
      <c r="DH307" t="s">
        <v>124</v>
      </c>
      <c r="DI307" t="s">
        <v>124</v>
      </c>
      <c r="DJ307" t="s">
        <v>124</v>
      </c>
      <c r="DK307" t="s">
        <v>124</v>
      </c>
      <c r="DL307" t="s">
        <v>124</v>
      </c>
      <c r="DM307" t="s">
        <v>124</v>
      </c>
      <c r="DN307" t="s">
        <v>124</v>
      </c>
      <c r="DO307">
        <v>0</v>
      </c>
      <c r="DP307">
        <v>1</v>
      </c>
      <c r="DQ307">
        <v>0</v>
      </c>
      <c r="DR307" t="s">
        <v>124</v>
      </c>
      <c r="DS307" t="s">
        <v>124</v>
      </c>
      <c r="DT307" t="s">
        <v>124</v>
      </c>
    </row>
    <row r="308" spans="1:124" x14ac:dyDescent="0.35">
      <c r="A308" t="s">
        <v>163</v>
      </c>
      <c r="B308" s="1">
        <v>42948</v>
      </c>
      <c r="C308" s="1">
        <v>43107</v>
      </c>
      <c r="D308">
        <v>1</v>
      </c>
      <c r="E308">
        <v>0</v>
      </c>
      <c r="F308">
        <v>0</v>
      </c>
      <c r="G308">
        <v>0</v>
      </c>
      <c r="H308" t="s">
        <v>124</v>
      </c>
      <c r="I308" t="s">
        <v>124</v>
      </c>
      <c r="J308" t="s">
        <v>124</v>
      </c>
      <c r="K308" t="s">
        <v>124</v>
      </c>
      <c r="L308" t="s">
        <v>124</v>
      </c>
      <c r="M308" t="s">
        <v>124</v>
      </c>
      <c r="N308" t="s">
        <v>124</v>
      </c>
      <c r="O308" t="s">
        <v>124</v>
      </c>
      <c r="P308" t="s">
        <v>124</v>
      </c>
      <c r="Q308" t="s">
        <v>124</v>
      </c>
      <c r="R308" t="s">
        <v>124</v>
      </c>
      <c r="S308" t="s">
        <v>124</v>
      </c>
      <c r="T308">
        <v>1</v>
      </c>
      <c r="U308">
        <v>1</v>
      </c>
      <c r="V308">
        <v>0</v>
      </c>
      <c r="W308">
        <v>1</v>
      </c>
      <c r="X308">
        <v>1</v>
      </c>
      <c r="Y308">
        <v>0</v>
      </c>
      <c r="Z308">
        <v>0</v>
      </c>
      <c r="AA308">
        <v>0</v>
      </c>
      <c r="AB308">
        <v>1</v>
      </c>
      <c r="AC308">
        <v>1</v>
      </c>
      <c r="AD308">
        <v>0</v>
      </c>
      <c r="AE308">
        <v>0</v>
      </c>
      <c r="AF308">
        <v>0</v>
      </c>
      <c r="AG308">
        <v>0</v>
      </c>
      <c r="AH308">
        <v>0</v>
      </c>
      <c r="AI308">
        <v>0</v>
      </c>
      <c r="AJ308">
        <v>0</v>
      </c>
      <c r="AK308">
        <v>0</v>
      </c>
      <c r="AL308">
        <v>0</v>
      </c>
      <c r="AM308">
        <v>1</v>
      </c>
      <c r="AN308">
        <v>0</v>
      </c>
      <c r="AO308">
        <v>0</v>
      </c>
      <c r="AP308">
        <v>0</v>
      </c>
      <c r="AQ308">
        <v>1</v>
      </c>
      <c r="AR308">
        <v>0</v>
      </c>
      <c r="AS308">
        <v>0</v>
      </c>
      <c r="AT308">
        <v>0</v>
      </c>
      <c r="AU308">
        <v>0</v>
      </c>
      <c r="AV308">
        <v>0</v>
      </c>
      <c r="AW308">
        <v>0</v>
      </c>
      <c r="AX308">
        <v>1</v>
      </c>
      <c r="AY308">
        <v>0</v>
      </c>
      <c r="AZ308">
        <v>0</v>
      </c>
      <c r="BA308">
        <v>0</v>
      </c>
      <c r="BB308">
        <v>0</v>
      </c>
      <c r="BC308">
        <v>1</v>
      </c>
      <c r="BD308">
        <v>0</v>
      </c>
      <c r="BE308">
        <v>0</v>
      </c>
      <c r="BF308">
        <v>0</v>
      </c>
      <c r="BG308">
        <v>0</v>
      </c>
      <c r="BH308">
        <v>0</v>
      </c>
      <c r="BI308">
        <v>0</v>
      </c>
      <c r="BJ308">
        <v>0</v>
      </c>
      <c r="BK308">
        <v>0</v>
      </c>
      <c r="BL308">
        <v>1</v>
      </c>
      <c r="BM308">
        <v>0</v>
      </c>
      <c r="BN308">
        <v>0</v>
      </c>
      <c r="BO308">
        <v>0</v>
      </c>
      <c r="BP308">
        <v>0</v>
      </c>
      <c r="BQ308">
        <v>0</v>
      </c>
      <c r="BR308">
        <v>1</v>
      </c>
      <c r="BS308">
        <v>1</v>
      </c>
      <c r="BT308">
        <v>0</v>
      </c>
      <c r="BU308">
        <v>0</v>
      </c>
      <c r="BV308">
        <v>0</v>
      </c>
      <c r="BW308" t="s">
        <v>124</v>
      </c>
      <c r="BX308" t="s">
        <v>124</v>
      </c>
      <c r="BY308" t="s">
        <v>124</v>
      </c>
      <c r="BZ308" t="s">
        <v>124</v>
      </c>
      <c r="CA308" t="s">
        <v>124</v>
      </c>
      <c r="CB308" t="s">
        <v>124</v>
      </c>
      <c r="CC308" t="s">
        <v>124</v>
      </c>
      <c r="CD308" t="s">
        <v>124</v>
      </c>
      <c r="CE308" t="s">
        <v>124</v>
      </c>
      <c r="CF308" t="s">
        <v>124</v>
      </c>
      <c r="CG308" t="s">
        <v>124</v>
      </c>
      <c r="CH308" t="s">
        <v>124</v>
      </c>
      <c r="CI308" t="s">
        <v>124</v>
      </c>
      <c r="CJ308" t="s">
        <v>124</v>
      </c>
      <c r="CK308" t="s">
        <v>124</v>
      </c>
      <c r="CL308" t="s">
        <v>124</v>
      </c>
      <c r="CM308" t="s">
        <v>124</v>
      </c>
      <c r="CN308" t="s">
        <v>124</v>
      </c>
      <c r="CO308" t="s">
        <v>124</v>
      </c>
      <c r="CP308" t="s">
        <v>124</v>
      </c>
      <c r="CQ308" t="s">
        <v>124</v>
      </c>
      <c r="CR308" t="s">
        <v>124</v>
      </c>
      <c r="CS308" t="s">
        <v>124</v>
      </c>
      <c r="CT308" t="s">
        <v>124</v>
      </c>
      <c r="CU308" t="s">
        <v>124</v>
      </c>
      <c r="CV308" t="s">
        <v>124</v>
      </c>
      <c r="CW308" t="s">
        <v>124</v>
      </c>
      <c r="CX308" t="s">
        <v>124</v>
      </c>
      <c r="CY308" t="s">
        <v>124</v>
      </c>
      <c r="CZ308" t="s">
        <v>124</v>
      </c>
      <c r="DA308" t="s">
        <v>124</v>
      </c>
      <c r="DB308" t="s">
        <v>124</v>
      </c>
      <c r="DC308" t="s">
        <v>124</v>
      </c>
      <c r="DD308" t="s">
        <v>124</v>
      </c>
      <c r="DE308" t="s">
        <v>124</v>
      </c>
      <c r="DF308" t="s">
        <v>124</v>
      </c>
      <c r="DG308">
        <v>0</v>
      </c>
      <c r="DH308" t="s">
        <v>124</v>
      </c>
      <c r="DI308" t="s">
        <v>124</v>
      </c>
      <c r="DJ308" t="s">
        <v>124</v>
      </c>
      <c r="DK308" t="s">
        <v>124</v>
      </c>
      <c r="DL308" t="s">
        <v>124</v>
      </c>
      <c r="DM308" t="s">
        <v>124</v>
      </c>
      <c r="DN308" t="s">
        <v>124</v>
      </c>
      <c r="DO308">
        <v>0</v>
      </c>
      <c r="DP308" t="s">
        <v>124</v>
      </c>
      <c r="DQ308">
        <v>1</v>
      </c>
      <c r="DR308">
        <v>1</v>
      </c>
      <c r="DS308">
        <v>1</v>
      </c>
      <c r="DT308">
        <v>0</v>
      </c>
    </row>
    <row r="309" spans="1:124" x14ac:dyDescent="0.35">
      <c r="A309" t="s">
        <v>163</v>
      </c>
      <c r="B309" s="1">
        <v>43108</v>
      </c>
      <c r="C309" s="1">
        <v>43138</v>
      </c>
      <c r="D309">
        <v>1</v>
      </c>
      <c r="E309">
        <v>0</v>
      </c>
      <c r="F309">
        <v>0</v>
      </c>
      <c r="G309">
        <v>0</v>
      </c>
      <c r="H309" t="s">
        <v>124</v>
      </c>
      <c r="I309" t="s">
        <v>124</v>
      </c>
      <c r="J309" t="s">
        <v>124</v>
      </c>
      <c r="K309" t="s">
        <v>124</v>
      </c>
      <c r="L309" t="s">
        <v>124</v>
      </c>
      <c r="M309" t="s">
        <v>124</v>
      </c>
      <c r="N309" t="s">
        <v>124</v>
      </c>
      <c r="O309" t="s">
        <v>124</v>
      </c>
      <c r="P309" t="s">
        <v>124</v>
      </c>
      <c r="Q309" t="s">
        <v>124</v>
      </c>
      <c r="R309" t="s">
        <v>124</v>
      </c>
      <c r="S309" t="s">
        <v>124</v>
      </c>
      <c r="T309">
        <v>1</v>
      </c>
      <c r="U309">
        <v>1</v>
      </c>
      <c r="V309">
        <v>1</v>
      </c>
      <c r="W309">
        <v>1</v>
      </c>
      <c r="X309">
        <v>1</v>
      </c>
      <c r="Y309">
        <v>0</v>
      </c>
      <c r="Z309">
        <v>0</v>
      </c>
      <c r="AA309">
        <v>0</v>
      </c>
      <c r="AB309">
        <v>1</v>
      </c>
      <c r="AC309">
        <v>1</v>
      </c>
      <c r="AD309">
        <v>0</v>
      </c>
      <c r="AE309">
        <v>0</v>
      </c>
      <c r="AF309">
        <v>0</v>
      </c>
      <c r="AG309">
        <v>0</v>
      </c>
      <c r="AH309">
        <v>0</v>
      </c>
      <c r="AI309">
        <v>0</v>
      </c>
      <c r="AJ309">
        <v>0</v>
      </c>
      <c r="AK309">
        <v>0</v>
      </c>
      <c r="AL309">
        <v>0</v>
      </c>
      <c r="AM309">
        <v>1</v>
      </c>
      <c r="AN309">
        <v>0</v>
      </c>
      <c r="AO309">
        <v>0</v>
      </c>
      <c r="AP309">
        <v>0</v>
      </c>
      <c r="AQ309">
        <v>1</v>
      </c>
      <c r="AR309">
        <v>0</v>
      </c>
      <c r="AS309">
        <v>0</v>
      </c>
      <c r="AT309">
        <v>0</v>
      </c>
      <c r="AU309">
        <v>0</v>
      </c>
      <c r="AV309">
        <v>0</v>
      </c>
      <c r="AW309">
        <v>0</v>
      </c>
      <c r="AX309">
        <v>1</v>
      </c>
      <c r="AY309">
        <v>0</v>
      </c>
      <c r="AZ309">
        <v>0</v>
      </c>
      <c r="BA309">
        <v>0</v>
      </c>
      <c r="BB309">
        <v>0</v>
      </c>
      <c r="BC309">
        <v>1</v>
      </c>
      <c r="BD309">
        <v>0</v>
      </c>
      <c r="BE309">
        <v>0</v>
      </c>
      <c r="BF309">
        <v>0</v>
      </c>
      <c r="BG309">
        <v>0</v>
      </c>
      <c r="BH309">
        <v>0</v>
      </c>
      <c r="BI309">
        <v>0</v>
      </c>
      <c r="BJ309">
        <v>0</v>
      </c>
      <c r="BK309">
        <v>0</v>
      </c>
      <c r="BL309">
        <v>1</v>
      </c>
      <c r="BM309">
        <v>0</v>
      </c>
      <c r="BN309">
        <v>0</v>
      </c>
      <c r="BO309">
        <v>0</v>
      </c>
      <c r="BP309">
        <v>0</v>
      </c>
      <c r="BQ309">
        <v>0</v>
      </c>
      <c r="BR309">
        <v>1</v>
      </c>
      <c r="BS309">
        <v>1</v>
      </c>
      <c r="BT309">
        <v>0</v>
      </c>
      <c r="BU309">
        <v>0</v>
      </c>
      <c r="BV309">
        <v>0</v>
      </c>
      <c r="BW309" t="s">
        <v>124</v>
      </c>
      <c r="BX309" t="s">
        <v>124</v>
      </c>
      <c r="BY309" t="s">
        <v>124</v>
      </c>
      <c r="BZ309" t="s">
        <v>124</v>
      </c>
      <c r="CA309" t="s">
        <v>124</v>
      </c>
      <c r="CB309" t="s">
        <v>124</v>
      </c>
      <c r="CC309" t="s">
        <v>124</v>
      </c>
      <c r="CD309" t="s">
        <v>124</v>
      </c>
      <c r="CE309" t="s">
        <v>124</v>
      </c>
      <c r="CF309" t="s">
        <v>124</v>
      </c>
      <c r="CG309" t="s">
        <v>124</v>
      </c>
      <c r="CH309" t="s">
        <v>124</v>
      </c>
      <c r="CI309" t="s">
        <v>124</v>
      </c>
      <c r="CJ309" t="s">
        <v>124</v>
      </c>
      <c r="CK309" t="s">
        <v>124</v>
      </c>
      <c r="CL309" t="s">
        <v>124</v>
      </c>
      <c r="CM309" t="s">
        <v>124</v>
      </c>
      <c r="CN309" t="s">
        <v>124</v>
      </c>
      <c r="CO309" t="s">
        <v>124</v>
      </c>
      <c r="CP309" t="s">
        <v>124</v>
      </c>
      <c r="CQ309" t="s">
        <v>124</v>
      </c>
      <c r="CR309" t="s">
        <v>124</v>
      </c>
      <c r="CS309" t="s">
        <v>124</v>
      </c>
      <c r="CT309" t="s">
        <v>124</v>
      </c>
      <c r="CU309" t="s">
        <v>124</v>
      </c>
      <c r="CV309" t="s">
        <v>124</v>
      </c>
      <c r="CW309" t="s">
        <v>124</v>
      </c>
      <c r="CX309" t="s">
        <v>124</v>
      </c>
      <c r="CY309" t="s">
        <v>124</v>
      </c>
      <c r="CZ309" t="s">
        <v>124</v>
      </c>
      <c r="DA309" t="s">
        <v>124</v>
      </c>
      <c r="DB309" t="s">
        <v>124</v>
      </c>
      <c r="DC309" t="s">
        <v>124</v>
      </c>
      <c r="DD309" t="s">
        <v>124</v>
      </c>
      <c r="DE309" t="s">
        <v>124</v>
      </c>
      <c r="DF309" t="s">
        <v>124</v>
      </c>
      <c r="DG309">
        <v>0</v>
      </c>
      <c r="DH309" t="s">
        <v>124</v>
      </c>
      <c r="DI309" t="s">
        <v>124</v>
      </c>
      <c r="DJ309" t="s">
        <v>124</v>
      </c>
      <c r="DK309" t="s">
        <v>124</v>
      </c>
      <c r="DL309" t="s">
        <v>124</v>
      </c>
      <c r="DM309" t="s">
        <v>124</v>
      </c>
      <c r="DN309" t="s">
        <v>124</v>
      </c>
      <c r="DO309">
        <v>1</v>
      </c>
      <c r="DP309" t="s">
        <v>124</v>
      </c>
      <c r="DQ309">
        <v>1</v>
      </c>
      <c r="DR309">
        <v>1</v>
      </c>
      <c r="DS309">
        <v>1</v>
      </c>
      <c r="DT309">
        <v>0</v>
      </c>
    </row>
    <row r="310" spans="1:124" x14ac:dyDescent="0.35">
      <c r="A310" t="s">
        <v>163</v>
      </c>
      <c r="B310" s="1">
        <v>43139</v>
      </c>
      <c r="C310" s="1">
        <v>43190</v>
      </c>
      <c r="D310">
        <v>1</v>
      </c>
      <c r="E310">
        <v>0</v>
      </c>
      <c r="F310">
        <v>0</v>
      </c>
      <c r="G310">
        <v>0</v>
      </c>
      <c r="H310" t="s">
        <v>124</v>
      </c>
      <c r="I310" t="s">
        <v>124</v>
      </c>
      <c r="J310" t="s">
        <v>124</v>
      </c>
      <c r="K310" t="s">
        <v>124</v>
      </c>
      <c r="L310" t="s">
        <v>124</v>
      </c>
      <c r="M310" t="s">
        <v>124</v>
      </c>
      <c r="N310" t="s">
        <v>124</v>
      </c>
      <c r="O310" t="s">
        <v>124</v>
      </c>
      <c r="P310" t="s">
        <v>124</v>
      </c>
      <c r="Q310" t="s">
        <v>124</v>
      </c>
      <c r="R310" t="s">
        <v>124</v>
      </c>
      <c r="S310" t="s">
        <v>124</v>
      </c>
      <c r="T310">
        <v>1</v>
      </c>
      <c r="U310">
        <v>1</v>
      </c>
      <c r="V310">
        <v>1</v>
      </c>
      <c r="W310">
        <v>1</v>
      </c>
      <c r="X310">
        <v>1</v>
      </c>
      <c r="Y310">
        <v>0</v>
      </c>
      <c r="Z310">
        <v>0</v>
      </c>
      <c r="AA310">
        <v>0</v>
      </c>
      <c r="AB310">
        <v>1</v>
      </c>
      <c r="AC310">
        <v>1</v>
      </c>
      <c r="AD310">
        <v>0</v>
      </c>
      <c r="AE310">
        <v>0</v>
      </c>
      <c r="AF310">
        <v>0</v>
      </c>
      <c r="AG310">
        <v>0</v>
      </c>
      <c r="AH310">
        <v>0</v>
      </c>
      <c r="AI310">
        <v>0</v>
      </c>
      <c r="AJ310">
        <v>0</v>
      </c>
      <c r="AK310">
        <v>0</v>
      </c>
      <c r="AL310">
        <v>0</v>
      </c>
      <c r="AM310">
        <v>1</v>
      </c>
      <c r="AN310">
        <v>0</v>
      </c>
      <c r="AO310">
        <v>0</v>
      </c>
      <c r="AP310">
        <v>0</v>
      </c>
      <c r="AQ310">
        <v>1</v>
      </c>
      <c r="AR310">
        <v>0</v>
      </c>
      <c r="AS310">
        <v>0</v>
      </c>
      <c r="AT310">
        <v>0</v>
      </c>
      <c r="AU310">
        <v>0</v>
      </c>
      <c r="AV310">
        <v>0</v>
      </c>
      <c r="AW310">
        <v>0</v>
      </c>
      <c r="AX310">
        <v>1</v>
      </c>
      <c r="AY310">
        <v>0</v>
      </c>
      <c r="AZ310">
        <v>0</v>
      </c>
      <c r="BA310">
        <v>0</v>
      </c>
      <c r="BB310">
        <v>0</v>
      </c>
      <c r="BC310">
        <v>1</v>
      </c>
      <c r="BD310">
        <v>0</v>
      </c>
      <c r="BE310">
        <v>0</v>
      </c>
      <c r="BF310">
        <v>0</v>
      </c>
      <c r="BG310">
        <v>0</v>
      </c>
      <c r="BH310">
        <v>0</v>
      </c>
      <c r="BI310">
        <v>0</v>
      </c>
      <c r="BJ310">
        <v>0</v>
      </c>
      <c r="BK310">
        <v>0</v>
      </c>
      <c r="BL310">
        <v>1</v>
      </c>
      <c r="BM310">
        <v>0</v>
      </c>
      <c r="BN310">
        <v>0</v>
      </c>
      <c r="BO310">
        <v>0</v>
      </c>
      <c r="BP310">
        <v>0</v>
      </c>
      <c r="BQ310">
        <v>0</v>
      </c>
      <c r="BR310">
        <v>1</v>
      </c>
      <c r="BS310">
        <v>1</v>
      </c>
      <c r="BT310">
        <v>0</v>
      </c>
      <c r="BU310">
        <v>0</v>
      </c>
      <c r="BV310">
        <v>0</v>
      </c>
      <c r="BW310" t="s">
        <v>124</v>
      </c>
      <c r="BX310" t="s">
        <v>124</v>
      </c>
      <c r="BY310" t="s">
        <v>124</v>
      </c>
      <c r="BZ310" t="s">
        <v>124</v>
      </c>
      <c r="CA310" t="s">
        <v>124</v>
      </c>
      <c r="CB310" t="s">
        <v>124</v>
      </c>
      <c r="CC310" t="s">
        <v>124</v>
      </c>
      <c r="CD310" t="s">
        <v>124</v>
      </c>
      <c r="CE310" t="s">
        <v>124</v>
      </c>
      <c r="CF310" t="s">
        <v>124</v>
      </c>
      <c r="CG310" t="s">
        <v>124</v>
      </c>
      <c r="CH310" t="s">
        <v>124</v>
      </c>
      <c r="CI310" t="s">
        <v>124</v>
      </c>
      <c r="CJ310" t="s">
        <v>124</v>
      </c>
      <c r="CK310" t="s">
        <v>124</v>
      </c>
      <c r="CL310" t="s">
        <v>124</v>
      </c>
      <c r="CM310" t="s">
        <v>124</v>
      </c>
      <c r="CN310" t="s">
        <v>124</v>
      </c>
      <c r="CO310" t="s">
        <v>124</v>
      </c>
      <c r="CP310" t="s">
        <v>124</v>
      </c>
      <c r="CQ310" t="s">
        <v>124</v>
      </c>
      <c r="CR310" t="s">
        <v>124</v>
      </c>
      <c r="CS310" t="s">
        <v>124</v>
      </c>
      <c r="CT310" t="s">
        <v>124</v>
      </c>
      <c r="CU310" t="s">
        <v>124</v>
      </c>
      <c r="CV310" t="s">
        <v>124</v>
      </c>
      <c r="CW310" t="s">
        <v>124</v>
      </c>
      <c r="CX310" t="s">
        <v>124</v>
      </c>
      <c r="CY310" t="s">
        <v>124</v>
      </c>
      <c r="CZ310" t="s">
        <v>124</v>
      </c>
      <c r="DA310" t="s">
        <v>124</v>
      </c>
      <c r="DB310" t="s">
        <v>124</v>
      </c>
      <c r="DC310" t="s">
        <v>124</v>
      </c>
      <c r="DD310" t="s">
        <v>124</v>
      </c>
      <c r="DE310" t="s">
        <v>124</v>
      </c>
      <c r="DF310" t="s">
        <v>124</v>
      </c>
      <c r="DG310">
        <v>0</v>
      </c>
      <c r="DH310" t="s">
        <v>124</v>
      </c>
      <c r="DI310" t="s">
        <v>124</v>
      </c>
      <c r="DJ310" t="s">
        <v>124</v>
      </c>
      <c r="DK310" t="s">
        <v>124</v>
      </c>
      <c r="DL310" t="s">
        <v>124</v>
      </c>
      <c r="DM310" t="s">
        <v>124</v>
      </c>
      <c r="DN310" t="s">
        <v>124</v>
      </c>
      <c r="DO310">
        <v>1</v>
      </c>
      <c r="DP310">
        <v>1</v>
      </c>
      <c r="DQ310">
        <v>1</v>
      </c>
      <c r="DR310">
        <v>1</v>
      </c>
      <c r="DS310">
        <v>1</v>
      </c>
      <c r="DT310">
        <v>0</v>
      </c>
    </row>
    <row r="311" spans="1:124" x14ac:dyDescent="0.35">
      <c r="A311" t="s">
        <v>163</v>
      </c>
      <c r="B311" s="1">
        <v>43191</v>
      </c>
      <c r="C311" s="1">
        <v>43282</v>
      </c>
      <c r="D311">
        <v>1</v>
      </c>
      <c r="E311">
        <v>0</v>
      </c>
      <c r="F311">
        <v>0</v>
      </c>
      <c r="G311">
        <v>0</v>
      </c>
      <c r="H311" t="s">
        <v>124</v>
      </c>
      <c r="I311" t="s">
        <v>124</v>
      </c>
      <c r="J311" t="s">
        <v>124</v>
      </c>
      <c r="K311" t="s">
        <v>124</v>
      </c>
      <c r="L311" t="s">
        <v>124</v>
      </c>
      <c r="M311" t="s">
        <v>124</v>
      </c>
      <c r="N311" t="s">
        <v>124</v>
      </c>
      <c r="O311" t="s">
        <v>124</v>
      </c>
      <c r="P311" t="s">
        <v>124</v>
      </c>
      <c r="Q311" t="s">
        <v>124</v>
      </c>
      <c r="R311" t="s">
        <v>124</v>
      </c>
      <c r="S311" t="s">
        <v>124</v>
      </c>
      <c r="T311">
        <v>1</v>
      </c>
      <c r="U311">
        <v>1</v>
      </c>
      <c r="V311">
        <v>1</v>
      </c>
      <c r="W311">
        <v>1</v>
      </c>
      <c r="X311">
        <v>1</v>
      </c>
      <c r="Y311">
        <v>0</v>
      </c>
      <c r="Z311">
        <v>0</v>
      </c>
      <c r="AA311">
        <v>0</v>
      </c>
      <c r="AB311">
        <v>1</v>
      </c>
      <c r="AC311">
        <v>1</v>
      </c>
      <c r="AD311">
        <v>0</v>
      </c>
      <c r="AE311">
        <v>0</v>
      </c>
      <c r="AF311">
        <v>0</v>
      </c>
      <c r="AG311">
        <v>0</v>
      </c>
      <c r="AH311">
        <v>0</v>
      </c>
      <c r="AI311">
        <v>0</v>
      </c>
      <c r="AJ311">
        <v>0</v>
      </c>
      <c r="AK311">
        <v>0</v>
      </c>
      <c r="AL311">
        <v>0</v>
      </c>
      <c r="AM311">
        <v>1</v>
      </c>
      <c r="AN311">
        <v>0</v>
      </c>
      <c r="AO311">
        <v>0</v>
      </c>
      <c r="AP311">
        <v>0</v>
      </c>
      <c r="AQ311">
        <v>1</v>
      </c>
      <c r="AR311">
        <v>0</v>
      </c>
      <c r="AS311">
        <v>0</v>
      </c>
      <c r="AT311">
        <v>0</v>
      </c>
      <c r="AU311">
        <v>0</v>
      </c>
      <c r="AV311">
        <v>0</v>
      </c>
      <c r="AW311">
        <v>0</v>
      </c>
      <c r="AX311">
        <v>1</v>
      </c>
      <c r="AY311">
        <v>0</v>
      </c>
      <c r="AZ311">
        <v>0</v>
      </c>
      <c r="BA311">
        <v>0</v>
      </c>
      <c r="BB311">
        <v>0</v>
      </c>
      <c r="BC311">
        <v>1</v>
      </c>
      <c r="BD311">
        <v>0</v>
      </c>
      <c r="BE311">
        <v>0</v>
      </c>
      <c r="BF311">
        <v>0</v>
      </c>
      <c r="BG311">
        <v>0</v>
      </c>
      <c r="BH311">
        <v>0</v>
      </c>
      <c r="BI311">
        <v>0</v>
      </c>
      <c r="BJ311">
        <v>0</v>
      </c>
      <c r="BK311">
        <v>0</v>
      </c>
      <c r="BL311">
        <v>1</v>
      </c>
      <c r="BM311">
        <v>0</v>
      </c>
      <c r="BN311">
        <v>0</v>
      </c>
      <c r="BO311">
        <v>0</v>
      </c>
      <c r="BP311">
        <v>0</v>
      </c>
      <c r="BQ311">
        <v>0</v>
      </c>
      <c r="BR311">
        <v>1</v>
      </c>
      <c r="BS311">
        <v>1</v>
      </c>
      <c r="BT311">
        <v>0</v>
      </c>
      <c r="BU311">
        <v>0</v>
      </c>
      <c r="BV311">
        <v>0</v>
      </c>
      <c r="BW311" t="s">
        <v>124</v>
      </c>
      <c r="BX311" t="s">
        <v>124</v>
      </c>
      <c r="BY311" t="s">
        <v>124</v>
      </c>
      <c r="BZ311" t="s">
        <v>124</v>
      </c>
      <c r="CA311" t="s">
        <v>124</v>
      </c>
      <c r="CB311" t="s">
        <v>124</v>
      </c>
      <c r="CC311" t="s">
        <v>124</v>
      </c>
      <c r="CD311" t="s">
        <v>124</v>
      </c>
      <c r="CE311" t="s">
        <v>124</v>
      </c>
      <c r="CF311" t="s">
        <v>124</v>
      </c>
      <c r="CG311" t="s">
        <v>124</v>
      </c>
      <c r="CH311" t="s">
        <v>124</v>
      </c>
      <c r="CI311" t="s">
        <v>124</v>
      </c>
      <c r="CJ311" t="s">
        <v>124</v>
      </c>
      <c r="CK311" t="s">
        <v>124</v>
      </c>
      <c r="CL311" t="s">
        <v>124</v>
      </c>
      <c r="CM311" t="s">
        <v>124</v>
      </c>
      <c r="CN311" t="s">
        <v>124</v>
      </c>
      <c r="CO311" t="s">
        <v>124</v>
      </c>
      <c r="CP311" t="s">
        <v>124</v>
      </c>
      <c r="CQ311" t="s">
        <v>124</v>
      </c>
      <c r="CR311" t="s">
        <v>124</v>
      </c>
      <c r="CS311" t="s">
        <v>124</v>
      </c>
      <c r="CT311" t="s">
        <v>124</v>
      </c>
      <c r="CU311" t="s">
        <v>124</v>
      </c>
      <c r="CV311" t="s">
        <v>124</v>
      </c>
      <c r="CW311" t="s">
        <v>124</v>
      </c>
      <c r="CX311" t="s">
        <v>124</v>
      </c>
      <c r="CY311" t="s">
        <v>124</v>
      </c>
      <c r="CZ311" t="s">
        <v>124</v>
      </c>
      <c r="DA311" t="s">
        <v>124</v>
      </c>
      <c r="DB311" t="s">
        <v>124</v>
      </c>
      <c r="DC311" t="s">
        <v>124</v>
      </c>
      <c r="DD311" t="s">
        <v>124</v>
      </c>
      <c r="DE311" t="s">
        <v>124</v>
      </c>
      <c r="DF311" t="s">
        <v>124</v>
      </c>
      <c r="DG311">
        <v>0</v>
      </c>
      <c r="DH311" t="s">
        <v>124</v>
      </c>
      <c r="DI311" t="s">
        <v>124</v>
      </c>
      <c r="DJ311" t="s">
        <v>124</v>
      </c>
      <c r="DK311" t="s">
        <v>124</v>
      </c>
      <c r="DL311" t="s">
        <v>124</v>
      </c>
      <c r="DM311" t="s">
        <v>124</v>
      </c>
      <c r="DN311" t="s">
        <v>124</v>
      </c>
      <c r="DO311">
        <v>1</v>
      </c>
      <c r="DP311">
        <v>1</v>
      </c>
      <c r="DQ311">
        <v>1</v>
      </c>
      <c r="DR311">
        <v>1</v>
      </c>
      <c r="DS311">
        <v>1</v>
      </c>
      <c r="DT311">
        <v>0</v>
      </c>
    </row>
    <row r="312" spans="1:124" x14ac:dyDescent="0.35">
      <c r="A312" t="s">
        <v>163</v>
      </c>
      <c r="B312" s="1">
        <v>43283</v>
      </c>
      <c r="C312" s="1">
        <v>43309</v>
      </c>
      <c r="D312">
        <v>1</v>
      </c>
      <c r="E312">
        <v>0</v>
      </c>
      <c r="F312">
        <v>0</v>
      </c>
      <c r="G312">
        <v>0</v>
      </c>
      <c r="H312" t="s">
        <v>124</v>
      </c>
      <c r="I312" t="s">
        <v>124</v>
      </c>
      <c r="J312" t="s">
        <v>124</v>
      </c>
      <c r="K312" t="s">
        <v>124</v>
      </c>
      <c r="L312" t="s">
        <v>124</v>
      </c>
      <c r="M312" t="s">
        <v>124</v>
      </c>
      <c r="N312" t="s">
        <v>124</v>
      </c>
      <c r="O312" t="s">
        <v>124</v>
      </c>
      <c r="P312" t="s">
        <v>124</v>
      </c>
      <c r="Q312" t="s">
        <v>124</v>
      </c>
      <c r="R312" t="s">
        <v>124</v>
      </c>
      <c r="S312" t="s">
        <v>124</v>
      </c>
      <c r="T312">
        <v>1</v>
      </c>
      <c r="U312">
        <v>1</v>
      </c>
      <c r="V312">
        <v>1</v>
      </c>
      <c r="W312">
        <v>1</v>
      </c>
      <c r="X312">
        <v>1</v>
      </c>
      <c r="Y312">
        <v>0</v>
      </c>
      <c r="Z312">
        <v>0</v>
      </c>
      <c r="AA312">
        <v>0</v>
      </c>
      <c r="AB312">
        <v>1</v>
      </c>
      <c r="AC312">
        <v>1</v>
      </c>
      <c r="AD312">
        <v>0</v>
      </c>
      <c r="AE312">
        <v>0</v>
      </c>
      <c r="AF312">
        <v>0</v>
      </c>
      <c r="AG312">
        <v>0</v>
      </c>
      <c r="AH312">
        <v>0</v>
      </c>
      <c r="AI312">
        <v>0</v>
      </c>
      <c r="AJ312">
        <v>0</v>
      </c>
      <c r="AK312">
        <v>0</v>
      </c>
      <c r="AL312">
        <v>0</v>
      </c>
      <c r="AM312">
        <v>1</v>
      </c>
      <c r="AN312">
        <v>0</v>
      </c>
      <c r="AO312">
        <v>0</v>
      </c>
      <c r="AP312">
        <v>0</v>
      </c>
      <c r="AQ312">
        <v>1</v>
      </c>
      <c r="AR312">
        <v>0</v>
      </c>
      <c r="AS312">
        <v>0</v>
      </c>
      <c r="AT312">
        <v>0</v>
      </c>
      <c r="AU312">
        <v>0</v>
      </c>
      <c r="AV312">
        <v>0</v>
      </c>
      <c r="AW312">
        <v>0</v>
      </c>
      <c r="AX312">
        <v>1</v>
      </c>
      <c r="AY312">
        <v>0</v>
      </c>
      <c r="AZ312">
        <v>0</v>
      </c>
      <c r="BA312">
        <v>0</v>
      </c>
      <c r="BB312">
        <v>0</v>
      </c>
      <c r="BC312">
        <v>1</v>
      </c>
      <c r="BD312">
        <v>0</v>
      </c>
      <c r="BE312">
        <v>0</v>
      </c>
      <c r="BF312">
        <v>0</v>
      </c>
      <c r="BG312">
        <v>0</v>
      </c>
      <c r="BH312">
        <v>0</v>
      </c>
      <c r="BI312">
        <v>0</v>
      </c>
      <c r="BJ312">
        <v>0</v>
      </c>
      <c r="BK312">
        <v>0</v>
      </c>
      <c r="BL312">
        <v>1</v>
      </c>
      <c r="BM312">
        <v>0</v>
      </c>
      <c r="BN312">
        <v>0</v>
      </c>
      <c r="BO312">
        <v>0</v>
      </c>
      <c r="BP312">
        <v>0</v>
      </c>
      <c r="BQ312">
        <v>0</v>
      </c>
      <c r="BR312">
        <v>1</v>
      </c>
      <c r="BS312">
        <v>1</v>
      </c>
      <c r="BT312">
        <v>0</v>
      </c>
      <c r="BU312">
        <v>0</v>
      </c>
      <c r="BV312">
        <v>0</v>
      </c>
      <c r="BW312" t="s">
        <v>124</v>
      </c>
      <c r="BX312" t="s">
        <v>124</v>
      </c>
      <c r="BY312" t="s">
        <v>124</v>
      </c>
      <c r="BZ312" t="s">
        <v>124</v>
      </c>
      <c r="CA312" t="s">
        <v>124</v>
      </c>
      <c r="CB312" t="s">
        <v>124</v>
      </c>
      <c r="CC312" t="s">
        <v>124</v>
      </c>
      <c r="CD312" t="s">
        <v>124</v>
      </c>
      <c r="CE312" t="s">
        <v>124</v>
      </c>
      <c r="CF312" t="s">
        <v>124</v>
      </c>
      <c r="CG312" t="s">
        <v>124</v>
      </c>
      <c r="CH312" t="s">
        <v>124</v>
      </c>
      <c r="CI312" t="s">
        <v>124</v>
      </c>
      <c r="CJ312" t="s">
        <v>124</v>
      </c>
      <c r="CK312" t="s">
        <v>124</v>
      </c>
      <c r="CL312" t="s">
        <v>124</v>
      </c>
      <c r="CM312" t="s">
        <v>124</v>
      </c>
      <c r="CN312" t="s">
        <v>124</v>
      </c>
      <c r="CO312" t="s">
        <v>124</v>
      </c>
      <c r="CP312" t="s">
        <v>124</v>
      </c>
      <c r="CQ312" t="s">
        <v>124</v>
      </c>
      <c r="CR312" t="s">
        <v>124</v>
      </c>
      <c r="CS312" t="s">
        <v>124</v>
      </c>
      <c r="CT312" t="s">
        <v>124</v>
      </c>
      <c r="CU312" t="s">
        <v>124</v>
      </c>
      <c r="CV312" t="s">
        <v>124</v>
      </c>
      <c r="CW312" t="s">
        <v>124</v>
      </c>
      <c r="CX312" t="s">
        <v>124</v>
      </c>
      <c r="CY312" t="s">
        <v>124</v>
      </c>
      <c r="CZ312" t="s">
        <v>124</v>
      </c>
      <c r="DA312" t="s">
        <v>124</v>
      </c>
      <c r="DB312" t="s">
        <v>124</v>
      </c>
      <c r="DC312" t="s">
        <v>124</v>
      </c>
      <c r="DD312" t="s">
        <v>124</v>
      </c>
      <c r="DE312" t="s">
        <v>124</v>
      </c>
      <c r="DF312" t="s">
        <v>124</v>
      </c>
      <c r="DG312">
        <v>0</v>
      </c>
      <c r="DH312" t="s">
        <v>124</v>
      </c>
      <c r="DI312" t="s">
        <v>124</v>
      </c>
      <c r="DJ312" t="s">
        <v>124</v>
      </c>
      <c r="DK312" t="s">
        <v>124</v>
      </c>
      <c r="DL312" t="s">
        <v>124</v>
      </c>
      <c r="DM312" t="s">
        <v>124</v>
      </c>
      <c r="DN312" t="s">
        <v>124</v>
      </c>
      <c r="DO312">
        <v>1</v>
      </c>
      <c r="DP312">
        <v>1</v>
      </c>
      <c r="DQ312">
        <v>1</v>
      </c>
      <c r="DR312">
        <v>1</v>
      </c>
      <c r="DS312">
        <v>1</v>
      </c>
      <c r="DT312">
        <v>0</v>
      </c>
    </row>
    <row r="313" spans="1:124" x14ac:dyDescent="0.35">
      <c r="A313" t="s">
        <v>163</v>
      </c>
      <c r="B313" s="1">
        <v>43310</v>
      </c>
      <c r="C313" s="1">
        <v>43653</v>
      </c>
      <c r="D313">
        <v>1</v>
      </c>
      <c r="E313">
        <v>0</v>
      </c>
      <c r="F313">
        <v>0</v>
      </c>
      <c r="G313">
        <v>0</v>
      </c>
      <c r="H313" t="s">
        <v>124</v>
      </c>
      <c r="I313" t="s">
        <v>124</v>
      </c>
      <c r="J313" t="s">
        <v>124</v>
      </c>
      <c r="K313" t="s">
        <v>124</v>
      </c>
      <c r="L313" t="s">
        <v>124</v>
      </c>
      <c r="M313" t="s">
        <v>124</v>
      </c>
      <c r="N313" t="s">
        <v>124</v>
      </c>
      <c r="O313" t="s">
        <v>124</v>
      </c>
      <c r="P313" t="s">
        <v>124</v>
      </c>
      <c r="Q313" t="s">
        <v>124</v>
      </c>
      <c r="R313" t="s">
        <v>124</v>
      </c>
      <c r="S313" t="s">
        <v>124</v>
      </c>
      <c r="T313">
        <v>1</v>
      </c>
      <c r="U313">
        <v>1</v>
      </c>
      <c r="V313">
        <v>1</v>
      </c>
      <c r="W313">
        <v>1</v>
      </c>
      <c r="X313">
        <v>1</v>
      </c>
      <c r="Y313">
        <v>0</v>
      </c>
      <c r="Z313">
        <v>0</v>
      </c>
      <c r="AA313">
        <v>0</v>
      </c>
      <c r="AB313">
        <v>1</v>
      </c>
      <c r="AC313">
        <v>1</v>
      </c>
      <c r="AD313">
        <v>0</v>
      </c>
      <c r="AE313">
        <v>0</v>
      </c>
      <c r="AF313">
        <v>0</v>
      </c>
      <c r="AG313">
        <v>0</v>
      </c>
      <c r="AH313">
        <v>0</v>
      </c>
      <c r="AI313">
        <v>0</v>
      </c>
      <c r="AJ313">
        <v>0</v>
      </c>
      <c r="AK313">
        <v>0</v>
      </c>
      <c r="AL313">
        <v>0</v>
      </c>
      <c r="AM313">
        <v>1</v>
      </c>
      <c r="AN313">
        <v>0</v>
      </c>
      <c r="AO313">
        <v>0</v>
      </c>
      <c r="AP313">
        <v>0</v>
      </c>
      <c r="AQ313">
        <v>1</v>
      </c>
      <c r="AR313">
        <v>0</v>
      </c>
      <c r="AS313">
        <v>0</v>
      </c>
      <c r="AT313">
        <v>0</v>
      </c>
      <c r="AU313">
        <v>0</v>
      </c>
      <c r="AV313">
        <v>0</v>
      </c>
      <c r="AW313">
        <v>0</v>
      </c>
      <c r="AX313">
        <v>1</v>
      </c>
      <c r="AY313">
        <v>0</v>
      </c>
      <c r="AZ313">
        <v>0</v>
      </c>
      <c r="BA313">
        <v>0</v>
      </c>
      <c r="BB313">
        <v>0</v>
      </c>
      <c r="BC313">
        <v>1</v>
      </c>
      <c r="BD313">
        <v>0</v>
      </c>
      <c r="BE313">
        <v>0</v>
      </c>
      <c r="BF313">
        <v>0</v>
      </c>
      <c r="BG313">
        <v>0</v>
      </c>
      <c r="BH313">
        <v>0</v>
      </c>
      <c r="BI313">
        <v>0</v>
      </c>
      <c r="BJ313">
        <v>0</v>
      </c>
      <c r="BK313">
        <v>0</v>
      </c>
      <c r="BL313">
        <v>1</v>
      </c>
      <c r="BM313">
        <v>0</v>
      </c>
      <c r="BN313">
        <v>0</v>
      </c>
      <c r="BO313">
        <v>0</v>
      </c>
      <c r="BP313">
        <v>0</v>
      </c>
      <c r="BQ313">
        <v>0</v>
      </c>
      <c r="BR313">
        <v>1</v>
      </c>
      <c r="BS313">
        <v>1</v>
      </c>
      <c r="BT313">
        <v>0</v>
      </c>
      <c r="BU313">
        <v>0</v>
      </c>
      <c r="BV313">
        <v>0</v>
      </c>
      <c r="BW313" t="s">
        <v>124</v>
      </c>
      <c r="BX313" t="s">
        <v>124</v>
      </c>
      <c r="BY313" t="s">
        <v>124</v>
      </c>
      <c r="BZ313" t="s">
        <v>124</v>
      </c>
      <c r="CA313" t="s">
        <v>124</v>
      </c>
      <c r="CB313" t="s">
        <v>124</v>
      </c>
      <c r="CC313" t="s">
        <v>124</v>
      </c>
      <c r="CD313" t="s">
        <v>124</v>
      </c>
      <c r="CE313" t="s">
        <v>124</v>
      </c>
      <c r="CF313" t="s">
        <v>124</v>
      </c>
      <c r="CG313" t="s">
        <v>124</v>
      </c>
      <c r="CH313" t="s">
        <v>124</v>
      </c>
      <c r="CI313" t="s">
        <v>124</v>
      </c>
      <c r="CJ313" t="s">
        <v>124</v>
      </c>
      <c r="CK313" t="s">
        <v>124</v>
      </c>
      <c r="CL313" t="s">
        <v>124</v>
      </c>
      <c r="CM313" t="s">
        <v>124</v>
      </c>
      <c r="CN313" t="s">
        <v>124</v>
      </c>
      <c r="CO313" t="s">
        <v>124</v>
      </c>
      <c r="CP313" t="s">
        <v>124</v>
      </c>
      <c r="CQ313" t="s">
        <v>124</v>
      </c>
      <c r="CR313" t="s">
        <v>124</v>
      </c>
      <c r="CS313" t="s">
        <v>124</v>
      </c>
      <c r="CT313" t="s">
        <v>124</v>
      </c>
      <c r="CU313" t="s">
        <v>124</v>
      </c>
      <c r="CV313" t="s">
        <v>124</v>
      </c>
      <c r="CW313" t="s">
        <v>124</v>
      </c>
      <c r="CX313" t="s">
        <v>124</v>
      </c>
      <c r="CY313" t="s">
        <v>124</v>
      </c>
      <c r="CZ313" t="s">
        <v>124</v>
      </c>
      <c r="DA313" t="s">
        <v>124</v>
      </c>
      <c r="DB313" t="s">
        <v>124</v>
      </c>
      <c r="DC313" t="s">
        <v>124</v>
      </c>
      <c r="DD313" t="s">
        <v>124</v>
      </c>
      <c r="DE313" t="s">
        <v>124</v>
      </c>
      <c r="DF313" t="s">
        <v>124</v>
      </c>
      <c r="DG313">
        <v>0</v>
      </c>
      <c r="DH313" t="s">
        <v>124</v>
      </c>
      <c r="DI313" t="s">
        <v>124</v>
      </c>
      <c r="DJ313" t="s">
        <v>124</v>
      </c>
      <c r="DK313" t="s">
        <v>124</v>
      </c>
      <c r="DL313" t="s">
        <v>124</v>
      </c>
      <c r="DM313" t="s">
        <v>124</v>
      </c>
      <c r="DN313" t="s">
        <v>124</v>
      </c>
      <c r="DO313">
        <v>1</v>
      </c>
      <c r="DP313">
        <v>1</v>
      </c>
      <c r="DQ313">
        <v>1</v>
      </c>
      <c r="DR313">
        <v>1</v>
      </c>
      <c r="DS313">
        <v>1</v>
      </c>
      <c r="DT313">
        <v>0</v>
      </c>
    </row>
    <row r="314" spans="1:124" x14ac:dyDescent="0.35">
      <c r="A314" t="s">
        <v>163</v>
      </c>
      <c r="B314" s="1">
        <v>43654</v>
      </c>
      <c r="C314" s="1">
        <v>43913</v>
      </c>
      <c r="D314">
        <v>1</v>
      </c>
      <c r="E314">
        <v>0</v>
      </c>
      <c r="F314">
        <v>0</v>
      </c>
      <c r="G314">
        <v>0</v>
      </c>
      <c r="H314" t="s">
        <v>124</v>
      </c>
      <c r="I314" t="s">
        <v>124</v>
      </c>
      <c r="J314" t="s">
        <v>124</v>
      </c>
      <c r="K314" t="s">
        <v>124</v>
      </c>
      <c r="L314" t="s">
        <v>124</v>
      </c>
      <c r="M314" t="s">
        <v>124</v>
      </c>
      <c r="N314" t="s">
        <v>124</v>
      </c>
      <c r="O314" t="s">
        <v>124</v>
      </c>
      <c r="P314" t="s">
        <v>124</v>
      </c>
      <c r="Q314" t="s">
        <v>124</v>
      </c>
      <c r="R314" t="s">
        <v>124</v>
      </c>
      <c r="S314" t="s">
        <v>124</v>
      </c>
      <c r="T314">
        <v>1</v>
      </c>
      <c r="U314">
        <v>1</v>
      </c>
      <c r="V314">
        <v>1</v>
      </c>
      <c r="W314">
        <v>1</v>
      </c>
      <c r="X314">
        <v>1</v>
      </c>
      <c r="Y314">
        <v>0</v>
      </c>
      <c r="Z314">
        <v>0</v>
      </c>
      <c r="AA314">
        <v>0</v>
      </c>
      <c r="AB314">
        <v>1</v>
      </c>
      <c r="AC314">
        <v>1</v>
      </c>
      <c r="AD314">
        <v>0</v>
      </c>
      <c r="AE314">
        <v>0</v>
      </c>
      <c r="AF314">
        <v>0</v>
      </c>
      <c r="AG314">
        <v>0</v>
      </c>
      <c r="AH314">
        <v>0</v>
      </c>
      <c r="AI314">
        <v>0</v>
      </c>
      <c r="AJ314">
        <v>0</v>
      </c>
      <c r="AK314">
        <v>0</v>
      </c>
      <c r="AL314">
        <v>0</v>
      </c>
      <c r="AM314">
        <v>1</v>
      </c>
      <c r="AN314">
        <v>0</v>
      </c>
      <c r="AO314">
        <v>0</v>
      </c>
      <c r="AP314">
        <v>0</v>
      </c>
      <c r="AQ314">
        <v>1</v>
      </c>
      <c r="AR314">
        <v>0</v>
      </c>
      <c r="AS314">
        <v>0</v>
      </c>
      <c r="AT314">
        <v>0</v>
      </c>
      <c r="AU314">
        <v>0</v>
      </c>
      <c r="AV314">
        <v>0</v>
      </c>
      <c r="AW314">
        <v>0</v>
      </c>
      <c r="AX314">
        <v>1</v>
      </c>
      <c r="AY314">
        <v>0</v>
      </c>
      <c r="AZ314">
        <v>0</v>
      </c>
      <c r="BA314">
        <v>0</v>
      </c>
      <c r="BB314">
        <v>1</v>
      </c>
      <c r="BC314">
        <v>1</v>
      </c>
      <c r="BD314">
        <v>0</v>
      </c>
      <c r="BE314">
        <v>0</v>
      </c>
      <c r="BF314">
        <v>0</v>
      </c>
      <c r="BG314">
        <v>0</v>
      </c>
      <c r="BH314">
        <v>1</v>
      </c>
      <c r="BI314">
        <v>0</v>
      </c>
      <c r="BJ314">
        <v>0</v>
      </c>
      <c r="BK314">
        <v>0</v>
      </c>
      <c r="BL314">
        <v>1</v>
      </c>
      <c r="BM314">
        <v>0</v>
      </c>
      <c r="BN314">
        <v>1</v>
      </c>
      <c r="BO314">
        <v>0</v>
      </c>
      <c r="BP314">
        <v>0</v>
      </c>
      <c r="BQ314">
        <v>0</v>
      </c>
      <c r="BR314">
        <v>1</v>
      </c>
      <c r="BS314">
        <v>1</v>
      </c>
      <c r="BT314">
        <v>0</v>
      </c>
      <c r="BU314">
        <v>0</v>
      </c>
      <c r="BV314">
        <v>0</v>
      </c>
      <c r="BW314" t="s">
        <v>124</v>
      </c>
      <c r="BX314" t="s">
        <v>124</v>
      </c>
      <c r="BY314" t="s">
        <v>124</v>
      </c>
      <c r="BZ314" t="s">
        <v>124</v>
      </c>
      <c r="CA314" t="s">
        <v>124</v>
      </c>
      <c r="CB314" t="s">
        <v>124</v>
      </c>
      <c r="CC314" t="s">
        <v>124</v>
      </c>
      <c r="CD314" t="s">
        <v>124</v>
      </c>
      <c r="CE314" t="s">
        <v>124</v>
      </c>
      <c r="CF314" t="s">
        <v>124</v>
      </c>
      <c r="CG314" t="s">
        <v>124</v>
      </c>
      <c r="CH314" t="s">
        <v>124</v>
      </c>
      <c r="CI314" t="s">
        <v>124</v>
      </c>
      <c r="CJ314" t="s">
        <v>124</v>
      </c>
      <c r="CK314" t="s">
        <v>124</v>
      </c>
      <c r="CL314" t="s">
        <v>124</v>
      </c>
      <c r="CM314" t="s">
        <v>124</v>
      </c>
      <c r="CN314" t="s">
        <v>124</v>
      </c>
      <c r="CO314" t="s">
        <v>124</v>
      </c>
      <c r="CP314" t="s">
        <v>124</v>
      </c>
      <c r="CQ314" t="s">
        <v>124</v>
      </c>
      <c r="CR314" t="s">
        <v>124</v>
      </c>
      <c r="CS314" t="s">
        <v>124</v>
      </c>
      <c r="CT314" t="s">
        <v>124</v>
      </c>
      <c r="CU314" t="s">
        <v>124</v>
      </c>
      <c r="CV314" t="s">
        <v>124</v>
      </c>
      <c r="CW314" t="s">
        <v>124</v>
      </c>
      <c r="CX314" t="s">
        <v>124</v>
      </c>
      <c r="CY314" t="s">
        <v>124</v>
      </c>
      <c r="CZ314" t="s">
        <v>124</v>
      </c>
      <c r="DA314" t="s">
        <v>124</v>
      </c>
      <c r="DB314" t="s">
        <v>124</v>
      </c>
      <c r="DC314" t="s">
        <v>124</v>
      </c>
      <c r="DD314" t="s">
        <v>124</v>
      </c>
      <c r="DE314" t="s">
        <v>124</v>
      </c>
      <c r="DF314" t="s">
        <v>124</v>
      </c>
      <c r="DG314">
        <v>0</v>
      </c>
      <c r="DH314" t="s">
        <v>124</v>
      </c>
      <c r="DI314" t="s">
        <v>124</v>
      </c>
      <c r="DJ314" t="s">
        <v>124</v>
      </c>
      <c r="DK314" t="s">
        <v>124</v>
      </c>
      <c r="DL314" t="s">
        <v>124</v>
      </c>
      <c r="DM314" t="s">
        <v>124</v>
      </c>
      <c r="DN314" t="s">
        <v>124</v>
      </c>
      <c r="DO314">
        <v>1</v>
      </c>
      <c r="DP314">
        <v>1</v>
      </c>
      <c r="DQ314">
        <v>1</v>
      </c>
      <c r="DR314">
        <v>1</v>
      </c>
      <c r="DS314">
        <v>1</v>
      </c>
      <c r="DT314">
        <v>0</v>
      </c>
    </row>
    <row r="315" spans="1:124" x14ac:dyDescent="0.35">
      <c r="A315" t="s">
        <v>163</v>
      </c>
      <c r="B315" s="1">
        <v>43914</v>
      </c>
      <c r="C315" s="1">
        <v>44044</v>
      </c>
      <c r="D315">
        <v>1</v>
      </c>
      <c r="E315">
        <v>0</v>
      </c>
      <c r="F315">
        <v>0</v>
      </c>
      <c r="G315">
        <v>0</v>
      </c>
      <c r="H315" t="s">
        <v>124</v>
      </c>
      <c r="I315" t="s">
        <v>124</v>
      </c>
      <c r="J315" t="s">
        <v>124</v>
      </c>
      <c r="K315" t="s">
        <v>124</v>
      </c>
      <c r="L315" t="s">
        <v>124</v>
      </c>
      <c r="M315" t="s">
        <v>124</v>
      </c>
      <c r="N315" t="s">
        <v>124</v>
      </c>
      <c r="O315" t="s">
        <v>124</v>
      </c>
      <c r="P315" t="s">
        <v>124</v>
      </c>
      <c r="Q315" t="s">
        <v>124</v>
      </c>
      <c r="R315" t="s">
        <v>124</v>
      </c>
      <c r="S315" t="s">
        <v>124</v>
      </c>
      <c r="T315">
        <v>1</v>
      </c>
      <c r="U315">
        <v>1</v>
      </c>
      <c r="V315">
        <v>1</v>
      </c>
      <c r="W315">
        <v>1</v>
      </c>
      <c r="X315">
        <v>1</v>
      </c>
      <c r="Y315">
        <v>0</v>
      </c>
      <c r="Z315">
        <v>0</v>
      </c>
      <c r="AA315">
        <v>0</v>
      </c>
      <c r="AB315">
        <v>1</v>
      </c>
      <c r="AC315">
        <v>1</v>
      </c>
      <c r="AD315">
        <v>0</v>
      </c>
      <c r="AE315">
        <v>0</v>
      </c>
      <c r="AF315">
        <v>0</v>
      </c>
      <c r="AG315">
        <v>0</v>
      </c>
      <c r="AH315">
        <v>0</v>
      </c>
      <c r="AI315">
        <v>0</v>
      </c>
      <c r="AJ315">
        <v>0</v>
      </c>
      <c r="AK315">
        <v>0</v>
      </c>
      <c r="AL315">
        <v>0</v>
      </c>
      <c r="AM315">
        <v>1</v>
      </c>
      <c r="AN315">
        <v>0</v>
      </c>
      <c r="AO315">
        <v>0</v>
      </c>
      <c r="AP315">
        <v>0</v>
      </c>
      <c r="AQ315">
        <v>1</v>
      </c>
      <c r="AR315">
        <v>0</v>
      </c>
      <c r="AS315">
        <v>0</v>
      </c>
      <c r="AT315">
        <v>0</v>
      </c>
      <c r="AU315">
        <v>0</v>
      </c>
      <c r="AV315">
        <v>0</v>
      </c>
      <c r="AW315">
        <v>0</v>
      </c>
      <c r="AX315">
        <v>1</v>
      </c>
      <c r="AY315">
        <v>0</v>
      </c>
      <c r="AZ315">
        <v>0</v>
      </c>
      <c r="BA315">
        <v>0</v>
      </c>
      <c r="BB315">
        <v>1</v>
      </c>
      <c r="BC315">
        <v>1</v>
      </c>
      <c r="BD315">
        <v>0</v>
      </c>
      <c r="BE315">
        <v>0</v>
      </c>
      <c r="BF315">
        <v>0</v>
      </c>
      <c r="BG315">
        <v>0</v>
      </c>
      <c r="BH315">
        <v>1</v>
      </c>
      <c r="BI315">
        <v>0</v>
      </c>
      <c r="BJ315">
        <v>0</v>
      </c>
      <c r="BK315">
        <v>0</v>
      </c>
      <c r="BL315">
        <v>1</v>
      </c>
      <c r="BM315">
        <v>0</v>
      </c>
      <c r="BN315">
        <v>1</v>
      </c>
      <c r="BO315">
        <v>0</v>
      </c>
      <c r="BP315">
        <v>0</v>
      </c>
      <c r="BQ315">
        <v>0</v>
      </c>
      <c r="BR315">
        <v>1</v>
      </c>
      <c r="BS315">
        <v>1</v>
      </c>
      <c r="BT315">
        <v>0</v>
      </c>
      <c r="BU315">
        <v>0</v>
      </c>
      <c r="BV315">
        <v>0</v>
      </c>
      <c r="BW315" t="s">
        <v>124</v>
      </c>
      <c r="BX315" t="s">
        <v>124</v>
      </c>
      <c r="BY315" t="s">
        <v>124</v>
      </c>
      <c r="BZ315" t="s">
        <v>124</v>
      </c>
      <c r="CA315" t="s">
        <v>124</v>
      </c>
      <c r="CB315" t="s">
        <v>124</v>
      </c>
      <c r="CC315" t="s">
        <v>124</v>
      </c>
      <c r="CD315" t="s">
        <v>124</v>
      </c>
      <c r="CE315" t="s">
        <v>124</v>
      </c>
      <c r="CF315" t="s">
        <v>124</v>
      </c>
      <c r="CG315" t="s">
        <v>124</v>
      </c>
      <c r="CH315" t="s">
        <v>124</v>
      </c>
      <c r="CI315" t="s">
        <v>124</v>
      </c>
      <c r="CJ315" t="s">
        <v>124</v>
      </c>
      <c r="CK315" t="s">
        <v>124</v>
      </c>
      <c r="CL315" t="s">
        <v>124</v>
      </c>
      <c r="CM315" t="s">
        <v>124</v>
      </c>
      <c r="CN315" t="s">
        <v>124</v>
      </c>
      <c r="CO315" t="s">
        <v>124</v>
      </c>
      <c r="CP315" t="s">
        <v>124</v>
      </c>
      <c r="CQ315" t="s">
        <v>124</v>
      </c>
      <c r="CR315" t="s">
        <v>124</v>
      </c>
      <c r="CS315" t="s">
        <v>124</v>
      </c>
      <c r="CT315" t="s">
        <v>124</v>
      </c>
      <c r="CU315" t="s">
        <v>124</v>
      </c>
      <c r="CV315" t="s">
        <v>124</v>
      </c>
      <c r="CW315" t="s">
        <v>124</v>
      </c>
      <c r="CX315" t="s">
        <v>124</v>
      </c>
      <c r="CY315" t="s">
        <v>124</v>
      </c>
      <c r="CZ315" t="s">
        <v>124</v>
      </c>
      <c r="DA315" t="s">
        <v>124</v>
      </c>
      <c r="DB315" t="s">
        <v>124</v>
      </c>
      <c r="DC315" t="s">
        <v>124</v>
      </c>
      <c r="DD315" t="s">
        <v>124</v>
      </c>
      <c r="DE315" t="s">
        <v>124</v>
      </c>
      <c r="DF315" t="s">
        <v>124</v>
      </c>
      <c r="DG315">
        <v>0</v>
      </c>
      <c r="DH315" t="s">
        <v>124</v>
      </c>
      <c r="DI315" t="s">
        <v>124</v>
      </c>
      <c r="DJ315" t="s">
        <v>124</v>
      </c>
      <c r="DK315" t="s">
        <v>124</v>
      </c>
      <c r="DL315" t="s">
        <v>124</v>
      </c>
      <c r="DM315" t="s">
        <v>124</v>
      </c>
      <c r="DN315" t="s">
        <v>124</v>
      </c>
      <c r="DO315">
        <v>1</v>
      </c>
      <c r="DP315">
        <v>1</v>
      </c>
      <c r="DQ315">
        <v>1</v>
      </c>
      <c r="DR315">
        <v>1</v>
      </c>
      <c r="DS315">
        <v>1</v>
      </c>
      <c r="DT315">
        <v>0</v>
      </c>
    </row>
    <row r="316" spans="1:124" x14ac:dyDescent="0.35">
      <c r="A316" t="s">
        <v>164</v>
      </c>
      <c r="B316" s="1">
        <v>43313</v>
      </c>
      <c r="C316" s="1">
        <v>43510</v>
      </c>
      <c r="D316">
        <v>1</v>
      </c>
      <c r="E316">
        <v>0</v>
      </c>
      <c r="F316">
        <v>0</v>
      </c>
      <c r="G316">
        <v>0</v>
      </c>
      <c r="H316" t="s">
        <v>124</v>
      </c>
      <c r="I316" t="s">
        <v>124</v>
      </c>
      <c r="J316" t="s">
        <v>124</v>
      </c>
      <c r="K316" t="s">
        <v>124</v>
      </c>
      <c r="L316" t="s">
        <v>124</v>
      </c>
      <c r="M316" t="s">
        <v>124</v>
      </c>
      <c r="N316" t="s">
        <v>124</v>
      </c>
      <c r="O316" t="s">
        <v>124</v>
      </c>
      <c r="P316" t="s">
        <v>124</v>
      </c>
      <c r="Q316" t="s">
        <v>124</v>
      </c>
      <c r="R316" t="s">
        <v>124</v>
      </c>
      <c r="S316" t="s">
        <v>124</v>
      </c>
      <c r="T316">
        <v>1</v>
      </c>
      <c r="U316">
        <v>1</v>
      </c>
      <c r="V316">
        <v>0</v>
      </c>
      <c r="W316">
        <v>1</v>
      </c>
      <c r="X316">
        <v>1</v>
      </c>
      <c r="Y316">
        <v>0</v>
      </c>
      <c r="Z316">
        <v>0</v>
      </c>
      <c r="AA316">
        <v>0</v>
      </c>
      <c r="AB316">
        <v>1</v>
      </c>
      <c r="AC316">
        <v>1</v>
      </c>
      <c r="AD316">
        <v>0</v>
      </c>
      <c r="AE316">
        <v>1</v>
      </c>
      <c r="AF316">
        <v>0</v>
      </c>
      <c r="AG316">
        <v>0</v>
      </c>
      <c r="AH316">
        <v>0</v>
      </c>
      <c r="AI316">
        <v>0</v>
      </c>
      <c r="AJ316">
        <v>0</v>
      </c>
      <c r="AK316">
        <v>0</v>
      </c>
      <c r="AL316">
        <v>0</v>
      </c>
      <c r="AM316">
        <v>0</v>
      </c>
      <c r="AN316">
        <v>0</v>
      </c>
      <c r="AO316">
        <v>0</v>
      </c>
      <c r="AP316">
        <v>1</v>
      </c>
      <c r="AQ316">
        <v>1</v>
      </c>
      <c r="AR316">
        <v>0</v>
      </c>
      <c r="AS316">
        <v>0</v>
      </c>
      <c r="AT316">
        <v>1</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1</v>
      </c>
      <c r="BU316">
        <v>0</v>
      </c>
      <c r="BV316">
        <v>0</v>
      </c>
      <c r="BW316" t="s">
        <v>124</v>
      </c>
      <c r="BX316" t="s">
        <v>124</v>
      </c>
      <c r="BY316" t="s">
        <v>124</v>
      </c>
      <c r="BZ316" t="s">
        <v>124</v>
      </c>
      <c r="CA316" t="s">
        <v>124</v>
      </c>
      <c r="CB316" t="s">
        <v>124</v>
      </c>
      <c r="CC316" t="s">
        <v>124</v>
      </c>
      <c r="CD316" t="s">
        <v>124</v>
      </c>
      <c r="CE316" t="s">
        <v>124</v>
      </c>
      <c r="CF316" t="s">
        <v>124</v>
      </c>
      <c r="CG316" t="s">
        <v>124</v>
      </c>
      <c r="CH316" t="s">
        <v>124</v>
      </c>
      <c r="CI316" t="s">
        <v>124</v>
      </c>
      <c r="CJ316" t="s">
        <v>124</v>
      </c>
      <c r="CK316" t="s">
        <v>124</v>
      </c>
      <c r="CL316" t="s">
        <v>124</v>
      </c>
      <c r="CM316" t="s">
        <v>124</v>
      </c>
      <c r="CN316" t="s">
        <v>124</v>
      </c>
      <c r="CO316" t="s">
        <v>124</v>
      </c>
      <c r="CP316" t="s">
        <v>124</v>
      </c>
      <c r="CQ316" t="s">
        <v>124</v>
      </c>
      <c r="CR316" t="s">
        <v>124</v>
      </c>
      <c r="CS316" t="s">
        <v>124</v>
      </c>
      <c r="CT316" t="s">
        <v>124</v>
      </c>
      <c r="CU316" t="s">
        <v>124</v>
      </c>
      <c r="CV316" t="s">
        <v>124</v>
      </c>
      <c r="CW316" t="s">
        <v>124</v>
      </c>
      <c r="CX316" t="s">
        <v>124</v>
      </c>
      <c r="CY316" t="s">
        <v>124</v>
      </c>
      <c r="CZ316" t="s">
        <v>124</v>
      </c>
      <c r="DA316" t="s">
        <v>124</v>
      </c>
      <c r="DB316" t="s">
        <v>124</v>
      </c>
      <c r="DC316" t="s">
        <v>124</v>
      </c>
      <c r="DD316" t="s">
        <v>124</v>
      </c>
      <c r="DE316" t="s">
        <v>124</v>
      </c>
      <c r="DF316" t="s">
        <v>124</v>
      </c>
      <c r="DG316">
        <v>0</v>
      </c>
      <c r="DH316" t="s">
        <v>124</v>
      </c>
      <c r="DI316" t="s">
        <v>124</v>
      </c>
      <c r="DJ316" t="s">
        <v>124</v>
      </c>
      <c r="DK316" t="s">
        <v>124</v>
      </c>
      <c r="DL316" t="s">
        <v>124</v>
      </c>
      <c r="DM316" t="s">
        <v>124</v>
      </c>
      <c r="DN316" t="s">
        <v>124</v>
      </c>
      <c r="DO316">
        <v>0</v>
      </c>
      <c r="DP316" t="s">
        <v>124</v>
      </c>
      <c r="DQ316">
        <v>0</v>
      </c>
      <c r="DR316" t="s">
        <v>124</v>
      </c>
      <c r="DS316" t="s">
        <v>124</v>
      </c>
      <c r="DT316" t="s">
        <v>124</v>
      </c>
    </row>
    <row r="317" spans="1:124" x14ac:dyDescent="0.35">
      <c r="A317" t="s">
        <v>164</v>
      </c>
      <c r="B317" s="1">
        <v>43511</v>
      </c>
      <c r="C317" s="1">
        <v>43831</v>
      </c>
      <c r="D317">
        <v>1</v>
      </c>
      <c r="E317">
        <v>0</v>
      </c>
      <c r="F317">
        <v>0</v>
      </c>
      <c r="G317">
        <v>0</v>
      </c>
      <c r="H317" t="s">
        <v>124</v>
      </c>
      <c r="I317" t="s">
        <v>124</v>
      </c>
      <c r="J317" t="s">
        <v>124</v>
      </c>
      <c r="K317" t="s">
        <v>124</v>
      </c>
      <c r="L317" t="s">
        <v>124</v>
      </c>
      <c r="M317" t="s">
        <v>124</v>
      </c>
      <c r="N317" t="s">
        <v>124</v>
      </c>
      <c r="O317" t="s">
        <v>124</v>
      </c>
      <c r="P317" t="s">
        <v>124</v>
      </c>
      <c r="Q317" t="s">
        <v>124</v>
      </c>
      <c r="R317" t="s">
        <v>124</v>
      </c>
      <c r="S317" t="s">
        <v>124</v>
      </c>
      <c r="T317">
        <v>1</v>
      </c>
      <c r="U317">
        <v>1</v>
      </c>
      <c r="V317">
        <v>0</v>
      </c>
      <c r="W317">
        <v>1</v>
      </c>
      <c r="X317">
        <v>1</v>
      </c>
      <c r="Y317">
        <v>0</v>
      </c>
      <c r="Z317">
        <v>0</v>
      </c>
      <c r="AA317">
        <v>0</v>
      </c>
      <c r="AB317">
        <v>1</v>
      </c>
      <c r="AC317">
        <v>1</v>
      </c>
      <c r="AD317">
        <v>0</v>
      </c>
      <c r="AE317">
        <v>1</v>
      </c>
      <c r="AF317">
        <v>0</v>
      </c>
      <c r="AG317">
        <v>0</v>
      </c>
      <c r="AH317">
        <v>0</v>
      </c>
      <c r="AI317">
        <v>0</v>
      </c>
      <c r="AJ317">
        <v>0</v>
      </c>
      <c r="AK317">
        <v>0</v>
      </c>
      <c r="AL317">
        <v>0</v>
      </c>
      <c r="AM317">
        <v>0</v>
      </c>
      <c r="AN317">
        <v>0</v>
      </c>
      <c r="AO317">
        <v>0</v>
      </c>
      <c r="AP317">
        <v>1</v>
      </c>
      <c r="AQ317">
        <v>1</v>
      </c>
      <c r="AR317">
        <v>0</v>
      </c>
      <c r="AS317">
        <v>0</v>
      </c>
      <c r="AT317">
        <v>1</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1</v>
      </c>
      <c r="BU317">
        <v>0</v>
      </c>
      <c r="BV317">
        <v>1</v>
      </c>
      <c r="BW317">
        <v>0</v>
      </c>
      <c r="BX317">
        <v>0</v>
      </c>
      <c r="BY317">
        <v>0</v>
      </c>
      <c r="BZ317">
        <v>1</v>
      </c>
      <c r="CA317">
        <v>0</v>
      </c>
      <c r="CB317">
        <v>0</v>
      </c>
      <c r="CC317">
        <v>0</v>
      </c>
      <c r="CD317">
        <v>1</v>
      </c>
      <c r="CE317">
        <v>0</v>
      </c>
      <c r="CF317">
        <v>0</v>
      </c>
      <c r="CG317">
        <v>0</v>
      </c>
      <c r="CH317">
        <v>0</v>
      </c>
      <c r="CI317">
        <v>0</v>
      </c>
      <c r="CJ317">
        <v>0</v>
      </c>
      <c r="CK317">
        <v>0</v>
      </c>
      <c r="CL317">
        <v>0</v>
      </c>
      <c r="CM317">
        <v>0</v>
      </c>
      <c r="CN317">
        <v>0</v>
      </c>
      <c r="CO317">
        <v>1</v>
      </c>
      <c r="CP317">
        <v>0</v>
      </c>
      <c r="CQ317">
        <v>0</v>
      </c>
      <c r="CR317">
        <v>0</v>
      </c>
      <c r="CS317">
        <v>0</v>
      </c>
      <c r="CT317">
        <v>0</v>
      </c>
      <c r="CU317">
        <v>0</v>
      </c>
      <c r="CV317">
        <v>0</v>
      </c>
      <c r="CW317">
        <v>0</v>
      </c>
      <c r="CX317">
        <v>1</v>
      </c>
      <c r="CY317">
        <v>0</v>
      </c>
      <c r="CZ317">
        <v>0</v>
      </c>
      <c r="DA317">
        <v>0</v>
      </c>
      <c r="DB317">
        <v>0</v>
      </c>
      <c r="DC317">
        <v>0</v>
      </c>
      <c r="DD317">
        <v>0</v>
      </c>
      <c r="DE317">
        <v>1</v>
      </c>
      <c r="DF317">
        <v>0</v>
      </c>
      <c r="DG317">
        <v>0</v>
      </c>
      <c r="DH317" t="s">
        <v>124</v>
      </c>
      <c r="DI317" t="s">
        <v>124</v>
      </c>
      <c r="DJ317" t="s">
        <v>124</v>
      </c>
      <c r="DK317" t="s">
        <v>124</v>
      </c>
      <c r="DL317" t="s">
        <v>124</v>
      </c>
      <c r="DM317" t="s">
        <v>124</v>
      </c>
      <c r="DN317" t="s">
        <v>124</v>
      </c>
      <c r="DO317">
        <v>0</v>
      </c>
      <c r="DP317" t="s">
        <v>124</v>
      </c>
      <c r="DQ317">
        <v>0</v>
      </c>
      <c r="DR317" t="s">
        <v>124</v>
      </c>
      <c r="DS317" t="s">
        <v>124</v>
      </c>
      <c r="DT317" t="s">
        <v>124</v>
      </c>
    </row>
    <row r="318" spans="1:124" x14ac:dyDescent="0.35">
      <c r="A318" t="s">
        <v>164</v>
      </c>
      <c r="B318" s="1">
        <v>43832</v>
      </c>
      <c r="C318" s="1">
        <v>44044</v>
      </c>
      <c r="D318">
        <v>1</v>
      </c>
      <c r="E318">
        <v>0</v>
      </c>
      <c r="F318">
        <v>0</v>
      </c>
      <c r="G318">
        <v>0</v>
      </c>
      <c r="H318" t="s">
        <v>124</v>
      </c>
      <c r="I318" t="s">
        <v>124</v>
      </c>
      <c r="J318" t="s">
        <v>124</v>
      </c>
      <c r="K318" t="s">
        <v>124</v>
      </c>
      <c r="L318" t="s">
        <v>124</v>
      </c>
      <c r="M318" t="s">
        <v>124</v>
      </c>
      <c r="N318" t="s">
        <v>124</v>
      </c>
      <c r="O318" t="s">
        <v>124</v>
      </c>
      <c r="P318" t="s">
        <v>124</v>
      </c>
      <c r="Q318" t="s">
        <v>124</v>
      </c>
      <c r="R318" t="s">
        <v>124</v>
      </c>
      <c r="S318" t="s">
        <v>124</v>
      </c>
      <c r="T318">
        <v>1</v>
      </c>
      <c r="U318">
        <v>1</v>
      </c>
      <c r="V318">
        <v>0</v>
      </c>
      <c r="W318">
        <v>1</v>
      </c>
      <c r="X318">
        <v>1</v>
      </c>
      <c r="Y318">
        <v>0</v>
      </c>
      <c r="Z318">
        <v>0</v>
      </c>
      <c r="AA318">
        <v>0</v>
      </c>
      <c r="AB318">
        <v>1</v>
      </c>
      <c r="AC318">
        <v>1</v>
      </c>
      <c r="AD318">
        <v>0</v>
      </c>
      <c r="AE318">
        <v>1</v>
      </c>
      <c r="AF318">
        <v>0</v>
      </c>
      <c r="AG318">
        <v>0</v>
      </c>
      <c r="AH318">
        <v>0</v>
      </c>
      <c r="AI318">
        <v>0</v>
      </c>
      <c r="AJ318">
        <v>0</v>
      </c>
      <c r="AK318">
        <v>0</v>
      </c>
      <c r="AL318">
        <v>0</v>
      </c>
      <c r="AM318">
        <v>0</v>
      </c>
      <c r="AN318">
        <v>0</v>
      </c>
      <c r="AO318">
        <v>0</v>
      </c>
      <c r="AP318">
        <v>1</v>
      </c>
      <c r="AQ318">
        <v>1</v>
      </c>
      <c r="AR318">
        <v>0</v>
      </c>
      <c r="AS318">
        <v>0</v>
      </c>
      <c r="AT318">
        <v>1</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1</v>
      </c>
      <c r="BU318">
        <v>0</v>
      </c>
      <c r="BV318">
        <v>1</v>
      </c>
      <c r="BW318">
        <v>0</v>
      </c>
      <c r="BX318">
        <v>0</v>
      </c>
      <c r="BY318">
        <v>0</v>
      </c>
      <c r="BZ318">
        <v>1</v>
      </c>
      <c r="CA318">
        <v>0</v>
      </c>
      <c r="CB318">
        <v>0</v>
      </c>
      <c r="CC318">
        <v>0</v>
      </c>
      <c r="CD318">
        <v>1</v>
      </c>
      <c r="CE318">
        <v>0</v>
      </c>
      <c r="CF318">
        <v>0</v>
      </c>
      <c r="CG318">
        <v>0</v>
      </c>
      <c r="CH318">
        <v>0</v>
      </c>
      <c r="CI318">
        <v>0</v>
      </c>
      <c r="CJ318">
        <v>0</v>
      </c>
      <c r="CK318">
        <v>0</v>
      </c>
      <c r="CL318">
        <v>0</v>
      </c>
      <c r="CM318">
        <v>0</v>
      </c>
      <c r="CN318">
        <v>0</v>
      </c>
      <c r="CO318">
        <v>1</v>
      </c>
      <c r="CP318">
        <v>0</v>
      </c>
      <c r="CQ318">
        <v>0</v>
      </c>
      <c r="CR318">
        <v>0</v>
      </c>
      <c r="CS318">
        <v>0</v>
      </c>
      <c r="CT318">
        <v>0</v>
      </c>
      <c r="CU318">
        <v>0</v>
      </c>
      <c r="CV318">
        <v>0</v>
      </c>
      <c r="CW318">
        <v>0</v>
      </c>
      <c r="CX318">
        <v>1</v>
      </c>
      <c r="CY318">
        <v>0</v>
      </c>
      <c r="CZ318">
        <v>0</v>
      </c>
      <c r="DA318">
        <v>0</v>
      </c>
      <c r="DB318">
        <v>0</v>
      </c>
      <c r="DC318">
        <v>0</v>
      </c>
      <c r="DD318">
        <v>0</v>
      </c>
      <c r="DE318">
        <v>1</v>
      </c>
      <c r="DF318">
        <v>0</v>
      </c>
      <c r="DG318">
        <v>0</v>
      </c>
      <c r="DH318" t="s">
        <v>124</v>
      </c>
      <c r="DI318" t="s">
        <v>124</v>
      </c>
      <c r="DJ318" t="s">
        <v>124</v>
      </c>
      <c r="DK318" t="s">
        <v>124</v>
      </c>
      <c r="DL318" t="s">
        <v>124</v>
      </c>
      <c r="DM318" t="s">
        <v>124</v>
      </c>
      <c r="DN318" t="s">
        <v>124</v>
      </c>
      <c r="DO318">
        <v>0</v>
      </c>
      <c r="DP318" t="s">
        <v>124</v>
      </c>
      <c r="DQ318">
        <v>0</v>
      </c>
      <c r="DR318" t="s">
        <v>124</v>
      </c>
      <c r="DS318" t="s">
        <v>124</v>
      </c>
      <c r="DT318" t="s">
        <v>124</v>
      </c>
    </row>
    <row r="319" spans="1:124" x14ac:dyDescent="0.35">
      <c r="A319" t="s">
        <v>165</v>
      </c>
      <c r="B319" s="1">
        <v>42948</v>
      </c>
      <c r="C319" s="1">
        <v>43769</v>
      </c>
      <c r="D319">
        <v>0</v>
      </c>
      <c r="E319">
        <v>0</v>
      </c>
      <c r="F319">
        <v>1</v>
      </c>
      <c r="G319" t="s">
        <v>124</v>
      </c>
      <c r="H319" t="s">
        <v>124</v>
      </c>
      <c r="I319" t="s">
        <v>124</v>
      </c>
      <c r="J319" t="s">
        <v>124</v>
      </c>
      <c r="K319" t="s">
        <v>124</v>
      </c>
      <c r="L319" t="s">
        <v>124</v>
      </c>
      <c r="M319" t="s">
        <v>124</v>
      </c>
      <c r="N319" t="s">
        <v>124</v>
      </c>
      <c r="O319" t="s">
        <v>124</v>
      </c>
      <c r="P319" t="s">
        <v>124</v>
      </c>
      <c r="Q319" t="s">
        <v>124</v>
      </c>
      <c r="R319" t="s">
        <v>124</v>
      </c>
      <c r="S319" t="s">
        <v>124</v>
      </c>
      <c r="T319" t="s">
        <v>124</v>
      </c>
      <c r="U319" t="s">
        <v>124</v>
      </c>
      <c r="V319" t="s">
        <v>124</v>
      </c>
      <c r="W319" t="s">
        <v>124</v>
      </c>
      <c r="X319" t="s">
        <v>124</v>
      </c>
      <c r="Y319" t="s">
        <v>124</v>
      </c>
      <c r="Z319" t="s">
        <v>124</v>
      </c>
      <c r="AA319" t="s">
        <v>124</v>
      </c>
      <c r="AB319" t="s">
        <v>124</v>
      </c>
      <c r="AC319" t="s">
        <v>124</v>
      </c>
      <c r="AD319" t="s">
        <v>124</v>
      </c>
      <c r="AE319" t="s">
        <v>124</v>
      </c>
      <c r="AF319" t="s">
        <v>124</v>
      </c>
      <c r="AG319" t="s">
        <v>124</v>
      </c>
      <c r="AH319" t="s">
        <v>124</v>
      </c>
      <c r="AI319" t="s">
        <v>124</v>
      </c>
      <c r="AJ319" t="s">
        <v>124</v>
      </c>
      <c r="AK319" t="s">
        <v>124</v>
      </c>
      <c r="AL319" t="s">
        <v>124</v>
      </c>
      <c r="AM319" t="s">
        <v>124</v>
      </c>
      <c r="AN319" t="s">
        <v>124</v>
      </c>
      <c r="AO319" t="s">
        <v>124</v>
      </c>
      <c r="AP319" t="s">
        <v>124</v>
      </c>
      <c r="AQ319" t="s">
        <v>124</v>
      </c>
      <c r="AR319" t="s">
        <v>124</v>
      </c>
      <c r="AS319" t="s">
        <v>124</v>
      </c>
      <c r="AT319" t="s">
        <v>124</v>
      </c>
      <c r="AU319" t="s">
        <v>124</v>
      </c>
      <c r="AV319" t="s">
        <v>124</v>
      </c>
      <c r="AW319" t="s">
        <v>124</v>
      </c>
      <c r="AX319" t="s">
        <v>124</v>
      </c>
      <c r="AY319" t="s">
        <v>124</v>
      </c>
      <c r="AZ319" t="s">
        <v>124</v>
      </c>
      <c r="BA319" t="s">
        <v>124</v>
      </c>
      <c r="BB319" t="s">
        <v>124</v>
      </c>
      <c r="BC319" t="s">
        <v>124</v>
      </c>
      <c r="BD319" t="s">
        <v>124</v>
      </c>
      <c r="BE319" t="s">
        <v>124</v>
      </c>
      <c r="BF319" t="s">
        <v>124</v>
      </c>
      <c r="BG319" t="s">
        <v>124</v>
      </c>
      <c r="BH319" t="s">
        <v>124</v>
      </c>
      <c r="BI319" t="s">
        <v>124</v>
      </c>
      <c r="BJ319" t="s">
        <v>124</v>
      </c>
      <c r="BK319" t="s">
        <v>124</v>
      </c>
      <c r="BL319" t="s">
        <v>124</v>
      </c>
      <c r="BM319" t="s">
        <v>124</v>
      </c>
      <c r="BN319" t="s">
        <v>124</v>
      </c>
      <c r="BO319" t="s">
        <v>124</v>
      </c>
      <c r="BP319" t="s">
        <v>124</v>
      </c>
      <c r="BQ319" t="s">
        <v>124</v>
      </c>
      <c r="BR319" t="s">
        <v>124</v>
      </c>
      <c r="BS319" t="s">
        <v>124</v>
      </c>
      <c r="BT319" t="s">
        <v>124</v>
      </c>
      <c r="BU319" t="s">
        <v>124</v>
      </c>
      <c r="BV319" t="s">
        <v>124</v>
      </c>
      <c r="BW319" t="s">
        <v>124</v>
      </c>
      <c r="BX319" t="s">
        <v>124</v>
      </c>
      <c r="BY319" t="s">
        <v>124</v>
      </c>
      <c r="BZ319" t="s">
        <v>124</v>
      </c>
      <c r="CA319" t="s">
        <v>124</v>
      </c>
      <c r="CB319" t="s">
        <v>124</v>
      </c>
      <c r="CC319" t="s">
        <v>124</v>
      </c>
      <c r="CD319" t="s">
        <v>124</v>
      </c>
      <c r="CE319" t="s">
        <v>124</v>
      </c>
      <c r="CF319" t="s">
        <v>124</v>
      </c>
      <c r="CG319" t="s">
        <v>124</v>
      </c>
      <c r="CH319" t="s">
        <v>124</v>
      </c>
      <c r="CI319" t="s">
        <v>124</v>
      </c>
      <c r="CJ319" t="s">
        <v>124</v>
      </c>
      <c r="CK319" t="s">
        <v>124</v>
      </c>
      <c r="CL319" t="s">
        <v>124</v>
      </c>
      <c r="CM319" t="s">
        <v>124</v>
      </c>
      <c r="CN319" t="s">
        <v>124</v>
      </c>
      <c r="CO319" t="s">
        <v>124</v>
      </c>
      <c r="CP319" t="s">
        <v>124</v>
      </c>
      <c r="CQ319" t="s">
        <v>124</v>
      </c>
      <c r="CR319" t="s">
        <v>124</v>
      </c>
      <c r="CS319" t="s">
        <v>124</v>
      </c>
      <c r="CT319" t="s">
        <v>124</v>
      </c>
      <c r="CU319" t="s">
        <v>124</v>
      </c>
      <c r="CV319" t="s">
        <v>124</v>
      </c>
      <c r="CW319" t="s">
        <v>124</v>
      </c>
      <c r="CX319" t="s">
        <v>124</v>
      </c>
      <c r="CY319" t="s">
        <v>124</v>
      </c>
      <c r="CZ319" t="s">
        <v>124</v>
      </c>
      <c r="DA319" t="s">
        <v>124</v>
      </c>
      <c r="DB319" t="s">
        <v>124</v>
      </c>
      <c r="DC319" t="s">
        <v>124</v>
      </c>
      <c r="DD319" t="s">
        <v>124</v>
      </c>
      <c r="DE319" t="s">
        <v>124</v>
      </c>
      <c r="DF319" t="s">
        <v>124</v>
      </c>
      <c r="DG319" t="s">
        <v>124</v>
      </c>
      <c r="DH319" t="s">
        <v>124</v>
      </c>
      <c r="DI319" t="s">
        <v>124</v>
      </c>
      <c r="DJ319" t="s">
        <v>124</v>
      </c>
      <c r="DK319" t="s">
        <v>124</v>
      </c>
      <c r="DL319" t="s">
        <v>124</v>
      </c>
      <c r="DM319" t="s">
        <v>124</v>
      </c>
      <c r="DN319" t="s">
        <v>124</v>
      </c>
      <c r="DO319" t="s">
        <v>124</v>
      </c>
      <c r="DP319" t="s">
        <v>124</v>
      </c>
      <c r="DQ319" t="s">
        <v>124</v>
      </c>
      <c r="DR319" t="s">
        <v>124</v>
      </c>
      <c r="DS319" t="s">
        <v>124</v>
      </c>
      <c r="DT319" t="s">
        <v>124</v>
      </c>
    </row>
    <row r="320" spans="1:124" x14ac:dyDescent="0.35">
      <c r="A320" t="s">
        <v>165</v>
      </c>
      <c r="B320" s="1">
        <v>43770</v>
      </c>
      <c r="C320" s="1">
        <v>43849</v>
      </c>
      <c r="D320">
        <v>1</v>
      </c>
      <c r="E320">
        <v>0</v>
      </c>
      <c r="F320">
        <v>0</v>
      </c>
      <c r="G320">
        <v>0</v>
      </c>
      <c r="H320" t="s">
        <v>124</v>
      </c>
      <c r="I320" t="s">
        <v>124</v>
      </c>
      <c r="J320" t="s">
        <v>124</v>
      </c>
      <c r="K320" t="s">
        <v>124</v>
      </c>
      <c r="L320" t="s">
        <v>124</v>
      </c>
      <c r="M320" t="s">
        <v>124</v>
      </c>
      <c r="N320" t="s">
        <v>124</v>
      </c>
      <c r="O320" t="s">
        <v>124</v>
      </c>
      <c r="P320" t="s">
        <v>124</v>
      </c>
      <c r="Q320" t="s">
        <v>124</v>
      </c>
      <c r="R320" t="s">
        <v>124</v>
      </c>
      <c r="S320" t="s">
        <v>124</v>
      </c>
      <c r="T320">
        <v>1</v>
      </c>
      <c r="U320">
        <v>0</v>
      </c>
      <c r="V320">
        <v>0</v>
      </c>
      <c r="W320">
        <v>0</v>
      </c>
      <c r="X320">
        <v>0</v>
      </c>
      <c r="Y320">
        <v>1</v>
      </c>
      <c r="Z320" t="s">
        <v>124</v>
      </c>
      <c r="AA320" t="s">
        <v>124</v>
      </c>
      <c r="AB320" t="s">
        <v>124</v>
      </c>
      <c r="AC320" t="s">
        <v>124</v>
      </c>
      <c r="AD320" t="s">
        <v>124</v>
      </c>
      <c r="AE320" t="s">
        <v>124</v>
      </c>
      <c r="AF320" t="s">
        <v>124</v>
      </c>
      <c r="AG320" t="s">
        <v>124</v>
      </c>
      <c r="AH320" t="s">
        <v>124</v>
      </c>
      <c r="AI320" t="s">
        <v>124</v>
      </c>
      <c r="AJ320" t="s">
        <v>124</v>
      </c>
      <c r="AK320" t="s">
        <v>124</v>
      </c>
      <c r="AL320" t="s">
        <v>124</v>
      </c>
      <c r="AM320" t="s">
        <v>124</v>
      </c>
      <c r="AN320" t="s">
        <v>124</v>
      </c>
      <c r="AO320" t="s">
        <v>124</v>
      </c>
      <c r="AP320" t="s">
        <v>124</v>
      </c>
      <c r="AQ320" t="s">
        <v>124</v>
      </c>
      <c r="AR320" t="s">
        <v>124</v>
      </c>
      <c r="AS320" t="s">
        <v>124</v>
      </c>
      <c r="AT320" t="s">
        <v>124</v>
      </c>
      <c r="AU320" t="s">
        <v>124</v>
      </c>
      <c r="AV320" t="s">
        <v>124</v>
      </c>
      <c r="AW320" t="s">
        <v>124</v>
      </c>
      <c r="AX320" t="s">
        <v>124</v>
      </c>
      <c r="AY320" t="s">
        <v>124</v>
      </c>
      <c r="AZ320" t="s">
        <v>124</v>
      </c>
      <c r="BA320" t="s">
        <v>124</v>
      </c>
      <c r="BB320" t="s">
        <v>124</v>
      </c>
      <c r="BC320" t="s">
        <v>124</v>
      </c>
      <c r="BD320" t="s">
        <v>124</v>
      </c>
      <c r="BE320" t="s">
        <v>124</v>
      </c>
      <c r="BF320" t="s">
        <v>124</v>
      </c>
      <c r="BG320" t="s">
        <v>124</v>
      </c>
      <c r="BH320" t="s">
        <v>124</v>
      </c>
      <c r="BI320" t="s">
        <v>124</v>
      </c>
      <c r="BJ320" t="s">
        <v>124</v>
      </c>
      <c r="BK320" t="s">
        <v>124</v>
      </c>
      <c r="BL320" t="s">
        <v>124</v>
      </c>
      <c r="BM320" t="s">
        <v>124</v>
      </c>
      <c r="BN320" t="s">
        <v>124</v>
      </c>
      <c r="BO320" t="s">
        <v>124</v>
      </c>
      <c r="BP320" t="s">
        <v>124</v>
      </c>
      <c r="BQ320" t="s">
        <v>124</v>
      </c>
      <c r="BR320" t="s">
        <v>124</v>
      </c>
      <c r="BS320" t="s">
        <v>124</v>
      </c>
      <c r="BT320" t="s">
        <v>124</v>
      </c>
      <c r="BU320" t="s">
        <v>124</v>
      </c>
      <c r="BV320">
        <v>0</v>
      </c>
      <c r="BW320" t="s">
        <v>124</v>
      </c>
      <c r="BX320" t="s">
        <v>124</v>
      </c>
      <c r="BY320" t="s">
        <v>124</v>
      </c>
      <c r="BZ320" t="s">
        <v>124</v>
      </c>
      <c r="CA320" t="s">
        <v>124</v>
      </c>
      <c r="CB320" t="s">
        <v>124</v>
      </c>
      <c r="CC320" t="s">
        <v>124</v>
      </c>
      <c r="CD320" t="s">
        <v>124</v>
      </c>
      <c r="CE320" t="s">
        <v>124</v>
      </c>
      <c r="CF320" t="s">
        <v>124</v>
      </c>
      <c r="CG320" t="s">
        <v>124</v>
      </c>
      <c r="CH320" t="s">
        <v>124</v>
      </c>
      <c r="CI320" t="s">
        <v>124</v>
      </c>
      <c r="CJ320" t="s">
        <v>124</v>
      </c>
      <c r="CK320" t="s">
        <v>124</v>
      </c>
      <c r="CL320" t="s">
        <v>124</v>
      </c>
      <c r="CM320" t="s">
        <v>124</v>
      </c>
      <c r="CN320" t="s">
        <v>124</v>
      </c>
      <c r="CO320" t="s">
        <v>124</v>
      </c>
      <c r="CP320" t="s">
        <v>124</v>
      </c>
      <c r="CQ320" t="s">
        <v>124</v>
      </c>
      <c r="CR320" t="s">
        <v>124</v>
      </c>
      <c r="CS320" t="s">
        <v>124</v>
      </c>
      <c r="CT320" t="s">
        <v>124</v>
      </c>
      <c r="CU320" t="s">
        <v>124</v>
      </c>
      <c r="CV320" t="s">
        <v>124</v>
      </c>
      <c r="CW320" t="s">
        <v>124</v>
      </c>
      <c r="CX320" t="s">
        <v>124</v>
      </c>
      <c r="CY320" t="s">
        <v>124</v>
      </c>
      <c r="CZ320" t="s">
        <v>124</v>
      </c>
      <c r="DA320" t="s">
        <v>124</v>
      </c>
      <c r="DB320" t="s">
        <v>124</v>
      </c>
      <c r="DC320" t="s">
        <v>124</v>
      </c>
      <c r="DD320" t="s">
        <v>124</v>
      </c>
      <c r="DE320" t="s">
        <v>124</v>
      </c>
      <c r="DF320" t="s">
        <v>124</v>
      </c>
      <c r="DG320">
        <v>1</v>
      </c>
      <c r="DH320">
        <v>1</v>
      </c>
      <c r="DI320">
        <v>0</v>
      </c>
      <c r="DJ320">
        <v>0</v>
      </c>
      <c r="DK320">
        <v>0</v>
      </c>
      <c r="DL320">
        <v>0</v>
      </c>
      <c r="DM320">
        <v>1</v>
      </c>
      <c r="DN320">
        <v>0</v>
      </c>
      <c r="DO320">
        <v>0</v>
      </c>
      <c r="DP320" t="s">
        <v>124</v>
      </c>
      <c r="DQ320">
        <v>1</v>
      </c>
      <c r="DR320">
        <v>0</v>
      </c>
      <c r="DS320">
        <v>1</v>
      </c>
      <c r="DT320">
        <v>0</v>
      </c>
    </row>
    <row r="321" spans="1:124" x14ac:dyDescent="0.35">
      <c r="A321" t="s">
        <v>165</v>
      </c>
      <c r="B321" s="1">
        <v>43850</v>
      </c>
      <c r="C321" s="1">
        <v>44044</v>
      </c>
      <c r="D321">
        <v>1</v>
      </c>
      <c r="E321">
        <v>0</v>
      </c>
      <c r="F321">
        <v>0</v>
      </c>
      <c r="G321">
        <v>0</v>
      </c>
      <c r="H321" t="s">
        <v>124</v>
      </c>
      <c r="I321" t="s">
        <v>124</v>
      </c>
      <c r="J321" t="s">
        <v>124</v>
      </c>
      <c r="K321" t="s">
        <v>124</v>
      </c>
      <c r="L321" t="s">
        <v>124</v>
      </c>
      <c r="M321" t="s">
        <v>124</v>
      </c>
      <c r="N321" t="s">
        <v>124</v>
      </c>
      <c r="O321" t="s">
        <v>124</v>
      </c>
      <c r="P321" t="s">
        <v>124</v>
      </c>
      <c r="Q321" t="s">
        <v>124</v>
      </c>
      <c r="R321" t="s">
        <v>124</v>
      </c>
      <c r="S321" t="s">
        <v>124</v>
      </c>
      <c r="T321">
        <v>1</v>
      </c>
      <c r="U321">
        <v>0</v>
      </c>
      <c r="V321">
        <v>0</v>
      </c>
      <c r="W321">
        <v>0</v>
      </c>
      <c r="X321">
        <v>0</v>
      </c>
      <c r="Y321">
        <v>1</v>
      </c>
      <c r="Z321" t="s">
        <v>124</v>
      </c>
      <c r="AA321" t="s">
        <v>124</v>
      </c>
      <c r="AB321" t="s">
        <v>124</v>
      </c>
      <c r="AC321" t="s">
        <v>124</v>
      </c>
      <c r="AD321" t="s">
        <v>124</v>
      </c>
      <c r="AE321" t="s">
        <v>124</v>
      </c>
      <c r="AF321" t="s">
        <v>124</v>
      </c>
      <c r="AG321" t="s">
        <v>124</v>
      </c>
      <c r="AH321" t="s">
        <v>124</v>
      </c>
      <c r="AI321" t="s">
        <v>124</v>
      </c>
      <c r="AJ321" t="s">
        <v>124</v>
      </c>
      <c r="AK321" t="s">
        <v>124</v>
      </c>
      <c r="AL321" t="s">
        <v>124</v>
      </c>
      <c r="AM321" t="s">
        <v>124</v>
      </c>
      <c r="AN321" t="s">
        <v>124</v>
      </c>
      <c r="AO321" t="s">
        <v>124</v>
      </c>
      <c r="AP321" t="s">
        <v>124</v>
      </c>
      <c r="AQ321" t="s">
        <v>124</v>
      </c>
      <c r="AR321" t="s">
        <v>124</v>
      </c>
      <c r="AS321" t="s">
        <v>124</v>
      </c>
      <c r="AT321" t="s">
        <v>124</v>
      </c>
      <c r="AU321" t="s">
        <v>124</v>
      </c>
      <c r="AV321" t="s">
        <v>124</v>
      </c>
      <c r="AW321" t="s">
        <v>124</v>
      </c>
      <c r="AX321" t="s">
        <v>124</v>
      </c>
      <c r="AY321" t="s">
        <v>124</v>
      </c>
      <c r="AZ321" t="s">
        <v>124</v>
      </c>
      <c r="BA321" t="s">
        <v>124</v>
      </c>
      <c r="BB321" t="s">
        <v>124</v>
      </c>
      <c r="BC321" t="s">
        <v>124</v>
      </c>
      <c r="BD321" t="s">
        <v>124</v>
      </c>
      <c r="BE321" t="s">
        <v>124</v>
      </c>
      <c r="BF321" t="s">
        <v>124</v>
      </c>
      <c r="BG321" t="s">
        <v>124</v>
      </c>
      <c r="BH321" t="s">
        <v>124</v>
      </c>
      <c r="BI321" t="s">
        <v>124</v>
      </c>
      <c r="BJ321" t="s">
        <v>124</v>
      </c>
      <c r="BK321" t="s">
        <v>124</v>
      </c>
      <c r="BL321" t="s">
        <v>124</v>
      </c>
      <c r="BM321" t="s">
        <v>124</v>
      </c>
      <c r="BN321" t="s">
        <v>124</v>
      </c>
      <c r="BO321" t="s">
        <v>124</v>
      </c>
      <c r="BP321" t="s">
        <v>124</v>
      </c>
      <c r="BQ321" t="s">
        <v>124</v>
      </c>
      <c r="BR321" t="s">
        <v>124</v>
      </c>
      <c r="BS321" t="s">
        <v>124</v>
      </c>
      <c r="BT321" t="s">
        <v>124</v>
      </c>
      <c r="BU321" t="s">
        <v>124</v>
      </c>
      <c r="BV321">
        <v>0</v>
      </c>
      <c r="BW321" t="s">
        <v>124</v>
      </c>
      <c r="BX321" t="s">
        <v>124</v>
      </c>
      <c r="BY321" t="s">
        <v>124</v>
      </c>
      <c r="BZ321" t="s">
        <v>124</v>
      </c>
      <c r="CA321" t="s">
        <v>124</v>
      </c>
      <c r="CB321" t="s">
        <v>124</v>
      </c>
      <c r="CC321" t="s">
        <v>124</v>
      </c>
      <c r="CD321" t="s">
        <v>124</v>
      </c>
      <c r="CE321" t="s">
        <v>124</v>
      </c>
      <c r="CF321" t="s">
        <v>124</v>
      </c>
      <c r="CG321" t="s">
        <v>124</v>
      </c>
      <c r="CH321" t="s">
        <v>124</v>
      </c>
      <c r="CI321" t="s">
        <v>124</v>
      </c>
      <c r="CJ321" t="s">
        <v>124</v>
      </c>
      <c r="CK321" t="s">
        <v>124</v>
      </c>
      <c r="CL321" t="s">
        <v>124</v>
      </c>
      <c r="CM321" t="s">
        <v>124</v>
      </c>
      <c r="CN321" t="s">
        <v>124</v>
      </c>
      <c r="CO321" t="s">
        <v>124</v>
      </c>
      <c r="CP321" t="s">
        <v>124</v>
      </c>
      <c r="CQ321" t="s">
        <v>124</v>
      </c>
      <c r="CR321" t="s">
        <v>124</v>
      </c>
      <c r="CS321" t="s">
        <v>124</v>
      </c>
      <c r="CT321" t="s">
        <v>124</v>
      </c>
      <c r="CU321" t="s">
        <v>124</v>
      </c>
      <c r="CV321" t="s">
        <v>124</v>
      </c>
      <c r="CW321" t="s">
        <v>124</v>
      </c>
      <c r="CX321" t="s">
        <v>124</v>
      </c>
      <c r="CY321" t="s">
        <v>124</v>
      </c>
      <c r="CZ321" t="s">
        <v>124</v>
      </c>
      <c r="DA321" t="s">
        <v>124</v>
      </c>
      <c r="DB321" t="s">
        <v>124</v>
      </c>
      <c r="DC321" t="s">
        <v>124</v>
      </c>
      <c r="DD321" t="s">
        <v>124</v>
      </c>
      <c r="DE321" t="s">
        <v>124</v>
      </c>
      <c r="DF321" t="s">
        <v>124</v>
      </c>
      <c r="DG321">
        <v>1</v>
      </c>
      <c r="DH321">
        <v>1</v>
      </c>
      <c r="DI321">
        <v>0</v>
      </c>
      <c r="DJ321">
        <v>0</v>
      </c>
      <c r="DK321">
        <v>0</v>
      </c>
      <c r="DL321">
        <v>0</v>
      </c>
      <c r="DM321">
        <v>1</v>
      </c>
      <c r="DN321">
        <v>0</v>
      </c>
      <c r="DO321">
        <v>0</v>
      </c>
      <c r="DP321" t="s">
        <v>124</v>
      </c>
      <c r="DQ321">
        <v>1</v>
      </c>
      <c r="DR321">
        <v>0</v>
      </c>
      <c r="DS321">
        <v>1</v>
      </c>
      <c r="DT321">
        <v>0</v>
      </c>
    </row>
    <row r="322" spans="1:124" x14ac:dyDescent="0.35">
      <c r="A322" t="s">
        <v>166</v>
      </c>
      <c r="B322" s="1">
        <v>42948</v>
      </c>
      <c r="C322" s="1">
        <v>43201</v>
      </c>
      <c r="D322">
        <v>1</v>
      </c>
      <c r="E322">
        <v>0</v>
      </c>
      <c r="F322">
        <v>0</v>
      </c>
      <c r="G322">
        <v>0</v>
      </c>
      <c r="H322" t="s">
        <v>124</v>
      </c>
      <c r="I322" t="s">
        <v>124</v>
      </c>
      <c r="J322" t="s">
        <v>124</v>
      </c>
      <c r="K322" t="s">
        <v>124</v>
      </c>
      <c r="L322" t="s">
        <v>124</v>
      </c>
      <c r="M322" t="s">
        <v>124</v>
      </c>
      <c r="N322" t="s">
        <v>124</v>
      </c>
      <c r="O322" t="s">
        <v>124</v>
      </c>
      <c r="P322" t="s">
        <v>124</v>
      </c>
      <c r="Q322" t="s">
        <v>124</v>
      </c>
      <c r="R322" t="s">
        <v>124</v>
      </c>
      <c r="S322" t="s">
        <v>124</v>
      </c>
      <c r="T322">
        <v>1</v>
      </c>
      <c r="U322">
        <v>1</v>
      </c>
      <c r="V322">
        <v>0</v>
      </c>
      <c r="W322">
        <v>1</v>
      </c>
      <c r="X322">
        <v>1</v>
      </c>
      <c r="Y322">
        <v>0</v>
      </c>
      <c r="Z322">
        <v>1</v>
      </c>
      <c r="AA322">
        <v>0</v>
      </c>
      <c r="AB322">
        <v>0</v>
      </c>
      <c r="AC322">
        <v>0</v>
      </c>
      <c r="AD322">
        <v>0</v>
      </c>
      <c r="AE322">
        <v>0</v>
      </c>
      <c r="AF322">
        <v>0</v>
      </c>
      <c r="AG322">
        <v>0</v>
      </c>
      <c r="AH322">
        <v>0</v>
      </c>
      <c r="AI322">
        <v>0</v>
      </c>
      <c r="AJ322">
        <v>0</v>
      </c>
      <c r="AK322">
        <v>0</v>
      </c>
      <c r="AL322">
        <v>0</v>
      </c>
      <c r="AM322">
        <v>1</v>
      </c>
      <c r="AN322">
        <v>0</v>
      </c>
      <c r="AO322">
        <v>0</v>
      </c>
      <c r="AP322">
        <v>0</v>
      </c>
      <c r="AQ322">
        <v>0</v>
      </c>
      <c r="AR322">
        <v>0</v>
      </c>
      <c r="AS322">
        <v>0</v>
      </c>
      <c r="AT322">
        <v>0</v>
      </c>
      <c r="AU322">
        <v>0</v>
      </c>
      <c r="AV322">
        <v>0</v>
      </c>
      <c r="AW322">
        <v>0</v>
      </c>
      <c r="AX322">
        <v>0</v>
      </c>
      <c r="AY322">
        <v>0</v>
      </c>
      <c r="AZ322">
        <v>1</v>
      </c>
      <c r="BA322">
        <v>1</v>
      </c>
      <c r="BB322">
        <v>0</v>
      </c>
      <c r="BC322">
        <v>1</v>
      </c>
      <c r="BD322">
        <v>0</v>
      </c>
      <c r="BE322">
        <v>0</v>
      </c>
      <c r="BF322">
        <v>0</v>
      </c>
      <c r="BG322">
        <v>0</v>
      </c>
      <c r="BH322">
        <v>0</v>
      </c>
      <c r="BI322">
        <v>0</v>
      </c>
      <c r="BJ322">
        <v>0</v>
      </c>
      <c r="BK322">
        <v>0</v>
      </c>
      <c r="BL322">
        <v>0</v>
      </c>
      <c r="BM322">
        <v>1</v>
      </c>
      <c r="BN322">
        <v>0</v>
      </c>
      <c r="BO322">
        <v>1</v>
      </c>
      <c r="BP322">
        <v>0</v>
      </c>
      <c r="BQ322">
        <v>0</v>
      </c>
      <c r="BR322">
        <v>0</v>
      </c>
      <c r="BS322">
        <v>1</v>
      </c>
      <c r="BT322">
        <v>0</v>
      </c>
      <c r="BU322">
        <v>0</v>
      </c>
      <c r="BV322">
        <v>1</v>
      </c>
      <c r="BW322">
        <v>0</v>
      </c>
      <c r="BX322">
        <v>0</v>
      </c>
      <c r="BY322">
        <v>0</v>
      </c>
      <c r="BZ322">
        <v>0</v>
      </c>
      <c r="CA322">
        <v>0</v>
      </c>
      <c r="CB322">
        <v>0</v>
      </c>
      <c r="CC322">
        <v>0</v>
      </c>
      <c r="CD322">
        <v>0</v>
      </c>
      <c r="CE322">
        <v>1</v>
      </c>
      <c r="CF322">
        <v>0</v>
      </c>
      <c r="CG322">
        <v>0</v>
      </c>
      <c r="CH322">
        <v>0</v>
      </c>
      <c r="CI322">
        <v>0</v>
      </c>
      <c r="CJ322">
        <v>0</v>
      </c>
      <c r="CK322">
        <v>0</v>
      </c>
      <c r="CL322">
        <v>0</v>
      </c>
      <c r="CM322">
        <v>0</v>
      </c>
      <c r="CN322">
        <v>0</v>
      </c>
      <c r="CO322">
        <v>1</v>
      </c>
      <c r="CP322">
        <v>0</v>
      </c>
      <c r="CQ322">
        <v>0</v>
      </c>
      <c r="CR322">
        <v>0</v>
      </c>
      <c r="CS322">
        <v>1</v>
      </c>
      <c r="CT322">
        <v>0</v>
      </c>
      <c r="CU322">
        <v>0</v>
      </c>
      <c r="CV322">
        <v>0</v>
      </c>
      <c r="CW322">
        <v>0</v>
      </c>
      <c r="CX322">
        <v>0</v>
      </c>
      <c r="CY322">
        <v>0</v>
      </c>
      <c r="CZ322">
        <v>0</v>
      </c>
      <c r="DA322">
        <v>1</v>
      </c>
      <c r="DB322">
        <v>0</v>
      </c>
      <c r="DC322">
        <v>0</v>
      </c>
      <c r="DD322">
        <v>0</v>
      </c>
      <c r="DE322">
        <v>1</v>
      </c>
      <c r="DF322">
        <v>0</v>
      </c>
      <c r="DG322">
        <v>0</v>
      </c>
      <c r="DH322" t="s">
        <v>124</v>
      </c>
      <c r="DI322" t="s">
        <v>124</v>
      </c>
      <c r="DJ322" t="s">
        <v>124</v>
      </c>
      <c r="DK322" t="s">
        <v>124</v>
      </c>
      <c r="DL322" t="s">
        <v>124</v>
      </c>
      <c r="DM322" t="s">
        <v>124</v>
      </c>
      <c r="DN322" t="s">
        <v>124</v>
      </c>
      <c r="DO322">
        <v>0</v>
      </c>
      <c r="DP322" t="s">
        <v>124</v>
      </c>
      <c r="DQ322">
        <v>0</v>
      </c>
      <c r="DR322" t="s">
        <v>124</v>
      </c>
      <c r="DS322" t="s">
        <v>124</v>
      </c>
      <c r="DT322" t="s">
        <v>124</v>
      </c>
    </row>
    <row r="323" spans="1:124" x14ac:dyDescent="0.35">
      <c r="A323" t="s">
        <v>166</v>
      </c>
      <c r="B323" s="1">
        <v>43202</v>
      </c>
      <c r="C323" s="1">
        <v>43281</v>
      </c>
      <c r="D323">
        <v>1</v>
      </c>
      <c r="E323">
        <v>0</v>
      </c>
      <c r="F323">
        <v>0</v>
      </c>
      <c r="G323">
        <v>0</v>
      </c>
      <c r="H323" t="s">
        <v>124</v>
      </c>
      <c r="I323" t="s">
        <v>124</v>
      </c>
      <c r="J323" t="s">
        <v>124</v>
      </c>
      <c r="K323" t="s">
        <v>124</v>
      </c>
      <c r="L323" t="s">
        <v>124</v>
      </c>
      <c r="M323" t="s">
        <v>124</v>
      </c>
      <c r="N323" t="s">
        <v>124</v>
      </c>
      <c r="O323" t="s">
        <v>124</v>
      </c>
      <c r="P323" t="s">
        <v>124</v>
      </c>
      <c r="Q323" t="s">
        <v>124</v>
      </c>
      <c r="R323" t="s">
        <v>124</v>
      </c>
      <c r="S323" t="s">
        <v>124</v>
      </c>
      <c r="T323">
        <v>1</v>
      </c>
      <c r="U323">
        <v>1</v>
      </c>
      <c r="V323">
        <v>0</v>
      </c>
      <c r="W323">
        <v>1</v>
      </c>
      <c r="X323">
        <v>1</v>
      </c>
      <c r="Y323">
        <v>0</v>
      </c>
      <c r="Z323">
        <v>1</v>
      </c>
      <c r="AA323">
        <v>0</v>
      </c>
      <c r="AB323">
        <v>0</v>
      </c>
      <c r="AC323">
        <v>0</v>
      </c>
      <c r="AD323">
        <v>0</v>
      </c>
      <c r="AE323">
        <v>0</v>
      </c>
      <c r="AF323">
        <v>0</v>
      </c>
      <c r="AG323">
        <v>0</v>
      </c>
      <c r="AH323">
        <v>0</v>
      </c>
      <c r="AI323">
        <v>0</v>
      </c>
      <c r="AJ323">
        <v>0</v>
      </c>
      <c r="AK323">
        <v>0</v>
      </c>
      <c r="AL323">
        <v>0</v>
      </c>
      <c r="AM323">
        <v>1</v>
      </c>
      <c r="AN323">
        <v>0</v>
      </c>
      <c r="AO323">
        <v>0</v>
      </c>
      <c r="AP323">
        <v>0</v>
      </c>
      <c r="AQ323">
        <v>0</v>
      </c>
      <c r="AR323">
        <v>0</v>
      </c>
      <c r="AS323">
        <v>0</v>
      </c>
      <c r="AT323">
        <v>0</v>
      </c>
      <c r="AU323">
        <v>0</v>
      </c>
      <c r="AV323">
        <v>0</v>
      </c>
      <c r="AW323">
        <v>0</v>
      </c>
      <c r="AX323">
        <v>0</v>
      </c>
      <c r="AY323">
        <v>0</v>
      </c>
      <c r="AZ323">
        <v>1</v>
      </c>
      <c r="BA323">
        <v>1</v>
      </c>
      <c r="BB323">
        <v>0</v>
      </c>
      <c r="BC323">
        <v>1</v>
      </c>
      <c r="BD323">
        <v>0</v>
      </c>
      <c r="BE323">
        <v>0</v>
      </c>
      <c r="BF323">
        <v>0</v>
      </c>
      <c r="BG323">
        <v>0</v>
      </c>
      <c r="BH323">
        <v>0</v>
      </c>
      <c r="BI323">
        <v>0</v>
      </c>
      <c r="BJ323">
        <v>0</v>
      </c>
      <c r="BK323">
        <v>0</v>
      </c>
      <c r="BL323">
        <v>0</v>
      </c>
      <c r="BM323">
        <v>1</v>
      </c>
      <c r="BN323">
        <v>0</v>
      </c>
      <c r="BO323">
        <v>1</v>
      </c>
      <c r="BP323">
        <v>0</v>
      </c>
      <c r="BQ323">
        <v>0</v>
      </c>
      <c r="BR323">
        <v>0</v>
      </c>
      <c r="BS323">
        <v>1</v>
      </c>
      <c r="BT323">
        <v>0</v>
      </c>
      <c r="BU323">
        <v>0</v>
      </c>
      <c r="BV323">
        <v>1</v>
      </c>
      <c r="BW323">
        <v>0</v>
      </c>
      <c r="BX323">
        <v>0</v>
      </c>
      <c r="BY323">
        <v>0</v>
      </c>
      <c r="BZ323">
        <v>0</v>
      </c>
      <c r="CA323">
        <v>0</v>
      </c>
      <c r="CB323">
        <v>0</v>
      </c>
      <c r="CC323">
        <v>0</v>
      </c>
      <c r="CD323">
        <v>0</v>
      </c>
      <c r="CE323">
        <v>1</v>
      </c>
      <c r="CF323">
        <v>0</v>
      </c>
      <c r="CG323">
        <v>0</v>
      </c>
      <c r="CH323">
        <v>0</v>
      </c>
      <c r="CI323">
        <v>0</v>
      </c>
      <c r="CJ323">
        <v>0</v>
      </c>
      <c r="CK323">
        <v>0</v>
      </c>
      <c r="CL323">
        <v>0</v>
      </c>
      <c r="CM323">
        <v>0</v>
      </c>
      <c r="CN323">
        <v>0</v>
      </c>
      <c r="CO323">
        <v>1</v>
      </c>
      <c r="CP323">
        <v>0</v>
      </c>
      <c r="CQ323">
        <v>0</v>
      </c>
      <c r="CR323">
        <v>0</v>
      </c>
      <c r="CS323">
        <v>1</v>
      </c>
      <c r="CT323">
        <v>0</v>
      </c>
      <c r="CU323">
        <v>0</v>
      </c>
      <c r="CV323">
        <v>0</v>
      </c>
      <c r="CW323">
        <v>0</v>
      </c>
      <c r="CX323">
        <v>0</v>
      </c>
      <c r="CY323">
        <v>0</v>
      </c>
      <c r="CZ323">
        <v>0</v>
      </c>
      <c r="DA323">
        <v>1</v>
      </c>
      <c r="DB323">
        <v>0</v>
      </c>
      <c r="DC323">
        <v>0</v>
      </c>
      <c r="DD323">
        <v>0</v>
      </c>
      <c r="DE323">
        <v>1</v>
      </c>
      <c r="DF323">
        <v>0</v>
      </c>
      <c r="DG323">
        <v>0</v>
      </c>
      <c r="DH323" t="s">
        <v>124</v>
      </c>
      <c r="DI323" t="s">
        <v>124</v>
      </c>
      <c r="DJ323" t="s">
        <v>124</v>
      </c>
      <c r="DK323" t="s">
        <v>124</v>
      </c>
      <c r="DL323" t="s">
        <v>124</v>
      </c>
      <c r="DM323" t="s">
        <v>124</v>
      </c>
      <c r="DN323" t="s">
        <v>124</v>
      </c>
      <c r="DO323">
        <v>0</v>
      </c>
      <c r="DP323" t="s">
        <v>124</v>
      </c>
      <c r="DQ323">
        <v>0</v>
      </c>
      <c r="DR323" t="s">
        <v>124</v>
      </c>
      <c r="DS323" t="s">
        <v>124</v>
      </c>
      <c r="DT323" t="s">
        <v>124</v>
      </c>
    </row>
    <row r="324" spans="1:124" x14ac:dyDescent="0.35">
      <c r="A324" t="s">
        <v>166</v>
      </c>
      <c r="B324" s="1">
        <v>43282</v>
      </c>
      <c r="C324" s="1">
        <v>43465</v>
      </c>
      <c r="D324">
        <v>1</v>
      </c>
      <c r="E324">
        <v>0</v>
      </c>
      <c r="F324">
        <v>0</v>
      </c>
      <c r="G324">
        <v>0</v>
      </c>
      <c r="H324" t="s">
        <v>124</v>
      </c>
      <c r="I324" t="s">
        <v>124</v>
      </c>
      <c r="J324" t="s">
        <v>124</v>
      </c>
      <c r="K324" t="s">
        <v>124</v>
      </c>
      <c r="L324" t="s">
        <v>124</v>
      </c>
      <c r="M324" t="s">
        <v>124</v>
      </c>
      <c r="N324" t="s">
        <v>124</v>
      </c>
      <c r="O324" t="s">
        <v>124</v>
      </c>
      <c r="P324" t="s">
        <v>124</v>
      </c>
      <c r="Q324" t="s">
        <v>124</v>
      </c>
      <c r="R324" t="s">
        <v>124</v>
      </c>
      <c r="S324" t="s">
        <v>124</v>
      </c>
      <c r="T324">
        <v>1</v>
      </c>
      <c r="U324">
        <v>1</v>
      </c>
      <c r="V324">
        <v>0</v>
      </c>
      <c r="W324">
        <v>1</v>
      </c>
      <c r="X324">
        <v>1</v>
      </c>
      <c r="Y324">
        <v>0</v>
      </c>
      <c r="Z324">
        <v>1</v>
      </c>
      <c r="AA324">
        <v>0</v>
      </c>
      <c r="AB324">
        <v>0</v>
      </c>
      <c r="AC324">
        <v>0</v>
      </c>
      <c r="AD324">
        <v>0</v>
      </c>
      <c r="AE324">
        <v>0</v>
      </c>
      <c r="AF324">
        <v>0</v>
      </c>
      <c r="AG324">
        <v>0</v>
      </c>
      <c r="AH324">
        <v>0</v>
      </c>
      <c r="AI324">
        <v>0</v>
      </c>
      <c r="AJ324">
        <v>0</v>
      </c>
      <c r="AK324">
        <v>0</v>
      </c>
      <c r="AL324">
        <v>0</v>
      </c>
      <c r="AM324">
        <v>1</v>
      </c>
      <c r="AN324">
        <v>0</v>
      </c>
      <c r="AO324">
        <v>0</v>
      </c>
      <c r="AP324">
        <v>0</v>
      </c>
      <c r="AQ324">
        <v>0</v>
      </c>
      <c r="AR324">
        <v>0</v>
      </c>
      <c r="AS324">
        <v>0</v>
      </c>
      <c r="AT324">
        <v>0</v>
      </c>
      <c r="AU324">
        <v>0</v>
      </c>
      <c r="AV324">
        <v>0</v>
      </c>
      <c r="AW324">
        <v>0</v>
      </c>
      <c r="AX324">
        <v>0</v>
      </c>
      <c r="AY324">
        <v>0</v>
      </c>
      <c r="AZ324">
        <v>1</v>
      </c>
      <c r="BA324">
        <v>1</v>
      </c>
      <c r="BB324">
        <v>0</v>
      </c>
      <c r="BC324">
        <v>1</v>
      </c>
      <c r="BD324">
        <v>0</v>
      </c>
      <c r="BE324">
        <v>0</v>
      </c>
      <c r="BF324">
        <v>0</v>
      </c>
      <c r="BG324">
        <v>0</v>
      </c>
      <c r="BH324">
        <v>0</v>
      </c>
      <c r="BI324">
        <v>0</v>
      </c>
      <c r="BJ324">
        <v>0</v>
      </c>
      <c r="BK324">
        <v>0</v>
      </c>
      <c r="BL324">
        <v>0</v>
      </c>
      <c r="BM324">
        <v>1</v>
      </c>
      <c r="BN324">
        <v>0</v>
      </c>
      <c r="BO324">
        <v>1</v>
      </c>
      <c r="BP324">
        <v>0</v>
      </c>
      <c r="BQ324">
        <v>0</v>
      </c>
      <c r="BR324">
        <v>0</v>
      </c>
      <c r="BS324">
        <v>1</v>
      </c>
      <c r="BT324">
        <v>0</v>
      </c>
      <c r="BU324">
        <v>0</v>
      </c>
      <c r="BV324">
        <v>1</v>
      </c>
      <c r="BW324">
        <v>0</v>
      </c>
      <c r="BX324">
        <v>0</v>
      </c>
      <c r="BY324">
        <v>0</v>
      </c>
      <c r="BZ324">
        <v>0</v>
      </c>
      <c r="CA324">
        <v>0</v>
      </c>
      <c r="CB324">
        <v>0</v>
      </c>
      <c r="CC324">
        <v>0</v>
      </c>
      <c r="CD324">
        <v>0</v>
      </c>
      <c r="CE324">
        <v>1</v>
      </c>
      <c r="CF324">
        <v>0</v>
      </c>
      <c r="CG324">
        <v>0</v>
      </c>
      <c r="CH324">
        <v>0</v>
      </c>
      <c r="CI324">
        <v>0</v>
      </c>
      <c r="CJ324">
        <v>0</v>
      </c>
      <c r="CK324">
        <v>0</v>
      </c>
      <c r="CL324">
        <v>0</v>
      </c>
      <c r="CM324">
        <v>0</v>
      </c>
      <c r="CN324">
        <v>0</v>
      </c>
      <c r="CO324">
        <v>1</v>
      </c>
      <c r="CP324">
        <v>0</v>
      </c>
      <c r="CQ324">
        <v>0</v>
      </c>
      <c r="CR324">
        <v>0</v>
      </c>
      <c r="CS324">
        <v>1</v>
      </c>
      <c r="CT324">
        <v>0</v>
      </c>
      <c r="CU324">
        <v>0</v>
      </c>
      <c r="CV324">
        <v>0</v>
      </c>
      <c r="CW324">
        <v>0</v>
      </c>
      <c r="CX324">
        <v>0</v>
      </c>
      <c r="CY324">
        <v>0</v>
      </c>
      <c r="CZ324">
        <v>0</v>
      </c>
      <c r="DA324">
        <v>1</v>
      </c>
      <c r="DB324">
        <v>0</v>
      </c>
      <c r="DC324">
        <v>0</v>
      </c>
      <c r="DD324">
        <v>0</v>
      </c>
      <c r="DE324">
        <v>1</v>
      </c>
      <c r="DF324">
        <v>0</v>
      </c>
      <c r="DG324">
        <v>0</v>
      </c>
      <c r="DH324" t="s">
        <v>124</v>
      </c>
      <c r="DI324" t="s">
        <v>124</v>
      </c>
      <c r="DJ324" t="s">
        <v>124</v>
      </c>
      <c r="DK324" t="s">
        <v>124</v>
      </c>
      <c r="DL324" t="s">
        <v>124</v>
      </c>
      <c r="DM324" t="s">
        <v>124</v>
      </c>
      <c r="DN324" t="s">
        <v>124</v>
      </c>
      <c r="DO324">
        <v>0</v>
      </c>
      <c r="DP324" t="s">
        <v>124</v>
      </c>
      <c r="DQ324">
        <v>0</v>
      </c>
      <c r="DR324" t="s">
        <v>124</v>
      </c>
      <c r="DS324" t="s">
        <v>124</v>
      </c>
      <c r="DT324" t="s">
        <v>124</v>
      </c>
    </row>
    <row r="325" spans="1:124" x14ac:dyDescent="0.35">
      <c r="A325" t="s">
        <v>166</v>
      </c>
      <c r="B325" s="1">
        <v>43466</v>
      </c>
      <c r="C325" s="1">
        <v>43677</v>
      </c>
      <c r="D325">
        <v>1</v>
      </c>
      <c r="E325">
        <v>0</v>
      </c>
      <c r="F325">
        <v>0</v>
      </c>
      <c r="G325">
        <v>0</v>
      </c>
      <c r="H325" t="s">
        <v>124</v>
      </c>
      <c r="I325" t="s">
        <v>124</v>
      </c>
      <c r="J325" t="s">
        <v>124</v>
      </c>
      <c r="K325" t="s">
        <v>124</v>
      </c>
      <c r="L325" t="s">
        <v>124</v>
      </c>
      <c r="M325" t="s">
        <v>124</v>
      </c>
      <c r="N325" t="s">
        <v>124</v>
      </c>
      <c r="O325" t="s">
        <v>124</v>
      </c>
      <c r="P325" t="s">
        <v>124</v>
      </c>
      <c r="Q325" t="s">
        <v>124</v>
      </c>
      <c r="R325" t="s">
        <v>124</v>
      </c>
      <c r="S325" t="s">
        <v>124</v>
      </c>
      <c r="T325">
        <v>1</v>
      </c>
      <c r="U325">
        <v>1</v>
      </c>
      <c r="V325">
        <v>0</v>
      </c>
      <c r="W325">
        <v>1</v>
      </c>
      <c r="X325">
        <v>1</v>
      </c>
      <c r="Y325">
        <v>0</v>
      </c>
      <c r="Z325">
        <v>1</v>
      </c>
      <c r="AA325">
        <v>0</v>
      </c>
      <c r="AB325">
        <v>0</v>
      </c>
      <c r="AC325">
        <v>0</v>
      </c>
      <c r="AD325">
        <v>0</v>
      </c>
      <c r="AE325">
        <v>0</v>
      </c>
      <c r="AF325">
        <v>0</v>
      </c>
      <c r="AG325">
        <v>0</v>
      </c>
      <c r="AH325">
        <v>0</v>
      </c>
      <c r="AI325">
        <v>0</v>
      </c>
      <c r="AJ325">
        <v>0</v>
      </c>
      <c r="AK325">
        <v>0</v>
      </c>
      <c r="AL325">
        <v>0</v>
      </c>
      <c r="AM325">
        <v>1</v>
      </c>
      <c r="AN325">
        <v>0</v>
      </c>
      <c r="AO325">
        <v>0</v>
      </c>
      <c r="AP325">
        <v>0</v>
      </c>
      <c r="AQ325">
        <v>0</v>
      </c>
      <c r="AR325">
        <v>0</v>
      </c>
      <c r="AS325">
        <v>0</v>
      </c>
      <c r="AT325">
        <v>0</v>
      </c>
      <c r="AU325">
        <v>0</v>
      </c>
      <c r="AV325">
        <v>0</v>
      </c>
      <c r="AW325">
        <v>0</v>
      </c>
      <c r="AX325">
        <v>0</v>
      </c>
      <c r="AY325">
        <v>0</v>
      </c>
      <c r="AZ325">
        <v>1</v>
      </c>
      <c r="BA325">
        <v>1</v>
      </c>
      <c r="BB325">
        <v>0</v>
      </c>
      <c r="BC325">
        <v>1</v>
      </c>
      <c r="BD325">
        <v>0</v>
      </c>
      <c r="BE325">
        <v>0</v>
      </c>
      <c r="BF325">
        <v>0</v>
      </c>
      <c r="BG325">
        <v>0</v>
      </c>
      <c r="BH325">
        <v>0</v>
      </c>
      <c r="BI325">
        <v>0</v>
      </c>
      <c r="BJ325">
        <v>0</v>
      </c>
      <c r="BK325">
        <v>0</v>
      </c>
      <c r="BL325">
        <v>0</v>
      </c>
      <c r="BM325">
        <v>1</v>
      </c>
      <c r="BN325">
        <v>0</v>
      </c>
      <c r="BO325">
        <v>1</v>
      </c>
      <c r="BP325">
        <v>0</v>
      </c>
      <c r="BQ325">
        <v>0</v>
      </c>
      <c r="BR325">
        <v>0</v>
      </c>
      <c r="BS325">
        <v>1</v>
      </c>
      <c r="BT325">
        <v>0</v>
      </c>
      <c r="BU325">
        <v>0</v>
      </c>
      <c r="BV325">
        <v>1</v>
      </c>
      <c r="BW325">
        <v>0</v>
      </c>
      <c r="BX325">
        <v>0</v>
      </c>
      <c r="BY325">
        <v>0</v>
      </c>
      <c r="BZ325">
        <v>0</v>
      </c>
      <c r="CA325">
        <v>0</v>
      </c>
      <c r="CB325">
        <v>0</v>
      </c>
      <c r="CC325">
        <v>0</v>
      </c>
      <c r="CD325">
        <v>0</v>
      </c>
      <c r="CE325">
        <v>1</v>
      </c>
      <c r="CF325">
        <v>0</v>
      </c>
      <c r="CG325">
        <v>0</v>
      </c>
      <c r="CH325">
        <v>0</v>
      </c>
      <c r="CI325">
        <v>0</v>
      </c>
      <c r="CJ325">
        <v>0</v>
      </c>
      <c r="CK325">
        <v>0</v>
      </c>
      <c r="CL325">
        <v>0</v>
      </c>
      <c r="CM325">
        <v>0</v>
      </c>
      <c r="CN325">
        <v>0</v>
      </c>
      <c r="CO325">
        <v>1</v>
      </c>
      <c r="CP325">
        <v>0</v>
      </c>
      <c r="CQ325">
        <v>0</v>
      </c>
      <c r="CR325">
        <v>0</v>
      </c>
      <c r="CS325">
        <v>1</v>
      </c>
      <c r="CT325">
        <v>0</v>
      </c>
      <c r="CU325">
        <v>0</v>
      </c>
      <c r="CV325">
        <v>0</v>
      </c>
      <c r="CW325">
        <v>0</v>
      </c>
      <c r="CX325">
        <v>0</v>
      </c>
      <c r="CY325">
        <v>0</v>
      </c>
      <c r="CZ325">
        <v>0</v>
      </c>
      <c r="DA325">
        <v>1</v>
      </c>
      <c r="DB325">
        <v>0</v>
      </c>
      <c r="DC325">
        <v>0</v>
      </c>
      <c r="DD325">
        <v>0</v>
      </c>
      <c r="DE325">
        <v>1</v>
      </c>
      <c r="DF325">
        <v>0</v>
      </c>
      <c r="DG325">
        <v>0</v>
      </c>
      <c r="DH325" t="s">
        <v>124</v>
      </c>
      <c r="DI325" t="s">
        <v>124</v>
      </c>
      <c r="DJ325" t="s">
        <v>124</v>
      </c>
      <c r="DK325" t="s">
        <v>124</v>
      </c>
      <c r="DL325" t="s">
        <v>124</v>
      </c>
      <c r="DM325" t="s">
        <v>124</v>
      </c>
      <c r="DN325" t="s">
        <v>124</v>
      </c>
      <c r="DO325">
        <v>0</v>
      </c>
      <c r="DP325" t="s">
        <v>124</v>
      </c>
      <c r="DQ325">
        <v>0</v>
      </c>
      <c r="DR325" t="s">
        <v>124</v>
      </c>
      <c r="DS325" t="s">
        <v>124</v>
      </c>
      <c r="DT325" t="s">
        <v>124</v>
      </c>
    </row>
    <row r="326" spans="1:124" x14ac:dyDescent="0.35">
      <c r="A326" t="s">
        <v>166</v>
      </c>
      <c r="B326" s="1">
        <v>43678</v>
      </c>
      <c r="C326" s="1">
        <v>43890</v>
      </c>
      <c r="D326">
        <v>1</v>
      </c>
      <c r="E326">
        <v>0</v>
      </c>
      <c r="F326">
        <v>0</v>
      </c>
      <c r="G326">
        <v>0</v>
      </c>
      <c r="H326" t="s">
        <v>124</v>
      </c>
      <c r="I326" t="s">
        <v>124</v>
      </c>
      <c r="J326" t="s">
        <v>124</v>
      </c>
      <c r="K326" t="s">
        <v>124</v>
      </c>
      <c r="L326" t="s">
        <v>124</v>
      </c>
      <c r="M326" t="s">
        <v>124</v>
      </c>
      <c r="N326" t="s">
        <v>124</v>
      </c>
      <c r="O326" t="s">
        <v>124</v>
      </c>
      <c r="P326" t="s">
        <v>124</v>
      </c>
      <c r="Q326" t="s">
        <v>124</v>
      </c>
      <c r="R326" t="s">
        <v>124</v>
      </c>
      <c r="S326" t="s">
        <v>124</v>
      </c>
      <c r="T326">
        <v>1</v>
      </c>
      <c r="U326">
        <v>1</v>
      </c>
      <c r="V326">
        <v>0</v>
      </c>
      <c r="W326">
        <v>1</v>
      </c>
      <c r="X326">
        <v>1</v>
      </c>
      <c r="Y326">
        <v>0</v>
      </c>
      <c r="Z326">
        <v>1</v>
      </c>
      <c r="AA326">
        <v>0</v>
      </c>
      <c r="AB326">
        <v>0</v>
      </c>
      <c r="AC326">
        <v>0</v>
      </c>
      <c r="AD326">
        <v>0</v>
      </c>
      <c r="AE326">
        <v>1</v>
      </c>
      <c r="AF326">
        <v>0</v>
      </c>
      <c r="AG326">
        <v>0</v>
      </c>
      <c r="AH326">
        <v>0</v>
      </c>
      <c r="AI326">
        <v>0</v>
      </c>
      <c r="AJ326">
        <v>0</v>
      </c>
      <c r="AK326">
        <v>0</v>
      </c>
      <c r="AL326">
        <v>0</v>
      </c>
      <c r="AM326">
        <v>1</v>
      </c>
      <c r="AN326">
        <v>0</v>
      </c>
      <c r="AO326">
        <v>0</v>
      </c>
      <c r="AP326">
        <v>0</v>
      </c>
      <c r="AQ326">
        <v>0</v>
      </c>
      <c r="AR326">
        <v>0</v>
      </c>
      <c r="AS326">
        <v>0</v>
      </c>
      <c r="AT326">
        <v>0</v>
      </c>
      <c r="AU326">
        <v>0</v>
      </c>
      <c r="AV326">
        <v>0</v>
      </c>
      <c r="AW326">
        <v>0</v>
      </c>
      <c r="AX326">
        <v>0</v>
      </c>
      <c r="AY326">
        <v>0</v>
      </c>
      <c r="AZ326">
        <v>1</v>
      </c>
      <c r="BA326">
        <v>1</v>
      </c>
      <c r="BB326">
        <v>1</v>
      </c>
      <c r="BC326">
        <v>0</v>
      </c>
      <c r="BD326">
        <v>0</v>
      </c>
      <c r="BE326">
        <v>0</v>
      </c>
      <c r="BF326">
        <v>0</v>
      </c>
      <c r="BG326">
        <v>0</v>
      </c>
      <c r="BH326">
        <v>1</v>
      </c>
      <c r="BI326">
        <v>0</v>
      </c>
      <c r="BJ326">
        <v>0</v>
      </c>
      <c r="BK326">
        <v>0</v>
      </c>
      <c r="BL326">
        <v>0</v>
      </c>
      <c r="BM326">
        <v>1</v>
      </c>
      <c r="BN326">
        <v>0</v>
      </c>
      <c r="BO326">
        <v>1</v>
      </c>
      <c r="BP326">
        <v>0</v>
      </c>
      <c r="BQ326">
        <v>0</v>
      </c>
      <c r="BR326">
        <v>0</v>
      </c>
      <c r="BS326">
        <v>1</v>
      </c>
      <c r="BT326">
        <v>0</v>
      </c>
      <c r="BU326">
        <v>0</v>
      </c>
      <c r="BV326">
        <v>1</v>
      </c>
      <c r="BW326">
        <v>0</v>
      </c>
      <c r="BX326">
        <v>0</v>
      </c>
      <c r="BY326">
        <v>0</v>
      </c>
      <c r="BZ326">
        <v>0</v>
      </c>
      <c r="CA326">
        <v>0</v>
      </c>
      <c r="CB326">
        <v>0</v>
      </c>
      <c r="CC326">
        <v>0</v>
      </c>
      <c r="CD326">
        <v>0</v>
      </c>
      <c r="CE326">
        <v>1</v>
      </c>
      <c r="CF326">
        <v>0</v>
      </c>
      <c r="CG326">
        <v>0</v>
      </c>
      <c r="CH326">
        <v>0</v>
      </c>
      <c r="CI326">
        <v>0</v>
      </c>
      <c r="CJ326">
        <v>0</v>
      </c>
      <c r="CK326">
        <v>0</v>
      </c>
      <c r="CL326">
        <v>0</v>
      </c>
      <c r="CM326">
        <v>0</v>
      </c>
      <c r="CN326">
        <v>0</v>
      </c>
      <c r="CO326">
        <v>1</v>
      </c>
      <c r="CP326">
        <v>0</v>
      </c>
      <c r="CQ326">
        <v>0</v>
      </c>
      <c r="CR326">
        <v>0</v>
      </c>
      <c r="CS326">
        <v>0</v>
      </c>
      <c r="CT326">
        <v>0</v>
      </c>
      <c r="CU326">
        <v>0</v>
      </c>
      <c r="CV326">
        <v>0</v>
      </c>
      <c r="CW326">
        <v>0</v>
      </c>
      <c r="CX326">
        <v>1</v>
      </c>
      <c r="CY326">
        <v>0</v>
      </c>
      <c r="CZ326">
        <v>0</v>
      </c>
      <c r="DA326">
        <v>1</v>
      </c>
      <c r="DB326">
        <v>0</v>
      </c>
      <c r="DC326">
        <v>0</v>
      </c>
      <c r="DD326">
        <v>0</v>
      </c>
      <c r="DE326">
        <v>1</v>
      </c>
      <c r="DF326">
        <v>0</v>
      </c>
      <c r="DG326">
        <v>0</v>
      </c>
      <c r="DH326" t="s">
        <v>124</v>
      </c>
      <c r="DI326" t="s">
        <v>124</v>
      </c>
      <c r="DJ326" t="s">
        <v>124</v>
      </c>
      <c r="DK326" t="s">
        <v>124</v>
      </c>
      <c r="DL326" t="s">
        <v>124</v>
      </c>
      <c r="DM326" t="s">
        <v>124</v>
      </c>
      <c r="DN326" t="s">
        <v>124</v>
      </c>
      <c r="DO326">
        <v>0</v>
      </c>
      <c r="DP326" t="s">
        <v>124</v>
      </c>
      <c r="DQ326">
        <v>0</v>
      </c>
      <c r="DR326" t="s">
        <v>124</v>
      </c>
      <c r="DS326" t="s">
        <v>124</v>
      </c>
      <c r="DT326" t="s">
        <v>124</v>
      </c>
    </row>
    <row r="327" spans="1:124" x14ac:dyDescent="0.35">
      <c r="A327" t="s">
        <v>166</v>
      </c>
      <c r="B327" s="1">
        <v>43891</v>
      </c>
      <c r="C327" s="1">
        <v>44012</v>
      </c>
      <c r="D327">
        <v>1</v>
      </c>
      <c r="E327">
        <v>0</v>
      </c>
      <c r="F327">
        <v>0</v>
      </c>
      <c r="G327">
        <v>0</v>
      </c>
      <c r="H327" t="s">
        <v>124</v>
      </c>
      <c r="I327" t="s">
        <v>124</v>
      </c>
      <c r="J327" t="s">
        <v>124</v>
      </c>
      <c r="K327" t="s">
        <v>124</v>
      </c>
      <c r="L327" t="s">
        <v>124</v>
      </c>
      <c r="M327" t="s">
        <v>124</v>
      </c>
      <c r="N327" t="s">
        <v>124</v>
      </c>
      <c r="O327" t="s">
        <v>124</v>
      </c>
      <c r="P327" t="s">
        <v>124</v>
      </c>
      <c r="Q327" t="s">
        <v>124</v>
      </c>
      <c r="R327" t="s">
        <v>124</v>
      </c>
      <c r="S327" t="s">
        <v>124</v>
      </c>
      <c r="T327">
        <v>1</v>
      </c>
      <c r="U327">
        <v>1</v>
      </c>
      <c r="V327">
        <v>0</v>
      </c>
      <c r="W327">
        <v>1</v>
      </c>
      <c r="X327">
        <v>1</v>
      </c>
      <c r="Y327">
        <v>0</v>
      </c>
      <c r="Z327">
        <v>1</v>
      </c>
      <c r="AA327">
        <v>0</v>
      </c>
      <c r="AB327">
        <v>0</v>
      </c>
      <c r="AC327">
        <v>0</v>
      </c>
      <c r="AD327">
        <v>0</v>
      </c>
      <c r="AE327">
        <v>1</v>
      </c>
      <c r="AF327">
        <v>0</v>
      </c>
      <c r="AG327">
        <v>0</v>
      </c>
      <c r="AH327">
        <v>0</v>
      </c>
      <c r="AI327">
        <v>0</v>
      </c>
      <c r="AJ327">
        <v>0</v>
      </c>
      <c r="AK327">
        <v>0</v>
      </c>
      <c r="AL327">
        <v>0</v>
      </c>
      <c r="AM327">
        <v>1</v>
      </c>
      <c r="AN327">
        <v>0</v>
      </c>
      <c r="AO327">
        <v>0</v>
      </c>
      <c r="AP327">
        <v>0</v>
      </c>
      <c r="AQ327">
        <v>0</v>
      </c>
      <c r="AR327">
        <v>0</v>
      </c>
      <c r="AS327">
        <v>0</v>
      </c>
      <c r="AT327">
        <v>0</v>
      </c>
      <c r="AU327">
        <v>0</v>
      </c>
      <c r="AV327">
        <v>0</v>
      </c>
      <c r="AW327">
        <v>0</v>
      </c>
      <c r="AX327">
        <v>0</v>
      </c>
      <c r="AY327">
        <v>0</v>
      </c>
      <c r="AZ327">
        <v>1</v>
      </c>
      <c r="BA327">
        <v>1</v>
      </c>
      <c r="BB327">
        <v>1</v>
      </c>
      <c r="BC327">
        <v>0</v>
      </c>
      <c r="BD327">
        <v>0</v>
      </c>
      <c r="BE327">
        <v>0</v>
      </c>
      <c r="BF327">
        <v>0</v>
      </c>
      <c r="BG327">
        <v>0</v>
      </c>
      <c r="BH327">
        <v>1</v>
      </c>
      <c r="BI327">
        <v>0</v>
      </c>
      <c r="BJ327">
        <v>0</v>
      </c>
      <c r="BK327">
        <v>0</v>
      </c>
      <c r="BL327">
        <v>0</v>
      </c>
      <c r="BM327">
        <v>0</v>
      </c>
      <c r="BN327">
        <v>0</v>
      </c>
      <c r="BO327">
        <v>1</v>
      </c>
      <c r="BP327">
        <v>0</v>
      </c>
      <c r="BQ327">
        <v>0</v>
      </c>
      <c r="BR327">
        <v>0</v>
      </c>
      <c r="BS327">
        <v>1</v>
      </c>
      <c r="BT327">
        <v>0</v>
      </c>
      <c r="BU327">
        <v>0</v>
      </c>
      <c r="BV327">
        <v>1</v>
      </c>
      <c r="BW327">
        <v>0</v>
      </c>
      <c r="BX327">
        <v>0</v>
      </c>
      <c r="BY327">
        <v>0</v>
      </c>
      <c r="BZ327">
        <v>0</v>
      </c>
      <c r="CA327">
        <v>0</v>
      </c>
      <c r="CB327">
        <v>0</v>
      </c>
      <c r="CC327">
        <v>0</v>
      </c>
      <c r="CD327">
        <v>0</v>
      </c>
      <c r="CE327">
        <v>1</v>
      </c>
      <c r="CF327">
        <v>0</v>
      </c>
      <c r="CG327">
        <v>0</v>
      </c>
      <c r="CH327">
        <v>0</v>
      </c>
      <c r="CI327">
        <v>0</v>
      </c>
      <c r="CJ327">
        <v>0</v>
      </c>
      <c r="CK327">
        <v>0</v>
      </c>
      <c r="CL327">
        <v>0</v>
      </c>
      <c r="CM327">
        <v>0</v>
      </c>
      <c r="CN327">
        <v>0</v>
      </c>
      <c r="CO327">
        <v>1</v>
      </c>
      <c r="CP327">
        <v>0</v>
      </c>
      <c r="CQ327">
        <v>0</v>
      </c>
      <c r="CR327">
        <v>0</v>
      </c>
      <c r="CS327">
        <v>0</v>
      </c>
      <c r="CT327">
        <v>0</v>
      </c>
      <c r="CU327">
        <v>0</v>
      </c>
      <c r="CV327">
        <v>0</v>
      </c>
      <c r="CW327">
        <v>0</v>
      </c>
      <c r="CX327">
        <v>1</v>
      </c>
      <c r="CY327">
        <v>0</v>
      </c>
      <c r="CZ327">
        <v>0</v>
      </c>
      <c r="DA327">
        <v>1</v>
      </c>
      <c r="DB327">
        <v>0</v>
      </c>
      <c r="DC327">
        <v>0</v>
      </c>
      <c r="DD327">
        <v>0</v>
      </c>
      <c r="DE327">
        <v>1</v>
      </c>
      <c r="DF327">
        <v>0</v>
      </c>
      <c r="DG327">
        <v>0</v>
      </c>
      <c r="DH327" t="s">
        <v>124</v>
      </c>
      <c r="DI327" t="s">
        <v>124</v>
      </c>
      <c r="DJ327" t="s">
        <v>124</v>
      </c>
      <c r="DK327" t="s">
        <v>124</v>
      </c>
      <c r="DL327" t="s">
        <v>124</v>
      </c>
      <c r="DM327" t="s">
        <v>124</v>
      </c>
      <c r="DN327" t="s">
        <v>124</v>
      </c>
      <c r="DO327">
        <v>0</v>
      </c>
      <c r="DP327" t="s">
        <v>124</v>
      </c>
      <c r="DQ327">
        <v>0</v>
      </c>
      <c r="DR327" t="s">
        <v>124</v>
      </c>
      <c r="DS327" t="s">
        <v>124</v>
      </c>
      <c r="DT327" t="s">
        <v>124</v>
      </c>
    </row>
    <row r="328" spans="1:124" x14ac:dyDescent="0.35">
      <c r="A328" t="s">
        <v>166</v>
      </c>
      <c r="B328" s="1">
        <v>44013</v>
      </c>
      <c r="C328" s="1">
        <v>44043</v>
      </c>
      <c r="D328">
        <v>1</v>
      </c>
      <c r="E328">
        <v>0</v>
      </c>
      <c r="F328">
        <v>0</v>
      </c>
      <c r="G328">
        <v>0</v>
      </c>
      <c r="H328" t="s">
        <v>124</v>
      </c>
      <c r="I328" t="s">
        <v>124</v>
      </c>
      <c r="J328" t="s">
        <v>124</v>
      </c>
      <c r="K328" t="s">
        <v>124</v>
      </c>
      <c r="L328" t="s">
        <v>124</v>
      </c>
      <c r="M328" t="s">
        <v>124</v>
      </c>
      <c r="N328" t="s">
        <v>124</v>
      </c>
      <c r="O328" t="s">
        <v>124</v>
      </c>
      <c r="P328" t="s">
        <v>124</v>
      </c>
      <c r="Q328" t="s">
        <v>124</v>
      </c>
      <c r="R328" t="s">
        <v>124</v>
      </c>
      <c r="S328" t="s">
        <v>124</v>
      </c>
      <c r="T328">
        <v>1</v>
      </c>
      <c r="U328">
        <v>1</v>
      </c>
      <c r="V328">
        <v>0</v>
      </c>
      <c r="W328">
        <v>1</v>
      </c>
      <c r="X328">
        <v>1</v>
      </c>
      <c r="Y328">
        <v>0</v>
      </c>
      <c r="Z328">
        <v>1</v>
      </c>
      <c r="AA328">
        <v>0</v>
      </c>
      <c r="AB328">
        <v>0</v>
      </c>
      <c r="AC328">
        <v>0</v>
      </c>
      <c r="AD328">
        <v>0</v>
      </c>
      <c r="AE328">
        <v>1</v>
      </c>
      <c r="AF328">
        <v>0</v>
      </c>
      <c r="AG328">
        <v>0</v>
      </c>
      <c r="AH328">
        <v>0</v>
      </c>
      <c r="AI328">
        <v>0</v>
      </c>
      <c r="AJ328">
        <v>0</v>
      </c>
      <c r="AK328">
        <v>0</v>
      </c>
      <c r="AL328">
        <v>0</v>
      </c>
      <c r="AM328">
        <v>1</v>
      </c>
      <c r="AN328">
        <v>0</v>
      </c>
      <c r="AO328">
        <v>0</v>
      </c>
      <c r="AP328">
        <v>0</v>
      </c>
      <c r="AQ328">
        <v>0</v>
      </c>
      <c r="AR328">
        <v>0</v>
      </c>
      <c r="AS328">
        <v>0</v>
      </c>
      <c r="AT328">
        <v>0</v>
      </c>
      <c r="AU328">
        <v>0</v>
      </c>
      <c r="AV328">
        <v>0</v>
      </c>
      <c r="AW328">
        <v>0</v>
      </c>
      <c r="AX328">
        <v>0</v>
      </c>
      <c r="AY328">
        <v>0</v>
      </c>
      <c r="AZ328">
        <v>1</v>
      </c>
      <c r="BA328">
        <v>1</v>
      </c>
      <c r="BB328">
        <v>1</v>
      </c>
      <c r="BC328">
        <v>0</v>
      </c>
      <c r="BD328">
        <v>0</v>
      </c>
      <c r="BE328">
        <v>0</v>
      </c>
      <c r="BF328">
        <v>0</v>
      </c>
      <c r="BG328">
        <v>0</v>
      </c>
      <c r="BH328">
        <v>1</v>
      </c>
      <c r="BI328">
        <v>0</v>
      </c>
      <c r="BJ328">
        <v>0</v>
      </c>
      <c r="BK328">
        <v>0</v>
      </c>
      <c r="BL328">
        <v>0</v>
      </c>
      <c r="BM328">
        <v>0</v>
      </c>
      <c r="BN328">
        <v>0</v>
      </c>
      <c r="BO328">
        <v>1</v>
      </c>
      <c r="BP328">
        <v>0</v>
      </c>
      <c r="BQ328">
        <v>0</v>
      </c>
      <c r="BR328">
        <v>0</v>
      </c>
      <c r="BS328">
        <v>1</v>
      </c>
      <c r="BT328">
        <v>0</v>
      </c>
      <c r="BU328">
        <v>0</v>
      </c>
      <c r="BV328">
        <v>1</v>
      </c>
      <c r="BW328">
        <v>0</v>
      </c>
      <c r="BX328">
        <v>0</v>
      </c>
      <c r="BY328">
        <v>0</v>
      </c>
      <c r="BZ328">
        <v>0</v>
      </c>
      <c r="CA328">
        <v>0</v>
      </c>
      <c r="CB328">
        <v>0</v>
      </c>
      <c r="CC328">
        <v>0</v>
      </c>
      <c r="CD328">
        <v>0</v>
      </c>
      <c r="CE328">
        <v>1</v>
      </c>
      <c r="CF328">
        <v>0</v>
      </c>
      <c r="CG328">
        <v>0</v>
      </c>
      <c r="CH328">
        <v>0</v>
      </c>
      <c r="CI328">
        <v>0</v>
      </c>
      <c r="CJ328">
        <v>0</v>
      </c>
      <c r="CK328">
        <v>0</v>
      </c>
      <c r="CL328">
        <v>0</v>
      </c>
      <c r="CM328">
        <v>0</v>
      </c>
      <c r="CN328">
        <v>0</v>
      </c>
      <c r="CO328">
        <v>1</v>
      </c>
      <c r="CP328">
        <v>0</v>
      </c>
      <c r="CQ328">
        <v>0</v>
      </c>
      <c r="CR328">
        <v>0</v>
      </c>
      <c r="CS328">
        <v>0</v>
      </c>
      <c r="CT328">
        <v>0</v>
      </c>
      <c r="CU328">
        <v>0</v>
      </c>
      <c r="CV328">
        <v>0</v>
      </c>
      <c r="CW328">
        <v>0</v>
      </c>
      <c r="CX328">
        <v>1</v>
      </c>
      <c r="CY328">
        <v>0</v>
      </c>
      <c r="CZ328">
        <v>0</v>
      </c>
      <c r="DA328">
        <v>1</v>
      </c>
      <c r="DB328">
        <v>0</v>
      </c>
      <c r="DC328">
        <v>0</v>
      </c>
      <c r="DD328">
        <v>0</v>
      </c>
      <c r="DE328">
        <v>1</v>
      </c>
      <c r="DF328">
        <v>0</v>
      </c>
      <c r="DG328">
        <v>0</v>
      </c>
      <c r="DH328" t="s">
        <v>124</v>
      </c>
      <c r="DI328" t="s">
        <v>124</v>
      </c>
      <c r="DJ328" t="s">
        <v>124</v>
      </c>
      <c r="DK328" t="s">
        <v>124</v>
      </c>
      <c r="DL328" t="s">
        <v>124</v>
      </c>
      <c r="DM328" t="s">
        <v>124</v>
      </c>
      <c r="DN328" t="s">
        <v>124</v>
      </c>
      <c r="DO328">
        <v>0</v>
      </c>
      <c r="DP328" t="s">
        <v>124</v>
      </c>
      <c r="DQ328">
        <v>0</v>
      </c>
      <c r="DR328" t="s">
        <v>124</v>
      </c>
      <c r="DS328" t="s">
        <v>124</v>
      </c>
      <c r="DT328" t="s">
        <v>124</v>
      </c>
    </row>
    <row r="329" spans="1:124" x14ac:dyDescent="0.35">
      <c r="A329" t="s">
        <v>166</v>
      </c>
      <c r="B329" s="1">
        <v>44044</v>
      </c>
      <c r="C329" s="1">
        <v>44044</v>
      </c>
      <c r="D329">
        <v>1</v>
      </c>
      <c r="E329">
        <v>0</v>
      </c>
      <c r="F329">
        <v>0</v>
      </c>
      <c r="G329">
        <v>0</v>
      </c>
      <c r="H329" t="s">
        <v>124</v>
      </c>
      <c r="I329" t="s">
        <v>124</v>
      </c>
      <c r="J329" t="s">
        <v>124</v>
      </c>
      <c r="K329" t="s">
        <v>124</v>
      </c>
      <c r="L329" t="s">
        <v>124</v>
      </c>
      <c r="M329" t="s">
        <v>124</v>
      </c>
      <c r="N329" t="s">
        <v>124</v>
      </c>
      <c r="O329" t="s">
        <v>124</v>
      </c>
      <c r="P329" t="s">
        <v>124</v>
      </c>
      <c r="Q329" t="s">
        <v>124</v>
      </c>
      <c r="R329" t="s">
        <v>124</v>
      </c>
      <c r="S329" t="s">
        <v>124</v>
      </c>
      <c r="T329">
        <v>1</v>
      </c>
      <c r="U329">
        <v>1</v>
      </c>
      <c r="V329">
        <v>0</v>
      </c>
      <c r="W329">
        <v>1</v>
      </c>
      <c r="X329">
        <v>1</v>
      </c>
      <c r="Y329">
        <v>0</v>
      </c>
      <c r="Z329">
        <v>1</v>
      </c>
      <c r="AA329">
        <v>0</v>
      </c>
      <c r="AB329">
        <v>0</v>
      </c>
      <c r="AC329">
        <v>0</v>
      </c>
      <c r="AD329">
        <v>0</v>
      </c>
      <c r="AE329">
        <v>1</v>
      </c>
      <c r="AF329">
        <v>0</v>
      </c>
      <c r="AG329">
        <v>0</v>
      </c>
      <c r="AH329">
        <v>0</v>
      </c>
      <c r="AI329">
        <v>0</v>
      </c>
      <c r="AJ329">
        <v>0</v>
      </c>
      <c r="AK329">
        <v>0</v>
      </c>
      <c r="AL329">
        <v>0</v>
      </c>
      <c r="AM329">
        <v>1</v>
      </c>
      <c r="AN329">
        <v>0</v>
      </c>
      <c r="AO329">
        <v>0</v>
      </c>
      <c r="AP329">
        <v>0</v>
      </c>
      <c r="AQ329">
        <v>0</v>
      </c>
      <c r="AR329">
        <v>0</v>
      </c>
      <c r="AS329">
        <v>0</v>
      </c>
      <c r="AT329">
        <v>0</v>
      </c>
      <c r="AU329">
        <v>0</v>
      </c>
      <c r="AV329">
        <v>0</v>
      </c>
      <c r="AW329">
        <v>0</v>
      </c>
      <c r="AX329">
        <v>0</v>
      </c>
      <c r="AY329">
        <v>0</v>
      </c>
      <c r="AZ329">
        <v>1</v>
      </c>
      <c r="BA329">
        <v>1</v>
      </c>
      <c r="BB329">
        <v>1</v>
      </c>
      <c r="BC329">
        <v>0</v>
      </c>
      <c r="BD329">
        <v>0</v>
      </c>
      <c r="BE329">
        <v>0</v>
      </c>
      <c r="BF329">
        <v>0</v>
      </c>
      <c r="BG329">
        <v>0</v>
      </c>
      <c r="BH329">
        <v>1</v>
      </c>
      <c r="BI329">
        <v>0</v>
      </c>
      <c r="BJ329">
        <v>0</v>
      </c>
      <c r="BK329">
        <v>0</v>
      </c>
      <c r="BL329">
        <v>0</v>
      </c>
      <c r="BM329">
        <v>0</v>
      </c>
      <c r="BN329">
        <v>0</v>
      </c>
      <c r="BO329">
        <v>1</v>
      </c>
      <c r="BP329">
        <v>0</v>
      </c>
      <c r="BQ329">
        <v>0</v>
      </c>
      <c r="BR329">
        <v>0</v>
      </c>
      <c r="BS329">
        <v>1</v>
      </c>
      <c r="BT329">
        <v>0</v>
      </c>
      <c r="BU329">
        <v>0</v>
      </c>
      <c r="BV329">
        <v>1</v>
      </c>
      <c r="BW329">
        <v>0</v>
      </c>
      <c r="BX329">
        <v>0</v>
      </c>
      <c r="BY329">
        <v>0</v>
      </c>
      <c r="BZ329">
        <v>0</v>
      </c>
      <c r="CA329">
        <v>0</v>
      </c>
      <c r="CB329">
        <v>0</v>
      </c>
      <c r="CC329">
        <v>0</v>
      </c>
      <c r="CD329">
        <v>0</v>
      </c>
      <c r="CE329">
        <v>1</v>
      </c>
      <c r="CF329">
        <v>0</v>
      </c>
      <c r="CG329">
        <v>0</v>
      </c>
      <c r="CH329">
        <v>0</v>
      </c>
      <c r="CI329">
        <v>0</v>
      </c>
      <c r="CJ329">
        <v>0</v>
      </c>
      <c r="CK329">
        <v>0</v>
      </c>
      <c r="CL329">
        <v>0</v>
      </c>
      <c r="CM329">
        <v>0</v>
      </c>
      <c r="CN329">
        <v>0</v>
      </c>
      <c r="CO329">
        <v>1</v>
      </c>
      <c r="CP329">
        <v>0</v>
      </c>
      <c r="CQ329">
        <v>0</v>
      </c>
      <c r="CR329">
        <v>0</v>
      </c>
      <c r="CS329">
        <v>0</v>
      </c>
      <c r="CT329">
        <v>0</v>
      </c>
      <c r="CU329">
        <v>0</v>
      </c>
      <c r="CV329">
        <v>0</v>
      </c>
      <c r="CW329">
        <v>0</v>
      </c>
      <c r="CX329">
        <v>1</v>
      </c>
      <c r="CY329">
        <v>0</v>
      </c>
      <c r="CZ329">
        <v>0</v>
      </c>
      <c r="DA329">
        <v>1</v>
      </c>
      <c r="DB329">
        <v>0</v>
      </c>
      <c r="DC329">
        <v>0</v>
      </c>
      <c r="DD329">
        <v>0</v>
      </c>
      <c r="DE329">
        <v>1</v>
      </c>
      <c r="DF329">
        <v>0</v>
      </c>
      <c r="DG329">
        <v>0</v>
      </c>
      <c r="DH329" t="s">
        <v>124</v>
      </c>
      <c r="DI329" t="s">
        <v>124</v>
      </c>
      <c r="DJ329" t="s">
        <v>124</v>
      </c>
      <c r="DK329" t="s">
        <v>124</v>
      </c>
      <c r="DL329" t="s">
        <v>124</v>
      </c>
      <c r="DM329" t="s">
        <v>124</v>
      </c>
      <c r="DN329" t="s">
        <v>124</v>
      </c>
      <c r="DO329">
        <v>0</v>
      </c>
      <c r="DP329" t="s">
        <v>124</v>
      </c>
      <c r="DQ329">
        <v>0</v>
      </c>
      <c r="DR329" t="s">
        <v>124</v>
      </c>
      <c r="DS329" t="s">
        <v>124</v>
      </c>
      <c r="DT329" t="s">
        <v>124</v>
      </c>
    </row>
    <row r="330" spans="1:124" x14ac:dyDescent="0.35">
      <c r="A330" t="s">
        <v>167</v>
      </c>
      <c r="B330" s="1">
        <v>42948</v>
      </c>
      <c r="C330" s="1">
        <v>42978</v>
      </c>
      <c r="D330">
        <v>1</v>
      </c>
      <c r="E330">
        <v>0</v>
      </c>
      <c r="F330">
        <v>0</v>
      </c>
      <c r="G330">
        <v>0</v>
      </c>
      <c r="H330" t="s">
        <v>124</v>
      </c>
      <c r="I330" t="s">
        <v>124</v>
      </c>
      <c r="J330" t="s">
        <v>124</v>
      </c>
      <c r="K330" t="s">
        <v>124</v>
      </c>
      <c r="L330" t="s">
        <v>124</v>
      </c>
      <c r="M330" t="s">
        <v>124</v>
      </c>
      <c r="N330" t="s">
        <v>124</v>
      </c>
      <c r="O330" t="s">
        <v>124</v>
      </c>
      <c r="P330" t="s">
        <v>124</v>
      </c>
      <c r="Q330" t="s">
        <v>124</v>
      </c>
      <c r="R330" t="s">
        <v>124</v>
      </c>
      <c r="S330" t="s">
        <v>124</v>
      </c>
      <c r="T330">
        <v>1</v>
      </c>
      <c r="U330">
        <v>1</v>
      </c>
      <c r="V330">
        <v>0</v>
      </c>
      <c r="W330">
        <v>1</v>
      </c>
      <c r="X330">
        <v>1</v>
      </c>
      <c r="Y330">
        <v>0</v>
      </c>
      <c r="Z330">
        <v>1</v>
      </c>
      <c r="AA330">
        <v>0</v>
      </c>
      <c r="AB330">
        <v>1</v>
      </c>
      <c r="AC330">
        <v>1</v>
      </c>
      <c r="AD330">
        <v>0</v>
      </c>
      <c r="AE330">
        <v>0</v>
      </c>
      <c r="AF330">
        <v>0</v>
      </c>
      <c r="AG330">
        <v>0</v>
      </c>
      <c r="AH330">
        <v>0</v>
      </c>
      <c r="AI330">
        <v>0</v>
      </c>
      <c r="AJ330">
        <v>0</v>
      </c>
      <c r="AK330">
        <v>0</v>
      </c>
      <c r="AL330">
        <v>0</v>
      </c>
      <c r="AM330">
        <v>1</v>
      </c>
      <c r="AN330">
        <v>0</v>
      </c>
      <c r="AO330">
        <v>0</v>
      </c>
      <c r="AP330">
        <v>0</v>
      </c>
      <c r="AQ330">
        <v>1</v>
      </c>
      <c r="AR330">
        <v>0</v>
      </c>
      <c r="AS330">
        <v>0</v>
      </c>
      <c r="AT330">
        <v>0</v>
      </c>
      <c r="AU330">
        <v>0</v>
      </c>
      <c r="AV330">
        <v>0</v>
      </c>
      <c r="AW330">
        <v>0</v>
      </c>
      <c r="AX330">
        <v>0</v>
      </c>
      <c r="AY330">
        <v>0</v>
      </c>
      <c r="AZ330">
        <v>0</v>
      </c>
      <c r="BA330">
        <v>0</v>
      </c>
      <c r="BB330">
        <v>1</v>
      </c>
      <c r="BC330">
        <v>1</v>
      </c>
      <c r="BD330">
        <v>0</v>
      </c>
      <c r="BE330">
        <v>0</v>
      </c>
      <c r="BF330">
        <v>0</v>
      </c>
      <c r="BG330">
        <v>0</v>
      </c>
      <c r="BH330">
        <v>0</v>
      </c>
      <c r="BI330">
        <v>0</v>
      </c>
      <c r="BJ330">
        <v>0</v>
      </c>
      <c r="BK330">
        <v>0</v>
      </c>
      <c r="BL330">
        <v>0</v>
      </c>
      <c r="BM330">
        <v>0</v>
      </c>
      <c r="BN330">
        <v>0</v>
      </c>
      <c r="BO330">
        <v>0</v>
      </c>
      <c r="BP330">
        <v>0</v>
      </c>
      <c r="BQ330">
        <v>0</v>
      </c>
      <c r="BR330">
        <v>1</v>
      </c>
      <c r="BS330">
        <v>1</v>
      </c>
      <c r="BT330">
        <v>0</v>
      </c>
      <c r="BU330">
        <v>0</v>
      </c>
      <c r="BV330">
        <v>1</v>
      </c>
      <c r="BW330">
        <v>0</v>
      </c>
      <c r="BX330">
        <v>0</v>
      </c>
      <c r="BY330">
        <v>0</v>
      </c>
      <c r="BZ330">
        <v>0</v>
      </c>
      <c r="CA330">
        <v>0</v>
      </c>
      <c r="CB330">
        <v>0</v>
      </c>
      <c r="CC330">
        <v>0</v>
      </c>
      <c r="CD330">
        <v>0</v>
      </c>
      <c r="CE330">
        <v>1</v>
      </c>
      <c r="CF330">
        <v>0</v>
      </c>
      <c r="CG330">
        <v>0</v>
      </c>
      <c r="CH330">
        <v>0</v>
      </c>
      <c r="CI330">
        <v>0</v>
      </c>
      <c r="CJ330">
        <v>0</v>
      </c>
      <c r="CK330">
        <v>0</v>
      </c>
      <c r="CL330">
        <v>0</v>
      </c>
      <c r="CM330">
        <v>0</v>
      </c>
      <c r="CN330">
        <v>0</v>
      </c>
      <c r="CO330">
        <v>1</v>
      </c>
      <c r="CP330">
        <v>0</v>
      </c>
      <c r="CQ330">
        <v>0</v>
      </c>
      <c r="CR330">
        <v>0</v>
      </c>
      <c r="CS330">
        <v>0</v>
      </c>
      <c r="CT330">
        <v>0</v>
      </c>
      <c r="CU330">
        <v>0</v>
      </c>
      <c r="CV330">
        <v>0</v>
      </c>
      <c r="CW330">
        <v>0</v>
      </c>
      <c r="CX330">
        <v>1</v>
      </c>
      <c r="CY330">
        <v>0</v>
      </c>
      <c r="CZ330">
        <v>0</v>
      </c>
      <c r="DA330">
        <v>1</v>
      </c>
      <c r="DB330">
        <v>0</v>
      </c>
      <c r="DC330">
        <v>0</v>
      </c>
      <c r="DD330">
        <v>0</v>
      </c>
      <c r="DE330">
        <v>0</v>
      </c>
      <c r="DF330">
        <v>0</v>
      </c>
      <c r="DG330">
        <v>0</v>
      </c>
      <c r="DH330" t="s">
        <v>124</v>
      </c>
      <c r="DI330" t="s">
        <v>124</v>
      </c>
      <c r="DJ330" t="s">
        <v>124</v>
      </c>
      <c r="DK330" t="s">
        <v>124</v>
      </c>
      <c r="DL330" t="s">
        <v>124</v>
      </c>
      <c r="DM330" t="s">
        <v>124</v>
      </c>
      <c r="DN330" t="s">
        <v>124</v>
      </c>
      <c r="DO330">
        <v>0</v>
      </c>
      <c r="DP330" t="s">
        <v>124</v>
      </c>
      <c r="DQ330">
        <v>0</v>
      </c>
      <c r="DR330" t="s">
        <v>124</v>
      </c>
      <c r="DS330" t="s">
        <v>124</v>
      </c>
      <c r="DT330" t="s">
        <v>124</v>
      </c>
    </row>
    <row r="331" spans="1:124" x14ac:dyDescent="0.35">
      <c r="A331" t="s">
        <v>167</v>
      </c>
      <c r="B331" s="1">
        <v>42979</v>
      </c>
      <c r="C331" s="1">
        <v>43306</v>
      </c>
      <c r="D331">
        <v>1</v>
      </c>
      <c r="E331">
        <v>0</v>
      </c>
      <c r="F331">
        <v>0</v>
      </c>
      <c r="G331">
        <v>0</v>
      </c>
      <c r="H331" t="s">
        <v>124</v>
      </c>
      <c r="I331" t="s">
        <v>124</v>
      </c>
      <c r="J331" t="s">
        <v>124</v>
      </c>
      <c r="K331" t="s">
        <v>124</v>
      </c>
      <c r="L331" t="s">
        <v>124</v>
      </c>
      <c r="M331" t="s">
        <v>124</v>
      </c>
      <c r="N331" t="s">
        <v>124</v>
      </c>
      <c r="O331" t="s">
        <v>124</v>
      </c>
      <c r="P331" t="s">
        <v>124</v>
      </c>
      <c r="Q331" t="s">
        <v>124</v>
      </c>
      <c r="R331" t="s">
        <v>124</v>
      </c>
      <c r="S331" t="s">
        <v>124</v>
      </c>
      <c r="T331">
        <v>1</v>
      </c>
      <c r="U331">
        <v>1</v>
      </c>
      <c r="V331">
        <v>0</v>
      </c>
      <c r="W331">
        <v>1</v>
      </c>
      <c r="X331">
        <v>1</v>
      </c>
      <c r="Y331">
        <v>0</v>
      </c>
      <c r="Z331">
        <v>1</v>
      </c>
      <c r="AA331">
        <v>0</v>
      </c>
      <c r="AB331">
        <v>1</v>
      </c>
      <c r="AC331">
        <v>1</v>
      </c>
      <c r="AD331">
        <v>0</v>
      </c>
      <c r="AE331">
        <v>0</v>
      </c>
      <c r="AF331">
        <v>0</v>
      </c>
      <c r="AG331">
        <v>0</v>
      </c>
      <c r="AH331">
        <v>0</v>
      </c>
      <c r="AI331">
        <v>0</v>
      </c>
      <c r="AJ331">
        <v>0</v>
      </c>
      <c r="AK331">
        <v>0</v>
      </c>
      <c r="AL331">
        <v>0</v>
      </c>
      <c r="AM331">
        <v>1</v>
      </c>
      <c r="AN331">
        <v>0</v>
      </c>
      <c r="AO331">
        <v>0</v>
      </c>
      <c r="AP331">
        <v>0</v>
      </c>
      <c r="AQ331">
        <v>1</v>
      </c>
      <c r="AR331">
        <v>0</v>
      </c>
      <c r="AS331">
        <v>0</v>
      </c>
      <c r="AT331">
        <v>0</v>
      </c>
      <c r="AU331">
        <v>0</v>
      </c>
      <c r="AV331">
        <v>0</v>
      </c>
      <c r="AW331">
        <v>0</v>
      </c>
      <c r="AX331">
        <v>0</v>
      </c>
      <c r="AY331">
        <v>0</v>
      </c>
      <c r="AZ331">
        <v>0</v>
      </c>
      <c r="BA331">
        <v>0</v>
      </c>
      <c r="BB331">
        <v>1</v>
      </c>
      <c r="BC331">
        <v>1</v>
      </c>
      <c r="BD331">
        <v>0</v>
      </c>
      <c r="BE331">
        <v>0</v>
      </c>
      <c r="BF331">
        <v>0</v>
      </c>
      <c r="BG331">
        <v>0</v>
      </c>
      <c r="BH331">
        <v>0</v>
      </c>
      <c r="BI331">
        <v>0</v>
      </c>
      <c r="BJ331">
        <v>0</v>
      </c>
      <c r="BK331">
        <v>0</v>
      </c>
      <c r="BL331">
        <v>0</v>
      </c>
      <c r="BM331">
        <v>0</v>
      </c>
      <c r="BN331">
        <v>0</v>
      </c>
      <c r="BO331">
        <v>0</v>
      </c>
      <c r="BP331">
        <v>0</v>
      </c>
      <c r="BQ331">
        <v>0</v>
      </c>
      <c r="BR331">
        <v>1</v>
      </c>
      <c r="BS331">
        <v>1</v>
      </c>
      <c r="BT331">
        <v>0</v>
      </c>
      <c r="BU331">
        <v>0</v>
      </c>
      <c r="BV331">
        <v>1</v>
      </c>
      <c r="BW331">
        <v>0</v>
      </c>
      <c r="BX331">
        <v>0</v>
      </c>
      <c r="BY331">
        <v>0</v>
      </c>
      <c r="BZ331">
        <v>0</v>
      </c>
      <c r="CA331">
        <v>0</v>
      </c>
      <c r="CB331">
        <v>0</v>
      </c>
      <c r="CC331">
        <v>0</v>
      </c>
      <c r="CD331">
        <v>0</v>
      </c>
      <c r="CE331">
        <v>1</v>
      </c>
      <c r="CF331">
        <v>0</v>
      </c>
      <c r="CG331">
        <v>0</v>
      </c>
      <c r="CH331">
        <v>0</v>
      </c>
      <c r="CI331">
        <v>0</v>
      </c>
      <c r="CJ331">
        <v>0</v>
      </c>
      <c r="CK331">
        <v>0</v>
      </c>
      <c r="CL331">
        <v>0</v>
      </c>
      <c r="CM331">
        <v>0</v>
      </c>
      <c r="CN331">
        <v>0</v>
      </c>
      <c r="CO331">
        <v>1</v>
      </c>
      <c r="CP331">
        <v>0</v>
      </c>
      <c r="CQ331">
        <v>0</v>
      </c>
      <c r="CR331">
        <v>0</v>
      </c>
      <c r="CS331">
        <v>0</v>
      </c>
      <c r="CT331">
        <v>0</v>
      </c>
      <c r="CU331">
        <v>0</v>
      </c>
      <c r="CV331">
        <v>0</v>
      </c>
      <c r="CW331">
        <v>0</v>
      </c>
      <c r="CX331">
        <v>1</v>
      </c>
      <c r="CY331">
        <v>0</v>
      </c>
      <c r="CZ331">
        <v>0</v>
      </c>
      <c r="DA331">
        <v>1</v>
      </c>
      <c r="DB331">
        <v>0</v>
      </c>
      <c r="DC331">
        <v>0</v>
      </c>
      <c r="DD331">
        <v>0</v>
      </c>
      <c r="DE331">
        <v>0</v>
      </c>
      <c r="DF331">
        <v>0</v>
      </c>
      <c r="DG331">
        <v>0</v>
      </c>
      <c r="DH331" t="s">
        <v>124</v>
      </c>
      <c r="DI331" t="s">
        <v>124</v>
      </c>
      <c r="DJ331" t="s">
        <v>124</v>
      </c>
      <c r="DK331" t="s">
        <v>124</v>
      </c>
      <c r="DL331" t="s">
        <v>124</v>
      </c>
      <c r="DM331" t="s">
        <v>124</v>
      </c>
      <c r="DN331" t="s">
        <v>124</v>
      </c>
      <c r="DO331">
        <v>1</v>
      </c>
      <c r="DP331" t="s">
        <v>124</v>
      </c>
      <c r="DQ331">
        <v>0</v>
      </c>
      <c r="DR331" t="s">
        <v>124</v>
      </c>
      <c r="DS331" t="s">
        <v>124</v>
      </c>
      <c r="DT331" t="s">
        <v>124</v>
      </c>
    </row>
    <row r="332" spans="1:124" x14ac:dyDescent="0.35">
      <c r="A332" t="s">
        <v>167</v>
      </c>
      <c r="B332" s="1">
        <v>43307</v>
      </c>
      <c r="C332" s="1">
        <v>43495</v>
      </c>
      <c r="D332">
        <v>1</v>
      </c>
      <c r="E332">
        <v>0</v>
      </c>
      <c r="F332">
        <v>0</v>
      </c>
      <c r="G332">
        <v>0</v>
      </c>
      <c r="H332" t="s">
        <v>124</v>
      </c>
      <c r="I332" t="s">
        <v>124</v>
      </c>
      <c r="J332" t="s">
        <v>124</v>
      </c>
      <c r="K332" t="s">
        <v>124</v>
      </c>
      <c r="L332" t="s">
        <v>124</v>
      </c>
      <c r="M332" t="s">
        <v>124</v>
      </c>
      <c r="N332" t="s">
        <v>124</v>
      </c>
      <c r="O332" t="s">
        <v>124</v>
      </c>
      <c r="P332" t="s">
        <v>124</v>
      </c>
      <c r="Q332" t="s">
        <v>124</v>
      </c>
      <c r="R332" t="s">
        <v>124</v>
      </c>
      <c r="S332" t="s">
        <v>124</v>
      </c>
      <c r="T332">
        <v>1</v>
      </c>
      <c r="U332">
        <v>1</v>
      </c>
      <c r="V332">
        <v>0</v>
      </c>
      <c r="W332">
        <v>1</v>
      </c>
      <c r="X332">
        <v>1</v>
      </c>
      <c r="Y332">
        <v>0</v>
      </c>
      <c r="Z332">
        <v>0</v>
      </c>
      <c r="AA332">
        <v>0</v>
      </c>
      <c r="AB332">
        <v>1</v>
      </c>
      <c r="AC332">
        <v>1</v>
      </c>
      <c r="AD332">
        <v>0</v>
      </c>
      <c r="AE332">
        <v>0</v>
      </c>
      <c r="AF332">
        <v>0</v>
      </c>
      <c r="AG332">
        <v>0</v>
      </c>
      <c r="AH332">
        <v>0</v>
      </c>
      <c r="AI332">
        <v>0</v>
      </c>
      <c r="AJ332">
        <v>0</v>
      </c>
      <c r="AK332">
        <v>0</v>
      </c>
      <c r="AL332">
        <v>0</v>
      </c>
      <c r="AM332">
        <v>1</v>
      </c>
      <c r="AN332">
        <v>0</v>
      </c>
      <c r="AO332">
        <v>0</v>
      </c>
      <c r="AP332">
        <v>0</v>
      </c>
      <c r="AQ332">
        <v>1</v>
      </c>
      <c r="AR332">
        <v>0</v>
      </c>
      <c r="AS332">
        <v>0</v>
      </c>
      <c r="AT332">
        <v>0</v>
      </c>
      <c r="AU332">
        <v>0</v>
      </c>
      <c r="AV332">
        <v>0</v>
      </c>
      <c r="AW332">
        <v>0</v>
      </c>
      <c r="AX332">
        <v>1</v>
      </c>
      <c r="AY332">
        <v>0</v>
      </c>
      <c r="AZ332">
        <v>0</v>
      </c>
      <c r="BA332">
        <v>0</v>
      </c>
      <c r="BB332">
        <v>1</v>
      </c>
      <c r="BC332">
        <v>1</v>
      </c>
      <c r="BD332">
        <v>0</v>
      </c>
      <c r="BE332">
        <v>0</v>
      </c>
      <c r="BF332">
        <v>0</v>
      </c>
      <c r="BG332">
        <v>0</v>
      </c>
      <c r="BH332">
        <v>0</v>
      </c>
      <c r="BI332">
        <v>0</v>
      </c>
      <c r="BJ332">
        <v>0</v>
      </c>
      <c r="BK332">
        <v>0</v>
      </c>
      <c r="BL332">
        <v>0</v>
      </c>
      <c r="BM332">
        <v>0</v>
      </c>
      <c r="BN332">
        <v>0</v>
      </c>
      <c r="BO332">
        <v>0</v>
      </c>
      <c r="BP332">
        <v>0</v>
      </c>
      <c r="BQ332">
        <v>0</v>
      </c>
      <c r="BR332">
        <v>1</v>
      </c>
      <c r="BS332">
        <v>1</v>
      </c>
      <c r="BT332">
        <v>0</v>
      </c>
      <c r="BU332">
        <v>0</v>
      </c>
      <c r="BV332">
        <v>0</v>
      </c>
      <c r="BW332" t="s">
        <v>124</v>
      </c>
      <c r="BX332" t="s">
        <v>124</v>
      </c>
      <c r="BY332" t="s">
        <v>124</v>
      </c>
      <c r="BZ332" t="s">
        <v>124</v>
      </c>
      <c r="CA332" t="s">
        <v>124</v>
      </c>
      <c r="CB332" t="s">
        <v>124</v>
      </c>
      <c r="CC332" t="s">
        <v>124</v>
      </c>
      <c r="CD332" t="s">
        <v>124</v>
      </c>
      <c r="CE332" t="s">
        <v>124</v>
      </c>
      <c r="CF332" t="s">
        <v>124</v>
      </c>
      <c r="CG332" t="s">
        <v>124</v>
      </c>
      <c r="CH332" t="s">
        <v>124</v>
      </c>
      <c r="CI332" t="s">
        <v>124</v>
      </c>
      <c r="CJ332" t="s">
        <v>124</v>
      </c>
      <c r="CK332" t="s">
        <v>124</v>
      </c>
      <c r="CL332" t="s">
        <v>124</v>
      </c>
      <c r="CM332" t="s">
        <v>124</v>
      </c>
      <c r="CN332" t="s">
        <v>124</v>
      </c>
      <c r="CO332" t="s">
        <v>124</v>
      </c>
      <c r="CP332" t="s">
        <v>124</v>
      </c>
      <c r="CQ332" t="s">
        <v>124</v>
      </c>
      <c r="CR332" t="s">
        <v>124</v>
      </c>
      <c r="CS332" t="s">
        <v>124</v>
      </c>
      <c r="CT332" t="s">
        <v>124</v>
      </c>
      <c r="CU332" t="s">
        <v>124</v>
      </c>
      <c r="CV332" t="s">
        <v>124</v>
      </c>
      <c r="CW332" t="s">
        <v>124</v>
      </c>
      <c r="CX332" t="s">
        <v>124</v>
      </c>
      <c r="CY332" t="s">
        <v>124</v>
      </c>
      <c r="CZ332" t="s">
        <v>124</v>
      </c>
      <c r="DA332" t="s">
        <v>124</v>
      </c>
      <c r="DB332" t="s">
        <v>124</v>
      </c>
      <c r="DC332" t="s">
        <v>124</v>
      </c>
      <c r="DD332" t="s">
        <v>124</v>
      </c>
      <c r="DE332" t="s">
        <v>124</v>
      </c>
      <c r="DF332" t="s">
        <v>124</v>
      </c>
      <c r="DG332">
        <v>0</v>
      </c>
      <c r="DH332" t="s">
        <v>124</v>
      </c>
      <c r="DI332" t="s">
        <v>124</v>
      </c>
      <c r="DJ332" t="s">
        <v>124</v>
      </c>
      <c r="DK332" t="s">
        <v>124</v>
      </c>
      <c r="DL332" t="s">
        <v>124</v>
      </c>
      <c r="DM332" t="s">
        <v>124</v>
      </c>
      <c r="DN332" t="s">
        <v>124</v>
      </c>
      <c r="DO332">
        <v>1</v>
      </c>
      <c r="DP332" t="s">
        <v>124</v>
      </c>
      <c r="DQ332">
        <v>0</v>
      </c>
      <c r="DR332" t="s">
        <v>124</v>
      </c>
      <c r="DS332" t="s">
        <v>124</v>
      </c>
      <c r="DT332" t="s">
        <v>124</v>
      </c>
    </row>
    <row r="333" spans="1:124" x14ac:dyDescent="0.35">
      <c r="A333" t="s">
        <v>167</v>
      </c>
      <c r="B333" s="1">
        <v>43496</v>
      </c>
      <c r="C333" s="1">
        <v>43625</v>
      </c>
      <c r="D333">
        <v>1</v>
      </c>
      <c r="E333">
        <v>0</v>
      </c>
      <c r="F333">
        <v>0</v>
      </c>
      <c r="G333">
        <v>0</v>
      </c>
      <c r="H333" t="s">
        <v>124</v>
      </c>
      <c r="I333" t="s">
        <v>124</v>
      </c>
      <c r="J333" t="s">
        <v>124</v>
      </c>
      <c r="K333" t="s">
        <v>124</v>
      </c>
      <c r="L333" t="s">
        <v>124</v>
      </c>
      <c r="M333" t="s">
        <v>124</v>
      </c>
      <c r="N333" t="s">
        <v>124</v>
      </c>
      <c r="O333" t="s">
        <v>124</v>
      </c>
      <c r="P333" t="s">
        <v>124</v>
      </c>
      <c r="Q333" t="s">
        <v>124</v>
      </c>
      <c r="R333" t="s">
        <v>124</v>
      </c>
      <c r="S333" t="s">
        <v>124</v>
      </c>
      <c r="T333">
        <v>1</v>
      </c>
      <c r="U333">
        <v>1</v>
      </c>
      <c r="V333">
        <v>0</v>
      </c>
      <c r="W333">
        <v>1</v>
      </c>
      <c r="X333">
        <v>1</v>
      </c>
      <c r="Y333">
        <v>0</v>
      </c>
      <c r="Z333">
        <v>1</v>
      </c>
      <c r="AA333">
        <v>0</v>
      </c>
      <c r="AB333">
        <v>1</v>
      </c>
      <c r="AC333">
        <v>1</v>
      </c>
      <c r="AD333">
        <v>0</v>
      </c>
      <c r="AE333">
        <v>0</v>
      </c>
      <c r="AF333">
        <v>0</v>
      </c>
      <c r="AG333">
        <v>0</v>
      </c>
      <c r="AH333">
        <v>0</v>
      </c>
      <c r="AI333">
        <v>0</v>
      </c>
      <c r="AJ333">
        <v>0</v>
      </c>
      <c r="AK333">
        <v>0</v>
      </c>
      <c r="AL333">
        <v>0</v>
      </c>
      <c r="AM333">
        <v>1</v>
      </c>
      <c r="AN333">
        <v>0</v>
      </c>
      <c r="AO333">
        <v>0</v>
      </c>
      <c r="AP333">
        <v>0</v>
      </c>
      <c r="AQ333">
        <v>1</v>
      </c>
      <c r="AR333">
        <v>0</v>
      </c>
      <c r="AS333">
        <v>0</v>
      </c>
      <c r="AT333">
        <v>1</v>
      </c>
      <c r="AU333">
        <v>1</v>
      </c>
      <c r="AV333">
        <v>0</v>
      </c>
      <c r="AW333">
        <v>0</v>
      </c>
      <c r="AX333">
        <v>0</v>
      </c>
      <c r="AY333">
        <v>0</v>
      </c>
      <c r="AZ333">
        <v>0</v>
      </c>
      <c r="BA333">
        <v>0</v>
      </c>
      <c r="BB333">
        <v>1</v>
      </c>
      <c r="BC333">
        <v>1</v>
      </c>
      <c r="BD333">
        <v>0</v>
      </c>
      <c r="BE333">
        <v>0</v>
      </c>
      <c r="BF333">
        <v>0</v>
      </c>
      <c r="BG333">
        <v>0</v>
      </c>
      <c r="BH333">
        <v>1</v>
      </c>
      <c r="BI333">
        <v>0</v>
      </c>
      <c r="BJ333">
        <v>0</v>
      </c>
      <c r="BK333">
        <v>0</v>
      </c>
      <c r="BL333">
        <v>0</v>
      </c>
      <c r="BM333">
        <v>0</v>
      </c>
      <c r="BN333">
        <v>0</v>
      </c>
      <c r="BO333">
        <v>0</v>
      </c>
      <c r="BP333">
        <v>0</v>
      </c>
      <c r="BQ333">
        <v>0</v>
      </c>
      <c r="BR333">
        <v>0</v>
      </c>
      <c r="BS333">
        <v>0</v>
      </c>
      <c r="BT333">
        <v>0</v>
      </c>
      <c r="BU333">
        <v>0</v>
      </c>
      <c r="BV333">
        <v>1</v>
      </c>
      <c r="BW333">
        <v>0</v>
      </c>
      <c r="BX333">
        <v>0</v>
      </c>
      <c r="BY333">
        <v>0</v>
      </c>
      <c r="BZ333">
        <v>0</v>
      </c>
      <c r="CA333">
        <v>0</v>
      </c>
      <c r="CB333">
        <v>0</v>
      </c>
      <c r="CC333">
        <v>0</v>
      </c>
      <c r="CD333">
        <v>0</v>
      </c>
      <c r="CE333">
        <v>1</v>
      </c>
      <c r="CF333">
        <v>0</v>
      </c>
      <c r="CG333">
        <v>0</v>
      </c>
      <c r="CH333">
        <v>0</v>
      </c>
      <c r="CI333">
        <v>0</v>
      </c>
      <c r="CJ333">
        <v>0</v>
      </c>
      <c r="CK333">
        <v>0</v>
      </c>
      <c r="CL333">
        <v>0</v>
      </c>
      <c r="CM333">
        <v>0</v>
      </c>
      <c r="CN333">
        <v>0</v>
      </c>
      <c r="CO333">
        <v>1</v>
      </c>
      <c r="CP333">
        <v>0</v>
      </c>
      <c r="CQ333">
        <v>0</v>
      </c>
      <c r="CR333">
        <v>0</v>
      </c>
      <c r="CS333">
        <v>0</v>
      </c>
      <c r="CT333">
        <v>0</v>
      </c>
      <c r="CU333">
        <v>0</v>
      </c>
      <c r="CV333">
        <v>0</v>
      </c>
      <c r="CW333">
        <v>0</v>
      </c>
      <c r="CX333">
        <v>1</v>
      </c>
      <c r="CY333">
        <v>0</v>
      </c>
      <c r="CZ333">
        <v>0</v>
      </c>
      <c r="DA333">
        <v>1</v>
      </c>
      <c r="DB333">
        <v>0</v>
      </c>
      <c r="DC333">
        <v>0</v>
      </c>
      <c r="DD333">
        <v>0</v>
      </c>
      <c r="DE333">
        <v>0</v>
      </c>
      <c r="DF333">
        <v>0</v>
      </c>
      <c r="DG333">
        <v>0</v>
      </c>
      <c r="DH333" t="s">
        <v>124</v>
      </c>
      <c r="DI333" t="s">
        <v>124</v>
      </c>
      <c r="DJ333" t="s">
        <v>124</v>
      </c>
      <c r="DK333" t="s">
        <v>124</v>
      </c>
      <c r="DL333" t="s">
        <v>124</v>
      </c>
      <c r="DM333" t="s">
        <v>124</v>
      </c>
      <c r="DN333" t="s">
        <v>124</v>
      </c>
      <c r="DO333">
        <v>1</v>
      </c>
      <c r="DP333" t="s">
        <v>124</v>
      </c>
      <c r="DQ333">
        <v>0</v>
      </c>
      <c r="DR333" t="s">
        <v>124</v>
      </c>
      <c r="DS333" t="s">
        <v>124</v>
      </c>
      <c r="DT333" t="s">
        <v>124</v>
      </c>
    </row>
    <row r="334" spans="1:124" x14ac:dyDescent="0.35">
      <c r="A334" t="s">
        <v>167</v>
      </c>
      <c r="B334" s="1">
        <v>43626</v>
      </c>
      <c r="C334" s="1">
        <v>43670</v>
      </c>
      <c r="D334">
        <v>1</v>
      </c>
      <c r="E334">
        <v>0</v>
      </c>
      <c r="F334">
        <v>0</v>
      </c>
      <c r="G334">
        <v>0</v>
      </c>
      <c r="H334" t="s">
        <v>124</v>
      </c>
      <c r="I334" t="s">
        <v>124</v>
      </c>
      <c r="J334" t="s">
        <v>124</v>
      </c>
      <c r="K334" t="s">
        <v>124</v>
      </c>
      <c r="L334" t="s">
        <v>124</v>
      </c>
      <c r="M334" t="s">
        <v>124</v>
      </c>
      <c r="N334" t="s">
        <v>124</v>
      </c>
      <c r="O334" t="s">
        <v>124</v>
      </c>
      <c r="P334" t="s">
        <v>124</v>
      </c>
      <c r="Q334" t="s">
        <v>124</v>
      </c>
      <c r="R334" t="s">
        <v>124</v>
      </c>
      <c r="S334" t="s">
        <v>124</v>
      </c>
      <c r="T334">
        <v>1</v>
      </c>
      <c r="U334">
        <v>1</v>
      </c>
      <c r="V334">
        <v>0</v>
      </c>
      <c r="W334">
        <v>1</v>
      </c>
      <c r="X334">
        <v>1</v>
      </c>
      <c r="Y334">
        <v>0</v>
      </c>
      <c r="Z334">
        <v>1</v>
      </c>
      <c r="AA334">
        <v>0</v>
      </c>
      <c r="AB334">
        <v>1</v>
      </c>
      <c r="AC334">
        <v>1</v>
      </c>
      <c r="AD334">
        <v>0</v>
      </c>
      <c r="AE334">
        <v>0</v>
      </c>
      <c r="AF334">
        <v>0</v>
      </c>
      <c r="AG334">
        <v>0</v>
      </c>
      <c r="AH334">
        <v>0</v>
      </c>
      <c r="AI334">
        <v>0</v>
      </c>
      <c r="AJ334">
        <v>0</v>
      </c>
      <c r="AK334">
        <v>0</v>
      </c>
      <c r="AL334">
        <v>0</v>
      </c>
      <c r="AM334">
        <v>1</v>
      </c>
      <c r="AN334">
        <v>0</v>
      </c>
      <c r="AO334">
        <v>0</v>
      </c>
      <c r="AP334">
        <v>0</v>
      </c>
      <c r="AQ334">
        <v>1</v>
      </c>
      <c r="AR334">
        <v>0</v>
      </c>
      <c r="AS334">
        <v>0</v>
      </c>
      <c r="AT334">
        <v>1</v>
      </c>
      <c r="AU334">
        <v>1</v>
      </c>
      <c r="AV334">
        <v>0</v>
      </c>
      <c r="AW334">
        <v>0</v>
      </c>
      <c r="AX334">
        <v>0</v>
      </c>
      <c r="AY334">
        <v>0</v>
      </c>
      <c r="AZ334">
        <v>0</v>
      </c>
      <c r="BA334">
        <v>0</v>
      </c>
      <c r="BB334">
        <v>1</v>
      </c>
      <c r="BC334">
        <v>1</v>
      </c>
      <c r="BD334">
        <v>0</v>
      </c>
      <c r="BE334">
        <v>0</v>
      </c>
      <c r="BF334">
        <v>0</v>
      </c>
      <c r="BG334">
        <v>0</v>
      </c>
      <c r="BH334">
        <v>1</v>
      </c>
      <c r="BI334">
        <v>0</v>
      </c>
      <c r="BJ334">
        <v>0</v>
      </c>
      <c r="BK334">
        <v>0</v>
      </c>
      <c r="BL334">
        <v>0</v>
      </c>
      <c r="BM334">
        <v>0</v>
      </c>
      <c r="BN334">
        <v>0</v>
      </c>
      <c r="BO334">
        <v>0</v>
      </c>
      <c r="BP334">
        <v>0</v>
      </c>
      <c r="BQ334">
        <v>0</v>
      </c>
      <c r="BR334">
        <v>0</v>
      </c>
      <c r="BS334">
        <v>0</v>
      </c>
      <c r="BT334">
        <v>0</v>
      </c>
      <c r="BU334">
        <v>0</v>
      </c>
      <c r="BV334">
        <v>1</v>
      </c>
      <c r="BW334">
        <v>0</v>
      </c>
      <c r="BX334">
        <v>0</v>
      </c>
      <c r="BY334">
        <v>0</v>
      </c>
      <c r="BZ334">
        <v>0</v>
      </c>
      <c r="CA334">
        <v>0</v>
      </c>
      <c r="CB334">
        <v>0</v>
      </c>
      <c r="CC334">
        <v>0</v>
      </c>
      <c r="CD334">
        <v>0</v>
      </c>
      <c r="CE334">
        <v>1</v>
      </c>
      <c r="CF334">
        <v>0</v>
      </c>
      <c r="CG334">
        <v>0</v>
      </c>
      <c r="CH334">
        <v>0</v>
      </c>
      <c r="CI334">
        <v>0</v>
      </c>
      <c r="CJ334">
        <v>0</v>
      </c>
      <c r="CK334">
        <v>0</v>
      </c>
      <c r="CL334">
        <v>0</v>
      </c>
      <c r="CM334">
        <v>0</v>
      </c>
      <c r="CN334">
        <v>0</v>
      </c>
      <c r="CO334">
        <v>1</v>
      </c>
      <c r="CP334">
        <v>0</v>
      </c>
      <c r="CQ334">
        <v>0</v>
      </c>
      <c r="CR334">
        <v>0</v>
      </c>
      <c r="CS334">
        <v>0</v>
      </c>
      <c r="CT334">
        <v>0</v>
      </c>
      <c r="CU334">
        <v>0</v>
      </c>
      <c r="CV334">
        <v>0</v>
      </c>
      <c r="CW334">
        <v>0</v>
      </c>
      <c r="CX334">
        <v>1</v>
      </c>
      <c r="CY334">
        <v>0</v>
      </c>
      <c r="CZ334">
        <v>0</v>
      </c>
      <c r="DA334">
        <v>1</v>
      </c>
      <c r="DB334">
        <v>0</v>
      </c>
      <c r="DC334">
        <v>0</v>
      </c>
      <c r="DD334">
        <v>0</v>
      </c>
      <c r="DE334">
        <v>0</v>
      </c>
      <c r="DF334">
        <v>0</v>
      </c>
      <c r="DG334">
        <v>0</v>
      </c>
      <c r="DH334" t="s">
        <v>124</v>
      </c>
      <c r="DI334" t="s">
        <v>124</v>
      </c>
      <c r="DJ334" t="s">
        <v>124</v>
      </c>
      <c r="DK334" t="s">
        <v>124</v>
      </c>
      <c r="DL334" t="s">
        <v>124</v>
      </c>
      <c r="DM334" t="s">
        <v>124</v>
      </c>
      <c r="DN334" t="s">
        <v>124</v>
      </c>
      <c r="DO334">
        <v>1</v>
      </c>
      <c r="DP334" t="s">
        <v>124</v>
      </c>
      <c r="DQ334">
        <v>0</v>
      </c>
      <c r="DR334" t="s">
        <v>124</v>
      </c>
      <c r="DS334" t="s">
        <v>124</v>
      </c>
      <c r="DT334" t="s">
        <v>124</v>
      </c>
    </row>
    <row r="335" spans="1:124" x14ac:dyDescent="0.35">
      <c r="A335" t="s">
        <v>167</v>
      </c>
      <c r="B335" s="1">
        <v>43671</v>
      </c>
      <c r="C335" s="1">
        <v>43708</v>
      </c>
      <c r="D335">
        <v>1</v>
      </c>
      <c r="E335">
        <v>0</v>
      </c>
      <c r="F335">
        <v>0</v>
      </c>
      <c r="G335">
        <v>0</v>
      </c>
      <c r="H335" t="s">
        <v>124</v>
      </c>
      <c r="I335" t="s">
        <v>124</v>
      </c>
      <c r="J335" t="s">
        <v>124</v>
      </c>
      <c r="K335" t="s">
        <v>124</v>
      </c>
      <c r="L335" t="s">
        <v>124</v>
      </c>
      <c r="M335" t="s">
        <v>124</v>
      </c>
      <c r="N335" t="s">
        <v>124</v>
      </c>
      <c r="O335" t="s">
        <v>124</v>
      </c>
      <c r="P335" t="s">
        <v>124</v>
      </c>
      <c r="Q335" t="s">
        <v>124</v>
      </c>
      <c r="R335" t="s">
        <v>124</v>
      </c>
      <c r="S335" t="s">
        <v>124</v>
      </c>
      <c r="T335">
        <v>1</v>
      </c>
      <c r="U335">
        <v>1</v>
      </c>
      <c r="V335">
        <v>0</v>
      </c>
      <c r="W335">
        <v>1</v>
      </c>
      <c r="X335">
        <v>1</v>
      </c>
      <c r="Y335">
        <v>0</v>
      </c>
      <c r="Z335">
        <v>1</v>
      </c>
      <c r="AA335">
        <v>0</v>
      </c>
      <c r="AB335">
        <v>1</v>
      </c>
      <c r="AC335">
        <v>1</v>
      </c>
      <c r="AD335">
        <v>0</v>
      </c>
      <c r="AE335">
        <v>0</v>
      </c>
      <c r="AF335">
        <v>0</v>
      </c>
      <c r="AG335">
        <v>0</v>
      </c>
      <c r="AH335">
        <v>0</v>
      </c>
      <c r="AI335">
        <v>0</v>
      </c>
      <c r="AJ335">
        <v>0</v>
      </c>
      <c r="AK335">
        <v>0</v>
      </c>
      <c r="AL335">
        <v>0</v>
      </c>
      <c r="AM335">
        <v>1</v>
      </c>
      <c r="AN335">
        <v>0</v>
      </c>
      <c r="AO335">
        <v>0</v>
      </c>
      <c r="AP335">
        <v>0</v>
      </c>
      <c r="AQ335">
        <v>1</v>
      </c>
      <c r="AR335">
        <v>0</v>
      </c>
      <c r="AS335">
        <v>0</v>
      </c>
      <c r="AT335">
        <v>1</v>
      </c>
      <c r="AU335">
        <v>1</v>
      </c>
      <c r="AV335">
        <v>0</v>
      </c>
      <c r="AW335">
        <v>0</v>
      </c>
      <c r="AX335">
        <v>0</v>
      </c>
      <c r="AY335">
        <v>0</v>
      </c>
      <c r="AZ335">
        <v>0</v>
      </c>
      <c r="BA335">
        <v>0</v>
      </c>
      <c r="BB335">
        <v>1</v>
      </c>
      <c r="BC335">
        <v>1</v>
      </c>
      <c r="BD335">
        <v>0</v>
      </c>
      <c r="BE335">
        <v>0</v>
      </c>
      <c r="BF335">
        <v>0</v>
      </c>
      <c r="BG335">
        <v>0</v>
      </c>
      <c r="BH335">
        <v>1</v>
      </c>
      <c r="BI335">
        <v>0</v>
      </c>
      <c r="BJ335">
        <v>0</v>
      </c>
      <c r="BK335">
        <v>0</v>
      </c>
      <c r="BL335">
        <v>0</v>
      </c>
      <c r="BM335">
        <v>0</v>
      </c>
      <c r="BN335">
        <v>0</v>
      </c>
      <c r="BO335">
        <v>0</v>
      </c>
      <c r="BP335">
        <v>0</v>
      </c>
      <c r="BQ335">
        <v>0</v>
      </c>
      <c r="BR335">
        <v>0</v>
      </c>
      <c r="BS335">
        <v>0</v>
      </c>
      <c r="BT335">
        <v>0</v>
      </c>
      <c r="BU335">
        <v>0</v>
      </c>
      <c r="BV335">
        <v>1</v>
      </c>
      <c r="BW335">
        <v>0</v>
      </c>
      <c r="BX335">
        <v>0</v>
      </c>
      <c r="BY335">
        <v>0</v>
      </c>
      <c r="BZ335">
        <v>1</v>
      </c>
      <c r="CA335">
        <v>0</v>
      </c>
      <c r="CB335">
        <v>0</v>
      </c>
      <c r="CC335">
        <v>0</v>
      </c>
      <c r="CD335">
        <v>0</v>
      </c>
      <c r="CE335">
        <v>0</v>
      </c>
      <c r="CF335">
        <v>0</v>
      </c>
      <c r="CG335">
        <v>0</v>
      </c>
      <c r="CH335">
        <v>0</v>
      </c>
      <c r="CI335">
        <v>0</v>
      </c>
      <c r="CJ335">
        <v>0</v>
      </c>
      <c r="CK335">
        <v>0</v>
      </c>
      <c r="CL335">
        <v>0</v>
      </c>
      <c r="CM335">
        <v>0</v>
      </c>
      <c r="CN335">
        <v>0</v>
      </c>
      <c r="CO335">
        <v>1</v>
      </c>
      <c r="CP335">
        <v>0</v>
      </c>
      <c r="CQ335">
        <v>0</v>
      </c>
      <c r="CR335">
        <v>0</v>
      </c>
      <c r="CS335">
        <v>0</v>
      </c>
      <c r="CT335">
        <v>0</v>
      </c>
      <c r="CU335">
        <v>0</v>
      </c>
      <c r="CV335">
        <v>0</v>
      </c>
      <c r="CW335">
        <v>0</v>
      </c>
      <c r="CX335">
        <v>1</v>
      </c>
      <c r="CY335">
        <v>0</v>
      </c>
      <c r="CZ335">
        <v>0</v>
      </c>
      <c r="DA335">
        <v>1</v>
      </c>
      <c r="DB335">
        <v>0</v>
      </c>
      <c r="DC335">
        <v>0</v>
      </c>
      <c r="DD335">
        <v>0</v>
      </c>
      <c r="DE335">
        <v>0</v>
      </c>
      <c r="DF335">
        <v>0</v>
      </c>
      <c r="DG335">
        <v>0</v>
      </c>
      <c r="DH335" t="s">
        <v>124</v>
      </c>
      <c r="DI335" t="s">
        <v>124</v>
      </c>
      <c r="DJ335" t="s">
        <v>124</v>
      </c>
      <c r="DK335" t="s">
        <v>124</v>
      </c>
      <c r="DL335" t="s">
        <v>124</v>
      </c>
      <c r="DM335" t="s">
        <v>124</v>
      </c>
      <c r="DN335" t="s">
        <v>124</v>
      </c>
      <c r="DO335">
        <v>1</v>
      </c>
      <c r="DP335" t="s">
        <v>124</v>
      </c>
      <c r="DQ335">
        <v>0</v>
      </c>
      <c r="DR335" t="s">
        <v>124</v>
      </c>
      <c r="DS335" t="s">
        <v>124</v>
      </c>
      <c r="DT335" t="s">
        <v>124</v>
      </c>
    </row>
    <row r="336" spans="1:124" x14ac:dyDescent="0.35">
      <c r="A336" t="s">
        <v>167</v>
      </c>
      <c r="B336" s="1">
        <v>43709</v>
      </c>
      <c r="C336" s="1">
        <v>43859</v>
      </c>
      <c r="D336">
        <v>1</v>
      </c>
      <c r="E336">
        <v>0</v>
      </c>
      <c r="F336">
        <v>0</v>
      </c>
      <c r="G336">
        <v>0</v>
      </c>
      <c r="H336" t="s">
        <v>124</v>
      </c>
      <c r="I336" t="s">
        <v>124</v>
      </c>
      <c r="J336" t="s">
        <v>124</v>
      </c>
      <c r="K336" t="s">
        <v>124</v>
      </c>
      <c r="L336" t="s">
        <v>124</v>
      </c>
      <c r="M336" t="s">
        <v>124</v>
      </c>
      <c r="N336" t="s">
        <v>124</v>
      </c>
      <c r="O336" t="s">
        <v>124</v>
      </c>
      <c r="P336" t="s">
        <v>124</v>
      </c>
      <c r="Q336" t="s">
        <v>124</v>
      </c>
      <c r="R336" t="s">
        <v>124</v>
      </c>
      <c r="S336" t="s">
        <v>124</v>
      </c>
      <c r="T336">
        <v>1</v>
      </c>
      <c r="U336">
        <v>1</v>
      </c>
      <c r="V336">
        <v>0</v>
      </c>
      <c r="W336">
        <v>1</v>
      </c>
      <c r="X336">
        <v>1</v>
      </c>
      <c r="Y336">
        <v>0</v>
      </c>
      <c r="Z336">
        <v>1</v>
      </c>
      <c r="AA336">
        <v>0</v>
      </c>
      <c r="AB336">
        <v>1</v>
      </c>
      <c r="AC336">
        <v>1</v>
      </c>
      <c r="AD336">
        <v>0</v>
      </c>
      <c r="AE336">
        <v>0</v>
      </c>
      <c r="AF336">
        <v>0</v>
      </c>
      <c r="AG336">
        <v>0</v>
      </c>
      <c r="AH336">
        <v>0</v>
      </c>
      <c r="AI336">
        <v>0</v>
      </c>
      <c r="AJ336">
        <v>0</v>
      </c>
      <c r="AK336">
        <v>0</v>
      </c>
      <c r="AL336">
        <v>0</v>
      </c>
      <c r="AM336">
        <v>1</v>
      </c>
      <c r="AN336">
        <v>0</v>
      </c>
      <c r="AO336">
        <v>0</v>
      </c>
      <c r="AP336">
        <v>0</v>
      </c>
      <c r="AQ336">
        <v>1</v>
      </c>
      <c r="AR336">
        <v>0</v>
      </c>
      <c r="AS336">
        <v>0</v>
      </c>
      <c r="AT336">
        <v>1</v>
      </c>
      <c r="AU336">
        <v>1</v>
      </c>
      <c r="AV336">
        <v>0</v>
      </c>
      <c r="AW336">
        <v>0</v>
      </c>
      <c r="AX336">
        <v>0</v>
      </c>
      <c r="AY336">
        <v>0</v>
      </c>
      <c r="AZ336">
        <v>0</v>
      </c>
      <c r="BA336">
        <v>0</v>
      </c>
      <c r="BB336">
        <v>1</v>
      </c>
      <c r="BC336">
        <v>1</v>
      </c>
      <c r="BD336">
        <v>0</v>
      </c>
      <c r="BE336">
        <v>0</v>
      </c>
      <c r="BF336">
        <v>0</v>
      </c>
      <c r="BG336">
        <v>0</v>
      </c>
      <c r="BH336">
        <v>1</v>
      </c>
      <c r="BI336">
        <v>0</v>
      </c>
      <c r="BJ336">
        <v>0</v>
      </c>
      <c r="BK336">
        <v>0</v>
      </c>
      <c r="BL336">
        <v>0</v>
      </c>
      <c r="BM336">
        <v>0</v>
      </c>
      <c r="BN336">
        <v>0</v>
      </c>
      <c r="BO336">
        <v>0</v>
      </c>
      <c r="BP336">
        <v>0</v>
      </c>
      <c r="BQ336">
        <v>0</v>
      </c>
      <c r="BR336">
        <v>0</v>
      </c>
      <c r="BS336">
        <v>0</v>
      </c>
      <c r="BT336">
        <v>0</v>
      </c>
      <c r="BU336">
        <v>0</v>
      </c>
      <c r="BV336">
        <v>1</v>
      </c>
      <c r="BW336">
        <v>0</v>
      </c>
      <c r="BX336">
        <v>0</v>
      </c>
      <c r="BY336">
        <v>0</v>
      </c>
      <c r="BZ336">
        <v>1</v>
      </c>
      <c r="CA336">
        <v>0</v>
      </c>
      <c r="CB336">
        <v>0</v>
      </c>
      <c r="CC336">
        <v>0</v>
      </c>
      <c r="CD336">
        <v>0</v>
      </c>
      <c r="CE336">
        <v>0</v>
      </c>
      <c r="CF336">
        <v>0</v>
      </c>
      <c r="CG336">
        <v>0</v>
      </c>
      <c r="CH336">
        <v>0</v>
      </c>
      <c r="CI336">
        <v>0</v>
      </c>
      <c r="CJ336">
        <v>0</v>
      </c>
      <c r="CK336">
        <v>0</v>
      </c>
      <c r="CL336">
        <v>0</v>
      </c>
      <c r="CM336">
        <v>0</v>
      </c>
      <c r="CN336">
        <v>0</v>
      </c>
      <c r="CO336">
        <v>1</v>
      </c>
      <c r="CP336">
        <v>0</v>
      </c>
      <c r="CQ336">
        <v>0</v>
      </c>
      <c r="CR336">
        <v>0</v>
      </c>
      <c r="CS336">
        <v>0</v>
      </c>
      <c r="CT336">
        <v>0</v>
      </c>
      <c r="CU336">
        <v>0</v>
      </c>
      <c r="CV336">
        <v>0</v>
      </c>
      <c r="CW336">
        <v>0</v>
      </c>
      <c r="CX336">
        <v>1</v>
      </c>
      <c r="CY336">
        <v>0</v>
      </c>
      <c r="CZ336">
        <v>0</v>
      </c>
      <c r="DA336">
        <v>1</v>
      </c>
      <c r="DB336">
        <v>0</v>
      </c>
      <c r="DC336">
        <v>0</v>
      </c>
      <c r="DD336">
        <v>0</v>
      </c>
      <c r="DE336">
        <v>0</v>
      </c>
      <c r="DF336">
        <v>0</v>
      </c>
      <c r="DG336">
        <v>0</v>
      </c>
      <c r="DH336" t="s">
        <v>124</v>
      </c>
      <c r="DI336" t="s">
        <v>124</v>
      </c>
      <c r="DJ336" t="s">
        <v>124</v>
      </c>
      <c r="DK336" t="s">
        <v>124</v>
      </c>
      <c r="DL336" t="s">
        <v>124</v>
      </c>
      <c r="DM336" t="s">
        <v>124</v>
      </c>
      <c r="DN336" t="s">
        <v>124</v>
      </c>
      <c r="DO336">
        <v>1</v>
      </c>
      <c r="DP336" t="s">
        <v>124</v>
      </c>
      <c r="DQ336">
        <v>0</v>
      </c>
      <c r="DR336" t="s">
        <v>124</v>
      </c>
      <c r="DS336" t="s">
        <v>124</v>
      </c>
      <c r="DT336" t="s">
        <v>124</v>
      </c>
    </row>
    <row r="337" spans="1:124" x14ac:dyDescent="0.35">
      <c r="A337" t="s">
        <v>167</v>
      </c>
      <c r="B337" s="1">
        <v>43860</v>
      </c>
      <c r="C337" s="1">
        <v>44044</v>
      </c>
      <c r="D337">
        <v>1</v>
      </c>
      <c r="E337">
        <v>0</v>
      </c>
      <c r="F337">
        <v>0</v>
      </c>
      <c r="G337">
        <v>0</v>
      </c>
      <c r="H337" t="s">
        <v>124</v>
      </c>
      <c r="I337" t="s">
        <v>124</v>
      </c>
      <c r="J337" t="s">
        <v>124</v>
      </c>
      <c r="K337" t="s">
        <v>124</v>
      </c>
      <c r="L337" t="s">
        <v>124</v>
      </c>
      <c r="M337" t="s">
        <v>124</v>
      </c>
      <c r="N337" t="s">
        <v>124</v>
      </c>
      <c r="O337" t="s">
        <v>124</v>
      </c>
      <c r="P337" t="s">
        <v>124</v>
      </c>
      <c r="Q337" t="s">
        <v>124</v>
      </c>
      <c r="R337" t="s">
        <v>124</v>
      </c>
      <c r="S337" t="s">
        <v>124</v>
      </c>
      <c r="T337">
        <v>1</v>
      </c>
      <c r="U337">
        <v>1</v>
      </c>
      <c r="V337">
        <v>0</v>
      </c>
      <c r="W337">
        <v>1</v>
      </c>
      <c r="X337">
        <v>1</v>
      </c>
      <c r="Y337">
        <v>0</v>
      </c>
      <c r="Z337">
        <v>1</v>
      </c>
      <c r="AA337">
        <v>0</v>
      </c>
      <c r="AB337">
        <v>1</v>
      </c>
      <c r="AC337">
        <v>1</v>
      </c>
      <c r="AD337">
        <v>1</v>
      </c>
      <c r="AE337">
        <v>1</v>
      </c>
      <c r="AF337">
        <v>0</v>
      </c>
      <c r="AG337">
        <v>0</v>
      </c>
      <c r="AH337">
        <v>0</v>
      </c>
      <c r="AI337">
        <v>0</v>
      </c>
      <c r="AJ337">
        <v>1</v>
      </c>
      <c r="AK337">
        <v>0</v>
      </c>
      <c r="AL337">
        <v>0</v>
      </c>
      <c r="AM337">
        <v>1</v>
      </c>
      <c r="AN337">
        <v>0</v>
      </c>
      <c r="AO337">
        <v>0</v>
      </c>
      <c r="AP337">
        <v>0</v>
      </c>
      <c r="AQ337">
        <v>1</v>
      </c>
      <c r="AR337">
        <v>0</v>
      </c>
      <c r="AS337">
        <v>0</v>
      </c>
      <c r="AT337">
        <v>1</v>
      </c>
      <c r="AU337">
        <v>1</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0</v>
      </c>
      <c r="BO337">
        <v>0</v>
      </c>
      <c r="BP337">
        <v>0</v>
      </c>
      <c r="BQ337">
        <v>0</v>
      </c>
      <c r="BR337">
        <v>0</v>
      </c>
      <c r="BS337">
        <v>0</v>
      </c>
      <c r="BT337">
        <v>1</v>
      </c>
      <c r="BU337">
        <v>0</v>
      </c>
      <c r="BV337">
        <v>1</v>
      </c>
      <c r="BW337">
        <v>0</v>
      </c>
      <c r="BX337">
        <v>0</v>
      </c>
      <c r="BY337">
        <v>0</v>
      </c>
      <c r="BZ337">
        <v>1</v>
      </c>
      <c r="CA337">
        <v>0</v>
      </c>
      <c r="CB337">
        <v>0</v>
      </c>
      <c r="CC337">
        <v>0</v>
      </c>
      <c r="CD337">
        <v>0</v>
      </c>
      <c r="CE337">
        <v>0</v>
      </c>
      <c r="CF337">
        <v>0</v>
      </c>
      <c r="CG337">
        <v>0</v>
      </c>
      <c r="CH337">
        <v>0</v>
      </c>
      <c r="CI337">
        <v>0</v>
      </c>
      <c r="CJ337">
        <v>0</v>
      </c>
      <c r="CK337">
        <v>0</v>
      </c>
      <c r="CL337">
        <v>0</v>
      </c>
      <c r="CM337">
        <v>0</v>
      </c>
      <c r="CN337">
        <v>0</v>
      </c>
      <c r="CO337">
        <v>1</v>
      </c>
      <c r="CP337">
        <v>0</v>
      </c>
      <c r="CQ337">
        <v>0</v>
      </c>
      <c r="CR337">
        <v>0</v>
      </c>
      <c r="CS337">
        <v>0</v>
      </c>
      <c r="CT337">
        <v>0</v>
      </c>
      <c r="CU337">
        <v>0</v>
      </c>
      <c r="CV337">
        <v>0</v>
      </c>
      <c r="CW337">
        <v>0</v>
      </c>
      <c r="CX337">
        <v>1</v>
      </c>
      <c r="CY337">
        <v>0</v>
      </c>
      <c r="CZ337">
        <v>0</v>
      </c>
      <c r="DA337">
        <v>1</v>
      </c>
      <c r="DB337">
        <v>0</v>
      </c>
      <c r="DC337">
        <v>0</v>
      </c>
      <c r="DD337">
        <v>0</v>
      </c>
      <c r="DE337">
        <v>0</v>
      </c>
      <c r="DF337">
        <v>0</v>
      </c>
      <c r="DG337">
        <v>0</v>
      </c>
      <c r="DH337" t="s">
        <v>124</v>
      </c>
      <c r="DI337" t="s">
        <v>124</v>
      </c>
      <c r="DJ337" t="s">
        <v>124</v>
      </c>
      <c r="DK337" t="s">
        <v>124</v>
      </c>
      <c r="DL337" t="s">
        <v>124</v>
      </c>
      <c r="DM337" t="s">
        <v>124</v>
      </c>
      <c r="DN337" t="s">
        <v>124</v>
      </c>
      <c r="DO337">
        <v>1</v>
      </c>
      <c r="DP337" t="s">
        <v>124</v>
      </c>
      <c r="DQ337">
        <v>0</v>
      </c>
      <c r="DR337" t="s">
        <v>124</v>
      </c>
      <c r="DS337" t="s">
        <v>124</v>
      </c>
      <c r="DT337" t="s">
        <v>124</v>
      </c>
    </row>
    <row r="338" spans="1:124" x14ac:dyDescent="0.35">
      <c r="A338" t="s">
        <v>168</v>
      </c>
      <c r="B338" s="1">
        <v>42948</v>
      </c>
      <c r="C338" s="1">
        <v>43039</v>
      </c>
      <c r="D338">
        <v>1</v>
      </c>
      <c r="E338">
        <v>0</v>
      </c>
      <c r="F338">
        <v>0</v>
      </c>
      <c r="G338">
        <v>0</v>
      </c>
      <c r="H338" t="s">
        <v>124</v>
      </c>
      <c r="I338" t="s">
        <v>124</v>
      </c>
      <c r="J338" t="s">
        <v>124</v>
      </c>
      <c r="K338" t="s">
        <v>124</v>
      </c>
      <c r="L338" t="s">
        <v>124</v>
      </c>
      <c r="M338" t="s">
        <v>124</v>
      </c>
      <c r="N338" t="s">
        <v>124</v>
      </c>
      <c r="O338" t="s">
        <v>124</v>
      </c>
      <c r="P338" t="s">
        <v>124</v>
      </c>
      <c r="Q338" t="s">
        <v>124</v>
      </c>
      <c r="R338" t="s">
        <v>124</v>
      </c>
      <c r="S338" t="s">
        <v>124</v>
      </c>
      <c r="T338">
        <v>1</v>
      </c>
      <c r="U338">
        <v>1</v>
      </c>
      <c r="V338">
        <v>0</v>
      </c>
      <c r="W338">
        <v>1</v>
      </c>
      <c r="X338">
        <v>1</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1</v>
      </c>
      <c r="AR338">
        <v>1</v>
      </c>
      <c r="AS338">
        <v>0</v>
      </c>
      <c r="AT338">
        <v>0</v>
      </c>
      <c r="AU338">
        <v>0</v>
      </c>
      <c r="AV338">
        <v>0</v>
      </c>
      <c r="AW338">
        <v>0</v>
      </c>
      <c r="AX338">
        <v>1</v>
      </c>
      <c r="AY338">
        <v>0</v>
      </c>
      <c r="AZ338">
        <v>1</v>
      </c>
      <c r="BA338">
        <v>1</v>
      </c>
      <c r="BB338">
        <v>1</v>
      </c>
      <c r="BC338">
        <v>1</v>
      </c>
      <c r="BD338">
        <v>0</v>
      </c>
      <c r="BE338">
        <v>0</v>
      </c>
      <c r="BF338">
        <v>0</v>
      </c>
      <c r="BG338">
        <v>0</v>
      </c>
      <c r="BH338">
        <v>0</v>
      </c>
      <c r="BI338">
        <v>0</v>
      </c>
      <c r="BJ338">
        <v>0</v>
      </c>
      <c r="BK338">
        <v>0</v>
      </c>
      <c r="BL338">
        <v>0</v>
      </c>
      <c r="BM338">
        <v>0</v>
      </c>
      <c r="BN338">
        <v>0</v>
      </c>
      <c r="BO338">
        <v>0</v>
      </c>
      <c r="BP338">
        <v>0</v>
      </c>
      <c r="BQ338">
        <v>0</v>
      </c>
      <c r="BR338">
        <v>0</v>
      </c>
      <c r="BS338">
        <v>1</v>
      </c>
      <c r="BT338">
        <v>0</v>
      </c>
      <c r="BU338">
        <v>0</v>
      </c>
      <c r="BV338">
        <v>1</v>
      </c>
      <c r="BW338">
        <v>0</v>
      </c>
      <c r="BX338">
        <v>0</v>
      </c>
      <c r="BY338">
        <v>0</v>
      </c>
      <c r="BZ338">
        <v>0</v>
      </c>
      <c r="CA338">
        <v>0</v>
      </c>
      <c r="CB338">
        <v>0</v>
      </c>
      <c r="CC338">
        <v>0</v>
      </c>
      <c r="CD338">
        <v>0</v>
      </c>
      <c r="CE338">
        <v>1</v>
      </c>
      <c r="CF338">
        <v>0</v>
      </c>
      <c r="CG338">
        <v>0</v>
      </c>
      <c r="CH338">
        <v>0</v>
      </c>
      <c r="CI338">
        <v>0</v>
      </c>
      <c r="CJ338">
        <v>0</v>
      </c>
      <c r="CK338">
        <v>0</v>
      </c>
      <c r="CL338">
        <v>0</v>
      </c>
      <c r="CM338">
        <v>0</v>
      </c>
      <c r="CN338">
        <v>0</v>
      </c>
      <c r="CO338">
        <v>1</v>
      </c>
      <c r="CP338">
        <v>0</v>
      </c>
      <c r="CQ338">
        <v>0</v>
      </c>
      <c r="CR338">
        <v>0</v>
      </c>
      <c r="CS338">
        <v>0</v>
      </c>
      <c r="CT338">
        <v>0</v>
      </c>
      <c r="CU338">
        <v>0</v>
      </c>
      <c r="CV338">
        <v>0</v>
      </c>
      <c r="CW338">
        <v>0</v>
      </c>
      <c r="CX338">
        <v>1</v>
      </c>
      <c r="CY338">
        <v>0</v>
      </c>
      <c r="CZ338">
        <v>0</v>
      </c>
      <c r="DA338">
        <v>1</v>
      </c>
      <c r="DB338">
        <v>0</v>
      </c>
      <c r="DC338">
        <v>0</v>
      </c>
      <c r="DD338">
        <v>0</v>
      </c>
      <c r="DE338">
        <v>1</v>
      </c>
      <c r="DF338">
        <v>0</v>
      </c>
      <c r="DG338">
        <v>0</v>
      </c>
      <c r="DH338" t="s">
        <v>124</v>
      </c>
      <c r="DI338" t="s">
        <v>124</v>
      </c>
      <c r="DJ338" t="s">
        <v>124</v>
      </c>
      <c r="DK338" t="s">
        <v>124</v>
      </c>
      <c r="DL338" t="s">
        <v>124</v>
      </c>
      <c r="DM338" t="s">
        <v>124</v>
      </c>
      <c r="DN338" t="s">
        <v>124</v>
      </c>
      <c r="DO338">
        <v>0</v>
      </c>
      <c r="DP338" t="s">
        <v>124</v>
      </c>
      <c r="DQ338">
        <v>0</v>
      </c>
      <c r="DR338" t="s">
        <v>124</v>
      </c>
      <c r="DS338" t="s">
        <v>124</v>
      </c>
      <c r="DT338" t="s">
        <v>124</v>
      </c>
    </row>
    <row r="339" spans="1:124" x14ac:dyDescent="0.35">
      <c r="A339" t="s">
        <v>168</v>
      </c>
      <c r="B339" s="1">
        <v>43040</v>
      </c>
      <c r="C339" s="1">
        <v>43069</v>
      </c>
      <c r="D339">
        <v>1</v>
      </c>
      <c r="E339">
        <v>0</v>
      </c>
      <c r="F339">
        <v>0</v>
      </c>
      <c r="G339">
        <v>0</v>
      </c>
      <c r="H339" t="s">
        <v>124</v>
      </c>
      <c r="I339" t="s">
        <v>124</v>
      </c>
      <c r="J339" t="s">
        <v>124</v>
      </c>
      <c r="K339" t="s">
        <v>124</v>
      </c>
      <c r="L339" t="s">
        <v>124</v>
      </c>
      <c r="M339" t="s">
        <v>124</v>
      </c>
      <c r="N339" t="s">
        <v>124</v>
      </c>
      <c r="O339" t="s">
        <v>124</v>
      </c>
      <c r="P339" t="s">
        <v>124</v>
      </c>
      <c r="Q339" t="s">
        <v>124</v>
      </c>
      <c r="R339" t="s">
        <v>124</v>
      </c>
      <c r="S339" t="s">
        <v>124</v>
      </c>
      <c r="T339">
        <v>1</v>
      </c>
      <c r="U339">
        <v>1</v>
      </c>
      <c r="V339">
        <v>0</v>
      </c>
      <c r="W339">
        <v>1</v>
      </c>
      <c r="X339">
        <v>1</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1</v>
      </c>
      <c r="AR339">
        <v>1</v>
      </c>
      <c r="AS339">
        <v>0</v>
      </c>
      <c r="AT339">
        <v>0</v>
      </c>
      <c r="AU339">
        <v>0</v>
      </c>
      <c r="AV339">
        <v>0</v>
      </c>
      <c r="AW339">
        <v>0</v>
      </c>
      <c r="AX339">
        <v>1</v>
      </c>
      <c r="AY339">
        <v>0</v>
      </c>
      <c r="AZ339">
        <v>1</v>
      </c>
      <c r="BA339">
        <v>1</v>
      </c>
      <c r="BB339">
        <v>1</v>
      </c>
      <c r="BC339">
        <v>1</v>
      </c>
      <c r="BD339">
        <v>0</v>
      </c>
      <c r="BE339">
        <v>0</v>
      </c>
      <c r="BF339">
        <v>0</v>
      </c>
      <c r="BG339">
        <v>0</v>
      </c>
      <c r="BH339">
        <v>0</v>
      </c>
      <c r="BI339">
        <v>0</v>
      </c>
      <c r="BJ339">
        <v>0</v>
      </c>
      <c r="BK339">
        <v>0</v>
      </c>
      <c r="BL339">
        <v>0</v>
      </c>
      <c r="BM339">
        <v>0</v>
      </c>
      <c r="BN339">
        <v>0</v>
      </c>
      <c r="BO339">
        <v>0</v>
      </c>
      <c r="BP339">
        <v>0</v>
      </c>
      <c r="BQ339">
        <v>0</v>
      </c>
      <c r="BR339">
        <v>0</v>
      </c>
      <c r="BS339">
        <v>1</v>
      </c>
      <c r="BT339">
        <v>0</v>
      </c>
      <c r="BU339">
        <v>0</v>
      </c>
      <c r="BV339">
        <v>1</v>
      </c>
      <c r="BW339">
        <v>0</v>
      </c>
      <c r="BX339">
        <v>0</v>
      </c>
      <c r="BY339">
        <v>0</v>
      </c>
      <c r="BZ339">
        <v>0</v>
      </c>
      <c r="CA339">
        <v>0</v>
      </c>
      <c r="CB339">
        <v>0</v>
      </c>
      <c r="CC339">
        <v>0</v>
      </c>
      <c r="CD339">
        <v>0</v>
      </c>
      <c r="CE339">
        <v>1</v>
      </c>
      <c r="CF339">
        <v>0</v>
      </c>
      <c r="CG339">
        <v>0</v>
      </c>
      <c r="CH339">
        <v>0</v>
      </c>
      <c r="CI339">
        <v>0</v>
      </c>
      <c r="CJ339">
        <v>0</v>
      </c>
      <c r="CK339">
        <v>0</v>
      </c>
      <c r="CL339">
        <v>0</v>
      </c>
      <c r="CM339">
        <v>0</v>
      </c>
      <c r="CN339">
        <v>0</v>
      </c>
      <c r="CO339">
        <v>1</v>
      </c>
      <c r="CP339">
        <v>0</v>
      </c>
      <c r="CQ339">
        <v>0</v>
      </c>
      <c r="CR339">
        <v>0</v>
      </c>
      <c r="CS339">
        <v>0</v>
      </c>
      <c r="CT339">
        <v>0</v>
      </c>
      <c r="CU339">
        <v>0</v>
      </c>
      <c r="CV339">
        <v>0</v>
      </c>
      <c r="CW339">
        <v>0</v>
      </c>
      <c r="CX339">
        <v>1</v>
      </c>
      <c r="CY339">
        <v>0</v>
      </c>
      <c r="CZ339">
        <v>0</v>
      </c>
      <c r="DA339">
        <v>1</v>
      </c>
      <c r="DB339">
        <v>0</v>
      </c>
      <c r="DC339">
        <v>0</v>
      </c>
      <c r="DD339">
        <v>0</v>
      </c>
      <c r="DE339">
        <v>1</v>
      </c>
      <c r="DF339">
        <v>0</v>
      </c>
      <c r="DG339">
        <v>0</v>
      </c>
      <c r="DH339" t="s">
        <v>124</v>
      </c>
      <c r="DI339" t="s">
        <v>124</v>
      </c>
      <c r="DJ339" t="s">
        <v>124</v>
      </c>
      <c r="DK339" t="s">
        <v>124</v>
      </c>
      <c r="DL339" t="s">
        <v>124</v>
      </c>
      <c r="DM339" t="s">
        <v>124</v>
      </c>
      <c r="DN339" t="s">
        <v>124</v>
      </c>
      <c r="DO339">
        <v>0</v>
      </c>
      <c r="DP339">
        <v>1</v>
      </c>
      <c r="DQ339">
        <v>0</v>
      </c>
      <c r="DR339" t="s">
        <v>124</v>
      </c>
      <c r="DS339" t="s">
        <v>124</v>
      </c>
      <c r="DT339" t="s">
        <v>124</v>
      </c>
    </row>
    <row r="340" spans="1:124" x14ac:dyDescent="0.35">
      <c r="A340" t="s">
        <v>168</v>
      </c>
      <c r="B340" s="1">
        <v>43070</v>
      </c>
      <c r="C340" s="1">
        <v>43100</v>
      </c>
      <c r="D340">
        <v>1</v>
      </c>
      <c r="E340">
        <v>0</v>
      </c>
      <c r="F340">
        <v>0</v>
      </c>
      <c r="G340">
        <v>0</v>
      </c>
      <c r="H340" t="s">
        <v>124</v>
      </c>
      <c r="I340" t="s">
        <v>124</v>
      </c>
      <c r="J340" t="s">
        <v>124</v>
      </c>
      <c r="K340" t="s">
        <v>124</v>
      </c>
      <c r="L340" t="s">
        <v>124</v>
      </c>
      <c r="M340" t="s">
        <v>124</v>
      </c>
      <c r="N340" t="s">
        <v>124</v>
      </c>
      <c r="O340" t="s">
        <v>124</v>
      </c>
      <c r="P340" t="s">
        <v>124</v>
      </c>
      <c r="Q340" t="s">
        <v>124</v>
      </c>
      <c r="R340" t="s">
        <v>124</v>
      </c>
      <c r="S340" t="s">
        <v>124</v>
      </c>
      <c r="T340">
        <v>1</v>
      </c>
      <c r="U340">
        <v>1</v>
      </c>
      <c r="V340">
        <v>0</v>
      </c>
      <c r="W340">
        <v>1</v>
      </c>
      <c r="X340">
        <v>1</v>
      </c>
      <c r="Y340">
        <v>0</v>
      </c>
      <c r="Z340">
        <v>0</v>
      </c>
      <c r="AA340">
        <v>0</v>
      </c>
      <c r="AB340">
        <v>0</v>
      </c>
      <c r="AC340">
        <v>0</v>
      </c>
      <c r="AD340">
        <v>0</v>
      </c>
      <c r="AE340">
        <v>0</v>
      </c>
      <c r="AF340">
        <v>0</v>
      </c>
      <c r="AG340">
        <v>0</v>
      </c>
      <c r="AH340">
        <v>0</v>
      </c>
      <c r="AI340">
        <v>0</v>
      </c>
      <c r="AJ340">
        <v>0</v>
      </c>
      <c r="AK340">
        <v>0</v>
      </c>
      <c r="AL340">
        <v>0</v>
      </c>
      <c r="AM340">
        <v>1</v>
      </c>
      <c r="AN340">
        <v>0</v>
      </c>
      <c r="AO340">
        <v>0</v>
      </c>
      <c r="AP340">
        <v>0</v>
      </c>
      <c r="AQ340">
        <v>1</v>
      </c>
      <c r="AR340">
        <v>1</v>
      </c>
      <c r="AS340">
        <v>0</v>
      </c>
      <c r="AT340">
        <v>0</v>
      </c>
      <c r="AU340">
        <v>0</v>
      </c>
      <c r="AV340">
        <v>0</v>
      </c>
      <c r="AW340">
        <v>0</v>
      </c>
      <c r="AX340">
        <v>1</v>
      </c>
      <c r="AY340">
        <v>0</v>
      </c>
      <c r="AZ340">
        <v>1</v>
      </c>
      <c r="BA340">
        <v>1</v>
      </c>
      <c r="BB340">
        <v>1</v>
      </c>
      <c r="BC340">
        <v>1</v>
      </c>
      <c r="BD340">
        <v>0</v>
      </c>
      <c r="BE340">
        <v>0</v>
      </c>
      <c r="BF340">
        <v>0</v>
      </c>
      <c r="BG340">
        <v>0</v>
      </c>
      <c r="BH340">
        <v>0</v>
      </c>
      <c r="BI340">
        <v>0</v>
      </c>
      <c r="BJ340">
        <v>0</v>
      </c>
      <c r="BK340">
        <v>0</v>
      </c>
      <c r="BL340">
        <v>0</v>
      </c>
      <c r="BM340">
        <v>0</v>
      </c>
      <c r="BN340">
        <v>0</v>
      </c>
      <c r="BO340">
        <v>0</v>
      </c>
      <c r="BP340">
        <v>0</v>
      </c>
      <c r="BQ340">
        <v>0</v>
      </c>
      <c r="BR340">
        <v>0</v>
      </c>
      <c r="BS340">
        <v>1</v>
      </c>
      <c r="BT340">
        <v>0</v>
      </c>
      <c r="BU340">
        <v>0</v>
      </c>
      <c r="BV340">
        <v>1</v>
      </c>
      <c r="BW340">
        <v>0</v>
      </c>
      <c r="BX340">
        <v>0</v>
      </c>
      <c r="BY340">
        <v>0</v>
      </c>
      <c r="BZ340">
        <v>0</v>
      </c>
      <c r="CA340">
        <v>0</v>
      </c>
      <c r="CB340">
        <v>0</v>
      </c>
      <c r="CC340">
        <v>0</v>
      </c>
      <c r="CD340">
        <v>0</v>
      </c>
      <c r="CE340">
        <v>1</v>
      </c>
      <c r="CF340">
        <v>0</v>
      </c>
      <c r="CG340">
        <v>0</v>
      </c>
      <c r="CH340">
        <v>0</v>
      </c>
      <c r="CI340">
        <v>0</v>
      </c>
      <c r="CJ340">
        <v>0</v>
      </c>
      <c r="CK340">
        <v>0</v>
      </c>
      <c r="CL340">
        <v>0</v>
      </c>
      <c r="CM340">
        <v>0</v>
      </c>
      <c r="CN340">
        <v>0</v>
      </c>
      <c r="CO340">
        <v>1</v>
      </c>
      <c r="CP340">
        <v>0</v>
      </c>
      <c r="CQ340">
        <v>0</v>
      </c>
      <c r="CR340">
        <v>0</v>
      </c>
      <c r="CS340">
        <v>1</v>
      </c>
      <c r="CT340">
        <v>0</v>
      </c>
      <c r="CU340">
        <v>0</v>
      </c>
      <c r="CV340">
        <v>0</v>
      </c>
      <c r="CW340">
        <v>1</v>
      </c>
      <c r="CX340">
        <v>0</v>
      </c>
      <c r="CY340">
        <v>0</v>
      </c>
      <c r="CZ340">
        <v>0</v>
      </c>
      <c r="DA340">
        <v>1</v>
      </c>
      <c r="DB340">
        <v>0</v>
      </c>
      <c r="DC340">
        <v>0</v>
      </c>
      <c r="DD340">
        <v>0</v>
      </c>
      <c r="DE340">
        <v>1</v>
      </c>
      <c r="DF340">
        <v>0</v>
      </c>
      <c r="DG340">
        <v>0</v>
      </c>
      <c r="DH340" t="s">
        <v>124</v>
      </c>
      <c r="DI340" t="s">
        <v>124</v>
      </c>
      <c r="DJ340" t="s">
        <v>124</v>
      </c>
      <c r="DK340" t="s">
        <v>124</v>
      </c>
      <c r="DL340" t="s">
        <v>124</v>
      </c>
      <c r="DM340" t="s">
        <v>124</v>
      </c>
      <c r="DN340" t="s">
        <v>124</v>
      </c>
      <c r="DO340">
        <v>0</v>
      </c>
      <c r="DP340">
        <v>1</v>
      </c>
      <c r="DQ340">
        <v>0</v>
      </c>
      <c r="DR340" t="s">
        <v>124</v>
      </c>
      <c r="DS340" t="s">
        <v>124</v>
      </c>
      <c r="DT340" t="s">
        <v>124</v>
      </c>
    </row>
    <row r="341" spans="1:124" x14ac:dyDescent="0.35">
      <c r="A341" t="s">
        <v>168</v>
      </c>
      <c r="B341" s="1">
        <v>43101</v>
      </c>
      <c r="C341" s="1">
        <v>43190</v>
      </c>
      <c r="D341">
        <v>1</v>
      </c>
      <c r="E341">
        <v>0</v>
      </c>
      <c r="F341">
        <v>0</v>
      </c>
      <c r="G341">
        <v>0</v>
      </c>
      <c r="H341" t="s">
        <v>124</v>
      </c>
      <c r="I341" t="s">
        <v>124</v>
      </c>
      <c r="J341" t="s">
        <v>124</v>
      </c>
      <c r="K341" t="s">
        <v>124</v>
      </c>
      <c r="L341" t="s">
        <v>124</v>
      </c>
      <c r="M341" t="s">
        <v>124</v>
      </c>
      <c r="N341" t="s">
        <v>124</v>
      </c>
      <c r="O341" t="s">
        <v>124</v>
      </c>
      <c r="P341" t="s">
        <v>124</v>
      </c>
      <c r="Q341" t="s">
        <v>124</v>
      </c>
      <c r="R341" t="s">
        <v>124</v>
      </c>
      <c r="S341" t="s">
        <v>124</v>
      </c>
      <c r="T341">
        <v>1</v>
      </c>
      <c r="U341">
        <v>1</v>
      </c>
      <c r="V341">
        <v>0</v>
      </c>
      <c r="W341">
        <v>1</v>
      </c>
      <c r="X341">
        <v>1</v>
      </c>
      <c r="Y341">
        <v>0</v>
      </c>
      <c r="Z341">
        <v>0</v>
      </c>
      <c r="AA341">
        <v>0</v>
      </c>
      <c r="AB341">
        <v>0</v>
      </c>
      <c r="AC341">
        <v>0</v>
      </c>
      <c r="AD341">
        <v>0</v>
      </c>
      <c r="AE341">
        <v>0</v>
      </c>
      <c r="AF341">
        <v>0</v>
      </c>
      <c r="AG341">
        <v>0</v>
      </c>
      <c r="AH341">
        <v>0</v>
      </c>
      <c r="AI341">
        <v>0</v>
      </c>
      <c r="AJ341">
        <v>0</v>
      </c>
      <c r="AK341">
        <v>0</v>
      </c>
      <c r="AL341">
        <v>0</v>
      </c>
      <c r="AM341">
        <v>1</v>
      </c>
      <c r="AN341">
        <v>0</v>
      </c>
      <c r="AO341">
        <v>0</v>
      </c>
      <c r="AP341">
        <v>0</v>
      </c>
      <c r="AQ341">
        <v>1</v>
      </c>
      <c r="AR341">
        <v>1</v>
      </c>
      <c r="AS341">
        <v>0</v>
      </c>
      <c r="AT341">
        <v>1</v>
      </c>
      <c r="AU341">
        <v>0</v>
      </c>
      <c r="AV341">
        <v>0</v>
      </c>
      <c r="AW341">
        <v>0</v>
      </c>
      <c r="AX341">
        <v>1</v>
      </c>
      <c r="AY341">
        <v>0</v>
      </c>
      <c r="AZ341">
        <v>1</v>
      </c>
      <c r="BA341">
        <v>1</v>
      </c>
      <c r="BB341">
        <v>1</v>
      </c>
      <c r="BC341">
        <v>1</v>
      </c>
      <c r="BD341">
        <v>0</v>
      </c>
      <c r="BE341">
        <v>0</v>
      </c>
      <c r="BF341">
        <v>0</v>
      </c>
      <c r="BG341">
        <v>0</v>
      </c>
      <c r="BH341">
        <v>0</v>
      </c>
      <c r="BI341">
        <v>0</v>
      </c>
      <c r="BJ341">
        <v>0</v>
      </c>
      <c r="BK341">
        <v>0</v>
      </c>
      <c r="BL341">
        <v>0</v>
      </c>
      <c r="BM341">
        <v>0</v>
      </c>
      <c r="BN341">
        <v>1</v>
      </c>
      <c r="BO341">
        <v>0</v>
      </c>
      <c r="BP341">
        <v>0</v>
      </c>
      <c r="BQ341">
        <v>0</v>
      </c>
      <c r="BR341">
        <v>0</v>
      </c>
      <c r="BS341">
        <v>1</v>
      </c>
      <c r="BT341">
        <v>0</v>
      </c>
      <c r="BU341">
        <v>0</v>
      </c>
      <c r="BV341">
        <v>1</v>
      </c>
      <c r="BW341">
        <v>0</v>
      </c>
      <c r="BX341">
        <v>0</v>
      </c>
      <c r="BY341">
        <v>0</v>
      </c>
      <c r="BZ341">
        <v>0</v>
      </c>
      <c r="CA341">
        <v>0</v>
      </c>
      <c r="CB341">
        <v>0</v>
      </c>
      <c r="CC341">
        <v>0</v>
      </c>
      <c r="CD341">
        <v>0</v>
      </c>
      <c r="CE341">
        <v>1</v>
      </c>
      <c r="CF341">
        <v>0</v>
      </c>
      <c r="CG341">
        <v>0</v>
      </c>
      <c r="CH341">
        <v>0</v>
      </c>
      <c r="CI341">
        <v>0</v>
      </c>
      <c r="CJ341">
        <v>0</v>
      </c>
      <c r="CK341">
        <v>0</v>
      </c>
      <c r="CL341">
        <v>0</v>
      </c>
      <c r="CM341">
        <v>0</v>
      </c>
      <c r="CN341">
        <v>0</v>
      </c>
      <c r="CO341">
        <v>1</v>
      </c>
      <c r="CP341">
        <v>0</v>
      </c>
      <c r="CQ341">
        <v>0</v>
      </c>
      <c r="CR341">
        <v>0</v>
      </c>
      <c r="CS341">
        <v>1</v>
      </c>
      <c r="CT341">
        <v>0</v>
      </c>
      <c r="CU341">
        <v>0</v>
      </c>
      <c r="CV341">
        <v>0</v>
      </c>
      <c r="CW341">
        <v>1</v>
      </c>
      <c r="CX341">
        <v>0</v>
      </c>
      <c r="CY341">
        <v>0</v>
      </c>
      <c r="CZ341">
        <v>0</v>
      </c>
      <c r="DA341">
        <v>1</v>
      </c>
      <c r="DB341">
        <v>0</v>
      </c>
      <c r="DC341">
        <v>0</v>
      </c>
      <c r="DD341">
        <v>0</v>
      </c>
      <c r="DE341">
        <v>1</v>
      </c>
      <c r="DF341">
        <v>0</v>
      </c>
      <c r="DG341">
        <v>0</v>
      </c>
      <c r="DH341" t="s">
        <v>124</v>
      </c>
      <c r="DI341" t="s">
        <v>124</v>
      </c>
      <c r="DJ341" t="s">
        <v>124</v>
      </c>
      <c r="DK341" t="s">
        <v>124</v>
      </c>
      <c r="DL341" t="s">
        <v>124</v>
      </c>
      <c r="DM341" t="s">
        <v>124</v>
      </c>
      <c r="DN341" t="s">
        <v>124</v>
      </c>
      <c r="DO341">
        <v>0</v>
      </c>
      <c r="DP341">
        <v>1</v>
      </c>
      <c r="DQ341">
        <v>0</v>
      </c>
      <c r="DR341" t="s">
        <v>124</v>
      </c>
      <c r="DS341" t="s">
        <v>124</v>
      </c>
      <c r="DT341" t="s">
        <v>124</v>
      </c>
    </row>
    <row r="342" spans="1:124" x14ac:dyDescent="0.35">
      <c r="A342" t="s">
        <v>168</v>
      </c>
      <c r="B342" s="1">
        <v>43191</v>
      </c>
      <c r="C342" s="1">
        <v>43251</v>
      </c>
      <c r="D342">
        <v>1</v>
      </c>
      <c r="E342">
        <v>0</v>
      </c>
      <c r="F342">
        <v>0</v>
      </c>
      <c r="G342">
        <v>0</v>
      </c>
      <c r="H342" t="s">
        <v>124</v>
      </c>
      <c r="I342" t="s">
        <v>124</v>
      </c>
      <c r="J342" t="s">
        <v>124</v>
      </c>
      <c r="K342" t="s">
        <v>124</v>
      </c>
      <c r="L342" t="s">
        <v>124</v>
      </c>
      <c r="M342" t="s">
        <v>124</v>
      </c>
      <c r="N342" t="s">
        <v>124</v>
      </c>
      <c r="O342" t="s">
        <v>124</v>
      </c>
      <c r="P342" t="s">
        <v>124</v>
      </c>
      <c r="Q342" t="s">
        <v>124</v>
      </c>
      <c r="R342" t="s">
        <v>124</v>
      </c>
      <c r="S342" t="s">
        <v>124</v>
      </c>
      <c r="T342">
        <v>1</v>
      </c>
      <c r="U342">
        <v>1</v>
      </c>
      <c r="V342">
        <v>0</v>
      </c>
      <c r="W342">
        <v>1</v>
      </c>
      <c r="X342">
        <v>1</v>
      </c>
      <c r="Y342">
        <v>0</v>
      </c>
      <c r="Z342">
        <v>0</v>
      </c>
      <c r="AA342">
        <v>0</v>
      </c>
      <c r="AB342">
        <v>0</v>
      </c>
      <c r="AC342">
        <v>0</v>
      </c>
      <c r="AD342">
        <v>0</v>
      </c>
      <c r="AE342">
        <v>0</v>
      </c>
      <c r="AF342">
        <v>0</v>
      </c>
      <c r="AG342">
        <v>0</v>
      </c>
      <c r="AH342">
        <v>0</v>
      </c>
      <c r="AI342">
        <v>0</v>
      </c>
      <c r="AJ342">
        <v>0</v>
      </c>
      <c r="AK342">
        <v>0</v>
      </c>
      <c r="AL342">
        <v>0</v>
      </c>
      <c r="AM342">
        <v>1</v>
      </c>
      <c r="AN342">
        <v>0</v>
      </c>
      <c r="AO342">
        <v>0</v>
      </c>
      <c r="AP342">
        <v>0</v>
      </c>
      <c r="AQ342">
        <v>1</v>
      </c>
      <c r="AR342">
        <v>1</v>
      </c>
      <c r="AS342">
        <v>0</v>
      </c>
      <c r="AT342">
        <v>1</v>
      </c>
      <c r="AU342">
        <v>0</v>
      </c>
      <c r="AV342">
        <v>0</v>
      </c>
      <c r="AW342">
        <v>0</v>
      </c>
      <c r="AX342">
        <v>1</v>
      </c>
      <c r="AY342">
        <v>0</v>
      </c>
      <c r="AZ342">
        <v>1</v>
      </c>
      <c r="BA342">
        <v>1</v>
      </c>
      <c r="BB342">
        <v>1</v>
      </c>
      <c r="BC342">
        <v>1</v>
      </c>
      <c r="BD342">
        <v>0</v>
      </c>
      <c r="BE342">
        <v>0</v>
      </c>
      <c r="BF342">
        <v>0</v>
      </c>
      <c r="BG342">
        <v>0</v>
      </c>
      <c r="BH342">
        <v>0</v>
      </c>
      <c r="BI342">
        <v>0</v>
      </c>
      <c r="BJ342">
        <v>0</v>
      </c>
      <c r="BK342">
        <v>0</v>
      </c>
      <c r="BL342">
        <v>0</v>
      </c>
      <c r="BM342">
        <v>0</v>
      </c>
      <c r="BN342">
        <v>1</v>
      </c>
      <c r="BO342">
        <v>0</v>
      </c>
      <c r="BP342">
        <v>0</v>
      </c>
      <c r="BQ342">
        <v>0</v>
      </c>
      <c r="BR342">
        <v>0</v>
      </c>
      <c r="BS342">
        <v>1</v>
      </c>
      <c r="BT342">
        <v>0</v>
      </c>
      <c r="BU342">
        <v>0</v>
      </c>
      <c r="BV342">
        <v>1</v>
      </c>
      <c r="BW342">
        <v>0</v>
      </c>
      <c r="BX342">
        <v>0</v>
      </c>
      <c r="BY342">
        <v>0</v>
      </c>
      <c r="BZ342">
        <v>0</v>
      </c>
      <c r="CA342">
        <v>0</v>
      </c>
      <c r="CB342">
        <v>0</v>
      </c>
      <c r="CC342">
        <v>0</v>
      </c>
      <c r="CD342">
        <v>0</v>
      </c>
      <c r="CE342">
        <v>1</v>
      </c>
      <c r="CF342">
        <v>0</v>
      </c>
      <c r="CG342">
        <v>0</v>
      </c>
      <c r="CH342">
        <v>0</v>
      </c>
      <c r="CI342">
        <v>0</v>
      </c>
      <c r="CJ342">
        <v>0</v>
      </c>
      <c r="CK342">
        <v>0</v>
      </c>
      <c r="CL342">
        <v>0</v>
      </c>
      <c r="CM342">
        <v>0</v>
      </c>
      <c r="CN342">
        <v>0</v>
      </c>
      <c r="CO342">
        <v>1</v>
      </c>
      <c r="CP342">
        <v>0</v>
      </c>
      <c r="CQ342">
        <v>0</v>
      </c>
      <c r="CR342">
        <v>0</v>
      </c>
      <c r="CS342">
        <v>0</v>
      </c>
      <c r="CT342">
        <v>0</v>
      </c>
      <c r="CU342">
        <v>0</v>
      </c>
      <c r="CV342">
        <v>0</v>
      </c>
      <c r="CW342">
        <v>1</v>
      </c>
      <c r="CX342">
        <v>0</v>
      </c>
      <c r="CY342">
        <v>0</v>
      </c>
      <c r="CZ342">
        <v>0</v>
      </c>
      <c r="DA342">
        <v>0</v>
      </c>
      <c r="DB342">
        <v>0</v>
      </c>
      <c r="DC342">
        <v>0</v>
      </c>
      <c r="DD342">
        <v>0</v>
      </c>
      <c r="DE342">
        <v>1</v>
      </c>
      <c r="DF342">
        <v>0</v>
      </c>
      <c r="DG342">
        <v>0</v>
      </c>
      <c r="DH342" t="s">
        <v>124</v>
      </c>
      <c r="DI342" t="s">
        <v>124</v>
      </c>
      <c r="DJ342" t="s">
        <v>124</v>
      </c>
      <c r="DK342" t="s">
        <v>124</v>
      </c>
      <c r="DL342" t="s">
        <v>124</v>
      </c>
      <c r="DM342" t="s">
        <v>124</v>
      </c>
      <c r="DN342" t="s">
        <v>124</v>
      </c>
      <c r="DO342">
        <v>0</v>
      </c>
      <c r="DP342">
        <v>1</v>
      </c>
      <c r="DQ342">
        <v>0</v>
      </c>
      <c r="DR342" t="s">
        <v>124</v>
      </c>
      <c r="DS342" t="s">
        <v>124</v>
      </c>
      <c r="DT342" t="s">
        <v>124</v>
      </c>
    </row>
    <row r="343" spans="1:124" x14ac:dyDescent="0.35">
      <c r="A343" t="s">
        <v>168</v>
      </c>
      <c r="B343" s="1">
        <v>43252</v>
      </c>
      <c r="C343" s="1">
        <v>43465</v>
      </c>
      <c r="D343">
        <v>1</v>
      </c>
      <c r="E343">
        <v>0</v>
      </c>
      <c r="F343">
        <v>0</v>
      </c>
      <c r="G343">
        <v>0</v>
      </c>
      <c r="H343" t="s">
        <v>124</v>
      </c>
      <c r="I343" t="s">
        <v>124</v>
      </c>
      <c r="J343" t="s">
        <v>124</v>
      </c>
      <c r="K343" t="s">
        <v>124</v>
      </c>
      <c r="L343" t="s">
        <v>124</v>
      </c>
      <c r="M343" t="s">
        <v>124</v>
      </c>
      <c r="N343" t="s">
        <v>124</v>
      </c>
      <c r="O343" t="s">
        <v>124</v>
      </c>
      <c r="P343" t="s">
        <v>124</v>
      </c>
      <c r="Q343" t="s">
        <v>124</v>
      </c>
      <c r="R343" t="s">
        <v>124</v>
      </c>
      <c r="S343" t="s">
        <v>124</v>
      </c>
      <c r="T343">
        <v>1</v>
      </c>
      <c r="U343">
        <v>1</v>
      </c>
      <c r="V343">
        <v>0</v>
      </c>
      <c r="W343">
        <v>1</v>
      </c>
      <c r="X343">
        <v>1</v>
      </c>
      <c r="Y343">
        <v>0</v>
      </c>
      <c r="Z343">
        <v>0</v>
      </c>
      <c r="AA343">
        <v>0</v>
      </c>
      <c r="AB343">
        <v>0</v>
      </c>
      <c r="AC343">
        <v>0</v>
      </c>
      <c r="AD343">
        <v>0</v>
      </c>
      <c r="AE343">
        <v>0</v>
      </c>
      <c r="AF343">
        <v>0</v>
      </c>
      <c r="AG343">
        <v>0</v>
      </c>
      <c r="AH343">
        <v>0</v>
      </c>
      <c r="AI343">
        <v>0</v>
      </c>
      <c r="AJ343">
        <v>0</v>
      </c>
      <c r="AK343">
        <v>0</v>
      </c>
      <c r="AL343">
        <v>0</v>
      </c>
      <c r="AM343">
        <v>1</v>
      </c>
      <c r="AN343">
        <v>0</v>
      </c>
      <c r="AO343">
        <v>0</v>
      </c>
      <c r="AP343">
        <v>0</v>
      </c>
      <c r="AQ343">
        <v>1</v>
      </c>
      <c r="AR343">
        <v>1</v>
      </c>
      <c r="AS343">
        <v>0</v>
      </c>
      <c r="AT343">
        <v>1</v>
      </c>
      <c r="AU343">
        <v>0</v>
      </c>
      <c r="AV343">
        <v>0</v>
      </c>
      <c r="AW343">
        <v>0</v>
      </c>
      <c r="AX343">
        <v>1</v>
      </c>
      <c r="AY343">
        <v>0</v>
      </c>
      <c r="AZ343">
        <v>1</v>
      </c>
      <c r="BA343">
        <v>1</v>
      </c>
      <c r="BB343">
        <v>1</v>
      </c>
      <c r="BC343">
        <v>1</v>
      </c>
      <c r="BD343">
        <v>0</v>
      </c>
      <c r="BE343">
        <v>0</v>
      </c>
      <c r="BF343">
        <v>0</v>
      </c>
      <c r="BG343">
        <v>0</v>
      </c>
      <c r="BH343">
        <v>0</v>
      </c>
      <c r="BI343">
        <v>0</v>
      </c>
      <c r="BJ343">
        <v>0</v>
      </c>
      <c r="BK343">
        <v>0</v>
      </c>
      <c r="BL343">
        <v>0</v>
      </c>
      <c r="BM343">
        <v>0</v>
      </c>
      <c r="BN343">
        <v>1</v>
      </c>
      <c r="BO343">
        <v>0</v>
      </c>
      <c r="BP343">
        <v>0</v>
      </c>
      <c r="BQ343">
        <v>0</v>
      </c>
      <c r="BR343">
        <v>0</v>
      </c>
      <c r="BS343">
        <v>1</v>
      </c>
      <c r="BT343">
        <v>0</v>
      </c>
      <c r="BU343">
        <v>0</v>
      </c>
      <c r="BV343">
        <v>1</v>
      </c>
      <c r="BW343">
        <v>0</v>
      </c>
      <c r="BX343">
        <v>0</v>
      </c>
      <c r="BY343">
        <v>0</v>
      </c>
      <c r="BZ343">
        <v>0</v>
      </c>
      <c r="CA343">
        <v>0</v>
      </c>
      <c r="CB343">
        <v>0</v>
      </c>
      <c r="CC343">
        <v>0</v>
      </c>
      <c r="CD343">
        <v>0</v>
      </c>
      <c r="CE343">
        <v>1</v>
      </c>
      <c r="CF343">
        <v>0</v>
      </c>
      <c r="CG343">
        <v>0</v>
      </c>
      <c r="CH343">
        <v>0</v>
      </c>
      <c r="CI343">
        <v>0</v>
      </c>
      <c r="CJ343">
        <v>0</v>
      </c>
      <c r="CK343">
        <v>0</v>
      </c>
      <c r="CL343">
        <v>0</v>
      </c>
      <c r="CM343">
        <v>0</v>
      </c>
      <c r="CN343">
        <v>0</v>
      </c>
      <c r="CO343">
        <v>1</v>
      </c>
      <c r="CP343">
        <v>0</v>
      </c>
      <c r="CQ343">
        <v>0</v>
      </c>
      <c r="CR343">
        <v>0</v>
      </c>
      <c r="CS343">
        <v>1</v>
      </c>
      <c r="CT343">
        <v>0</v>
      </c>
      <c r="CU343">
        <v>0</v>
      </c>
      <c r="CV343">
        <v>0</v>
      </c>
      <c r="CW343">
        <v>1</v>
      </c>
      <c r="CX343">
        <v>0</v>
      </c>
      <c r="CY343">
        <v>0</v>
      </c>
      <c r="CZ343">
        <v>0</v>
      </c>
      <c r="DA343">
        <v>1</v>
      </c>
      <c r="DB343">
        <v>0</v>
      </c>
      <c r="DC343">
        <v>0</v>
      </c>
      <c r="DD343">
        <v>0</v>
      </c>
      <c r="DE343">
        <v>1</v>
      </c>
      <c r="DF343">
        <v>0</v>
      </c>
      <c r="DG343">
        <v>0</v>
      </c>
      <c r="DH343" t="s">
        <v>124</v>
      </c>
      <c r="DI343" t="s">
        <v>124</v>
      </c>
      <c r="DJ343" t="s">
        <v>124</v>
      </c>
      <c r="DK343" t="s">
        <v>124</v>
      </c>
      <c r="DL343" t="s">
        <v>124</v>
      </c>
      <c r="DM343" t="s">
        <v>124</v>
      </c>
      <c r="DN343" t="s">
        <v>124</v>
      </c>
      <c r="DO343">
        <v>0</v>
      </c>
      <c r="DP343">
        <v>1</v>
      </c>
      <c r="DQ343">
        <v>0</v>
      </c>
      <c r="DR343" t="s">
        <v>124</v>
      </c>
      <c r="DS343" t="s">
        <v>124</v>
      </c>
      <c r="DT343" t="s">
        <v>124</v>
      </c>
    </row>
    <row r="344" spans="1:124" x14ac:dyDescent="0.35">
      <c r="A344" t="s">
        <v>168</v>
      </c>
      <c r="B344" s="1">
        <v>43466</v>
      </c>
      <c r="C344" s="1">
        <v>43738</v>
      </c>
      <c r="D344">
        <v>1</v>
      </c>
      <c r="E344">
        <v>0</v>
      </c>
      <c r="F344">
        <v>0</v>
      </c>
      <c r="G344">
        <v>0</v>
      </c>
      <c r="H344" t="s">
        <v>124</v>
      </c>
      <c r="I344" t="s">
        <v>124</v>
      </c>
      <c r="J344" t="s">
        <v>124</v>
      </c>
      <c r="K344" t="s">
        <v>124</v>
      </c>
      <c r="L344" t="s">
        <v>124</v>
      </c>
      <c r="M344" t="s">
        <v>124</v>
      </c>
      <c r="N344" t="s">
        <v>124</v>
      </c>
      <c r="O344" t="s">
        <v>124</v>
      </c>
      <c r="P344" t="s">
        <v>124</v>
      </c>
      <c r="Q344" t="s">
        <v>124</v>
      </c>
      <c r="R344" t="s">
        <v>124</v>
      </c>
      <c r="S344" t="s">
        <v>124</v>
      </c>
      <c r="T344">
        <v>1</v>
      </c>
      <c r="U344">
        <v>1</v>
      </c>
      <c r="V344">
        <v>0</v>
      </c>
      <c r="W344">
        <v>1</v>
      </c>
      <c r="X344">
        <v>1</v>
      </c>
      <c r="Y344">
        <v>0</v>
      </c>
      <c r="Z344">
        <v>0</v>
      </c>
      <c r="AA344">
        <v>0</v>
      </c>
      <c r="AB344">
        <v>0</v>
      </c>
      <c r="AC344">
        <v>0</v>
      </c>
      <c r="AD344">
        <v>0</v>
      </c>
      <c r="AE344">
        <v>0</v>
      </c>
      <c r="AF344">
        <v>0</v>
      </c>
      <c r="AG344">
        <v>0</v>
      </c>
      <c r="AH344">
        <v>0</v>
      </c>
      <c r="AI344">
        <v>0</v>
      </c>
      <c r="AJ344">
        <v>0</v>
      </c>
      <c r="AK344">
        <v>0</v>
      </c>
      <c r="AL344">
        <v>0</v>
      </c>
      <c r="AM344">
        <v>1</v>
      </c>
      <c r="AN344">
        <v>0</v>
      </c>
      <c r="AO344">
        <v>0</v>
      </c>
      <c r="AP344">
        <v>1</v>
      </c>
      <c r="AQ344">
        <v>1</v>
      </c>
      <c r="AR344">
        <v>1</v>
      </c>
      <c r="AS344">
        <v>0</v>
      </c>
      <c r="AT344">
        <v>1</v>
      </c>
      <c r="AU344">
        <v>0</v>
      </c>
      <c r="AV344">
        <v>0</v>
      </c>
      <c r="AW344">
        <v>0</v>
      </c>
      <c r="AX344">
        <v>1</v>
      </c>
      <c r="AY344">
        <v>0</v>
      </c>
      <c r="AZ344">
        <v>1</v>
      </c>
      <c r="BA344">
        <v>1</v>
      </c>
      <c r="BB344">
        <v>1</v>
      </c>
      <c r="BC344">
        <v>1</v>
      </c>
      <c r="BD344">
        <v>0</v>
      </c>
      <c r="BE344">
        <v>0</v>
      </c>
      <c r="BF344">
        <v>0</v>
      </c>
      <c r="BG344">
        <v>0</v>
      </c>
      <c r="BH344">
        <v>0</v>
      </c>
      <c r="BI344">
        <v>0</v>
      </c>
      <c r="BJ344">
        <v>0</v>
      </c>
      <c r="BK344">
        <v>0</v>
      </c>
      <c r="BL344">
        <v>0</v>
      </c>
      <c r="BM344">
        <v>0</v>
      </c>
      <c r="BN344">
        <v>0</v>
      </c>
      <c r="BO344">
        <v>0</v>
      </c>
      <c r="BP344">
        <v>0</v>
      </c>
      <c r="BQ344">
        <v>0</v>
      </c>
      <c r="BR344">
        <v>0</v>
      </c>
      <c r="BS344">
        <v>1</v>
      </c>
      <c r="BT344">
        <v>0</v>
      </c>
      <c r="BU344">
        <v>0</v>
      </c>
      <c r="BV344">
        <v>1</v>
      </c>
      <c r="BW344">
        <v>0</v>
      </c>
      <c r="BX344">
        <v>0</v>
      </c>
      <c r="BY344">
        <v>0</v>
      </c>
      <c r="BZ344">
        <v>0</v>
      </c>
      <c r="CA344">
        <v>0</v>
      </c>
      <c r="CB344">
        <v>0</v>
      </c>
      <c r="CC344">
        <v>0</v>
      </c>
      <c r="CD344">
        <v>1</v>
      </c>
      <c r="CE344">
        <v>0</v>
      </c>
      <c r="CF344">
        <v>0</v>
      </c>
      <c r="CG344">
        <v>0</v>
      </c>
      <c r="CH344">
        <v>0</v>
      </c>
      <c r="CI344">
        <v>0</v>
      </c>
      <c r="CJ344">
        <v>0</v>
      </c>
      <c r="CK344">
        <v>0</v>
      </c>
      <c r="CL344">
        <v>0</v>
      </c>
      <c r="CM344">
        <v>0</v>
      </c>
      <c r="CN344">
        <v>0</v>
      </c>
      <c r="CO344">
        <v>1</v>
      </c>
      <c r="CP344">
        <v>0</v>
      </c>
      <c r="CQ344">
        <v>0</v>
      </c>
      <c r="CR344">
        <v>0</v>
      </c>
      <c r="CS344">
        <v>1</v>
      </c>
      <c r="CT344">
        <v>0</v>
      </c>
      <c r="CU344">
        <v>0</v>
      </c>
      <c r="CV344">
        <v>0</v>
      </c>
      <c r="CW344">
        <v>1</v>
      </c>
      <c r="CX344">
        <v>0</v>
      </c>
      <c r="CY344">
        <v>0</v>
      </c>
      <c r="CZ344">
        <v>0</v>
      </c>
      <c r="DA344">
        <v>1</v>
      </c>
      <c r="DB344">
        <v>0</v>
      </c>
      <c r="DC344">
        <v>0</v>
      </c>
      <c r="DD344">
        <v>0</v>
      </c>
      <c r="DE344">
        <v>1</v>
      </c>
      <c r="DF344">
        <v>0</v>
      </c>
      <c r="DG344">
        <v>0</v>
      </c>
      <c r="DH344" t="s">
        <v>124</v>
      </c>
      <c r="DI344" t="s">
        <v>124</v>
      </c>
      <c r="DJ344" t="s">
        <v>124</v>
      </c>
      <c r="DK344" t="s">
        <v>124</v>
      </c>
      <c r="DL344" t="s">
        <v>124</v>
      </c>
      <c r="DM344" t="s">
        <v>124</v>
      </c>
      <c r="DN344" t="s">
        <v>124</v>
      </c>
      <c r="DO344">
        <v>0</v>
      </c>
      <c r="DP344">
        <v>1</v>
      </c>
      <c r="DQ344">
        <v>0</v>
      </c>
      <c r="DR344" t="s">
        <v>124</v>
      </c>
      <c r="DS344" t="s">
        <v>124</v>
      </c>
      <c r="DT344" t="s">
        <v>124</v>
      </c>
    </row>
    <row r="345" spans="1:124" x14ac:dyDescent="0.35">
      <c r="A345" t="s">
        <v>168</v>
      </c>
      <c r="B345" s="1">
        <v>43739</v>
      </c>
      <c r="C345" s="1">
        <v>44012</v>
      </c>
      <c r="D345">
        <v>1</v>
      </c>
      <c r="E345">
        <v>0</v>
      </c>
      <c r="F345">
        <v>0</v>
      </c>
      <c r="G345">
        <v>0</v>
      </c>
      <c r="H345" t="s">
        <v>124</v>
      </c>
      <c r="I345" t="s">
        <v>124</v>
      </c>
      <c r="J345" t="s">
        <v>124</v>
      </c>
      <c r="K345" t="s">
        <v>124</v>
      </c>
      <c r="L345" t="s">
        <v>124</v>
      </c>
      <c r="M345" t="s">
        <v>124</v>
      </c>
      <c r="N345" t="s">
        <v>124</v>
      </c>
      <c r="O345" t="s">
        <v>124</v>
      </c>
      <c r="P345" t="s">
        <v>124</v>
      </c>
      <c r="Q345" t="s">
        <v>124</v>
      </c>
      <c r="R345" t="s">
        <v>124</v>
      </c>
      <c r="S345" t="s">
        <v>124</v>
      </c>
      <c r="T345">
        <v>1</v>
      </c>
      <c r="U345">
        <v>1</v>
      </c>
      <c r="V345">
        <v>0</v>
      </c>
      <c r="W345">
        <v>1</v>
      </c>
      <c r="X345">
        <v>1</v>
      </c>
      <c r="Y345">
        <v>0</v>
      </c>
      <c r="Z345">
        <v>0</v>
      </c>
      <c r="AA345">
        <v>0</v>
      </c>
      <c r="AB345">
        <v>0</v>
      </c>
      <c r="AC345">
        <v>0</v>
      </c>
      <c r="AD345">
        <v>0</v>
      </c>
      <c r="AE345">
        <v>0</v>
      </c>
      <c r="AF345">
        <v>0</v>
      </c>
      <c r="AG345">
        <v>0</v>
      </c>
      <c r="AH345">
        <v>0</v>
      </c>
      <c r="AI345">
        <v>0</v>
      </c>
      <c r="AJ345">
        <v>0</v>
      </c>
      <c r="AK345">
        <v>0</v>
      </c>
      <c r="AL345">
        <v>0</v>
      </c>
      <c r="AM345">
        <v>1</v>
      </c>
      <c r="AN345">
        <v>0</v>
      </c>
      <c r="AO345">
        <v>0</v>
      </c>
      <c r="AP345">
        <v>1</v>
      </c>
      <c r="AQ345">
        <v>1</v>
      </c>
      <c r="AR345">
        <v>1</v>
      </c>
      <c r="AS345">
        <v>0</v>
      </c>
      <c r="AT345">
        <v>1</v>
      </c>
      <c r="AU345">
        <v>0</v>
      </c>
      <c r="AV345">
        <v>0</v>
      </c>
      <c r="AW345">
        <v>0</v>
      </c>
      <c r="AX345">
        <v>1</v>
      </c>
      <c r="AY345">
        <v>0</v>
      </c>
      <c r="AZ345">
        <v>1</v>
      </c>
      <c r="BA345">
        <v>1</v>
      </c>
      <c r="BB345">
        <v>1</v>
      </c>
      <c r="BC345">
        <v>1</v>
      </c>
      <c r="BD345">
        <v>0</v>
      </c>
      <c r="BE345">
        <v>0</v>
      </c>
      <c r="BF345">
        <v>0</v>
      </c>
      <c r="BG345">
        <v>0</v>
      </c>
      <c r="BH345">
        <v>0</v>
      </c>
      <c r="BI345">
        <v>0</v>
      </c>
      <c r="BJ345">
        <v>0</v>
      </c>
      <c r="BK345">
        <v>0</v>
      </c>
      <c r="BL345">
        <v>0</v>
      </c>
      <c r="BM345">
        <v>0</v>
      </c>
      <c r="BN345">
        <v>0</v>
      </c>
      <c r="BO345">
        <v>0</v>
      </c>
      <c r="BP345">
        <v>0</v>
      </c>
      <c r="BQ345">
        <v>0</v>
      </c>
      <c r="BR345">
        <v>0</v>
      </c>
      <c r="BS345">
        <v>1</v>
      </c>
      <c r="BT345">
        <v>0</v>
      </c>
      <c r="BU345">
        <v>0</v>
      </c>
      <c r="BV345">
        <v>1</v>
      </c>
      <c r="BW345">
        <v>0</v>
      </c>
      <c r="BX345">
        <v>0</v>
      </c>
      <c r="BY345">
        <v>0</v>
      </c>
      <c r="BZ345">
        <v>0</v>
      </c>
      <c r="CA345">
        <v>0</v>
      </c>
      <c r="CB345">
        <v>0</v>
      </c>
      <c r="CC345">
        <v>0</v>
      </c>
      <c r="CD345">
        <v>1</v>
      </c>
      <c r="CE345">
        <v>0</v>
      </c>
      <c r="CF345">
        <v>0</v>
      </c>
      <c r="CG345">
        <v>0</v>
      </c>
      <c r="CH345">
        <v>0</v>
      </c>
      <c r="CI345">
        <v>0</v>
      </c>
      <c r="CJ345">
        <v>0</v>
      </c>
      <c r="CK345">
        <v>0</v>
      </c>
      <c r="CL345">
        <v>0</v>
      </c>
      <c r="CM345">
        <v>0</v>
      </c>
      <c r="CN345">
        <v>0</v>
      </c>
      <c r="CO345">
        <v>1</v>
      </c>
      <c r="CP345">
        <v>0</v>
      </c>
      <c r="CQ345">
        <v>0</v>
      </c>
      <c r="CR345">
        <v>0</v>
      </c>
      <c r="CS345">
        <v>0</v>
      </c>
      <c r="CT345">
        <v>0</v>
      </c>
      <c r="CU345">
        <v>0</v>
      </c>
      <c r="CV345">
        <v>0</v>
      </c>
      <c r="CW345">
        <v>1</v>
      </c>
      <c r="CX345">
        <v>0</v>
      </c>
      <c r="CY345">
        <v>0</v>
      </c>
      <c r="CZ345">
        <v>0</v>
      </c>
      <c r="DA345">
        <v>1</v>
      </c>
      <c r="DB345">
        <v>0</v>
      </c>
      <c r="DC345">
        <v>0</v>
      </c>
      <c r="DD345">
        <v>0</v>
      </c>
      <c r="DE345">
        <v>1</v>
      </c>
      <c r="DF345">
        <v>0</v>
      </c>
      <c r="DG345">
        <v>0</v>
      </c>
      <c r="DH345" t="s">
        <v>124</v>
      </c>
      <c r="DI345" t="s">
        <v>124</v>
      </c>
      <c r="DJ345" t="s">
        <v>124</v>
      </c>
      <c r="DK345" t="s">
        <v>124</v>
      </c>
      <c r="DL345" t="s">
        <v>124</v>
      </c>
      <c r="DM345" t="s">
        <v>124</v>
      </c>
      <c r="DN345" t="s">
        <v>124</v>
      </c>
      <c r="DO345">
        <v>0</v>
      </c>
      <c r="DP345">
        <v>1</v>
      </c>
      <c r="DQ345">
        <v>0</v>
      </c>
      <c r="DR345" t="s">
        <v>124</v>
      </c>
      <c r="DS345" t="s">
        <v>124</v>
      </c>
      <c r="DT345" t="s">
        <v>124</v>
      </c>
    </row>
    <row r="346" spans="1:124" x14ac:dyDescent="0.35">
      <c r="A346" t="s">
        <v>168</v>
      </c>
      <c r="B346" s="1">
        <v>44013</v>
      </c>
      <c r="C346" s="1">
        <v>44044</v>
      </c>
      <c r="D346">
        <v>1</v>
      </c>
      <c r="E346">
        <v>0</v>
      </c>
      <c r="F346">
        <v>0</v>
      </c>
      <c r="G346">
        <v>0</v>
      </c>
      <c r="H346" t="s">
        <v>124</v>
      </c>
      <c r="I346" t="s">
        <v>124</v>
      </c>
      <c r="J346" t="s">
        <v>124</v>
      </c>
      <c r="K346" t="s">
        <v>124</v>
      </c>
      <c r="L346" t="s">
        <v>124</v>
      </c>
      <c r="M346" t="s">
        <v>124</v>
      </c>
      <c r="N346" t="s">
        <v>124</v>
      </c>
      <c r="O346" t="s">
        <v>124</v>
      </c>
      <c r="P346" t="s">
        <v>124</v>
      </c>
      <c r="Q346" t="s">
        <v>124</v>
      </c>
      <c r="R346" t="s">
        <v>124</v>
      </c>
      <c r="S346" t="s">
        <v>124</v>
      </c>
      <c r="T346">
        <v>1</v>
      </c>
      <c r="U346">
        <v>1</v>
      </c>
      <c r="V346">
        <v>0</v>
      </c>
      <c r="W346">
        <v>1</v>
      </c>
      <c r="X346">
        <v>1</v>
      </c>
      <c r="Y346">
        <v>0</v>
      </c>
      <c r="Z346">
        <v>0</v>
      </c>
      <c r="AA346">
        <v>0</v>
      </c>
      <c r="AB346">
        <v>0</v>
      </c>
      <c r="AC346">
        <v>0</v>
      </c>
      <c r="AD346">
        <v>0</v>
      </c>
      <c r="AE346">
        <v>0</v>
      </c>
      <c r="AF346">
        <v>0</v>
      </c>
      <c r="AG346">
        <v>0</v>
      </c>
      <c r="AH346">
        <v>0</v>
      </c>
      <c r="AI346">
        <v>0</v>
      </c>
      <c r="AJ346">
        <v>0</v>
      </c>
      <c r="AK346">
        <v>0</v>
      </c>
      <c r="AL346">
        <v>0</v>
      </c>
      <c r="AM346">
        <v>1</v>
      </c>
      <c r="AN346">
        <v>0</v>
      </c>
      <c r="AO346">
        <v>0</v>
      </c>
      <c r="AP346">
        <v>1</v>
      </c>
      <c r="AQ346">
        <v>1</v>
      </c>
      <c r="AR346">
        <v>0</v>
      </c>
      <c r="AS346">
        <v>0</v>
      </c>
      <c r="AT346">
        <v>1</v>
      </c>
      <c r="AU346">
        <v>0</v>
      </c>
      <c r="AV346">
        <v>0</v>
      </c>
      <c r="AW346">
        <v>0</v>
      </c>
      <c r="AX346">
        <v>1</v>
      </c>
      <c r="AY346">
        <v>0</v>
      </c>
      <c r="AZ346">
        <v>1</v>
      </c>
      <c r="BA346">
        <v>1</v>
      </c>
      <c r="BB346">
        <v>1</v>
      </c>
      <c r="BC346">
        <v>1</v>
      </c>
      <c r="BD346">
        <v>0</v>
      </c>
      <c r="BE346">
        <v>0</v>
      </c>
      <c r="BF346">
        <v>0</v>
      </c>
      <c r="BG346">
        <v>0</v>
      </c>
      <c r="BH346">
        <v>0</v>
      </c>
      <c r="BI346">
        <v>0</v>
      </c>
      <c r="BJ346">
        <v>0</v>
      </c>
      <c r="BK346">
        <v>0</v>
      </c>
      <c r="BL346">
        <v>0</v>
      </c>
      <c r="BM346">
        <v>0</v>
      </c>
      <c r="BN346">
        <v>0</v>
      </c>
      <c r="BO346">
        <v>0</v>
      </c>
      <c r="BP346">
        <v>0</v>
      </c>
      <c r="BQ346">
        <v>0</v>
      </c>
      <c r="BR346">
        <v>0</v>
      </c>
      <c r="BS346">
        <v>1</v>
      </c>
      <c r="BT346">
        <v>0</v>
      </c>
      <c r="BU346">
        <v>0</v>
      </c>
      <c r="BV346">
        <v>1</v>
      </c>
      <c r="BW346">
        <v>0</v>
      </c>
      <c r="BX346">
        <v>0</v>
      </c>
      <c r="BY346">
        <v>0</v>
      </c>
      <c r="BZ346">
        <v>0</v>
      </c>
      <c r="CA346">
        <v>0</v>
      </c>
      <c r="CB346">
        <v>0</v>
      </c>
      <c r="CC346">
        <v>0</v>
      </c>
      <c r="CD346">
        <v>0</v>
      </c>
      <c r="CE346">
        <v>1</v>
      </c>
      <c r="CF346">
        <v>0</v>
      </c>
      <c r="CG346">
        <v>0</v>
      </c>
      <c r="CH346">
        <v>0</v>
      </c>
      <c r="CI346">
        <v>0</v>
      </c>
      <c r="CJ346">
        <v>0</v>
      </c>
      <c r="CK346">
        <v>0</v>
      </c>
      <c r="CL346">
        <v>0</v>
      </c>
      <c r="CM346">
        <v>0</v>
      </c>
      <c r="CN346">
        <v>0</v>
      </c>
      <c r="CO346">
        <v>1</v>
      </c>
      <c r="CP346">
        <v>0</v>
      </c>
      <c r="CQ346">
        <v>0</v>
      </c>
      <c r="CR346">
        <v>0</v>
      </c>
      <c r="CS346">
        <v>0</v>
      </c>
      <c r="CT346">
        <v>0</v>
      </c>
      <c r="CU346">
        <v>0</v>
      </c>
      <c r="CV346">
        <v>0</v>
      </c>
      <c r="CW346">
        <v>1</v>
      </c>
      <c r="CX346">
        <v>0</v>
      </c>
      <c r="CY346">
        <v>0</v>
      </c>
      <c r="CZ346">
        <v>0</v>
      </c>
      <c r="DA346">
        <v>0</v>
      </c>
      <c r="DB346">
        <v>0</v>
      </c>
      <c r="DC346">
        <v>0</v>
      </c>
      <c r="DD346">
        <v>0</v>
      </c>
      <c r="DE346">
        <v>1</v>
      </c>
      <c r="DF346">
        <v>0</v>
      </c>
      <c r="DG346">
        <v>0</v>
      </c>
      <c r="DH346" t="s">
        <v>124</v>
      </c>
      <c r="DI346" t="s">
        <v>124</v>
      </c>
      <c r="DJ346" t="s">
        <v>124</v>
      </c>
      <c r="DK346" t="s">
        <v>124</v>
      </c>
      <c r="DL346" t="s">
        <v>124</v>
      </c>
      <c r="DM346" t="s">
        <v>124</v>
      </c>
      <c r="DN346" t="s">
        <v>124</v>
      </c>
      <c r="DO346">
        <v>0</v>
      </c>
      <c r="DP346">
        <v>1</v>
      </c>
      <c r="DQ346">
        <v>0</v>
      </c>
      <c r="DR346" t="s">
        <v>124</v>
      </c>
      <c r="DS346" t="s">
        <v>124</v>
      </c>
      <c r="DT346" t="s">
        <v>124</v>
      </c>
    </row>
    <row r="347" spans="1:124" x14ac:dyDescent="0.35">
      <c r="A347" t="s">
        <v>169</v>
      </c>
      <c r="B347" s="1">
        <v>42948</v>
      </c>
      <c r="C347" s="1">
        <v>43100</v>
      </c>
      <c r="D347">
        <v>1</v>
      </c>
      <c r="E347">
        <v>0</v>
      </c>
      <c r="F347">
        <v>0</v>
      </c>
      <c r="G347">
        <v>0</v>
      </c>
      <c r="H347" t="s">
        <v>124</v>
      </c>
      <c r="I347" t="s">
        <v>124</v>
      </c>
      <c r="J347" t="s">
        <v>124</v>
      </c>
      <c r="K347" t="s">
        <v>124</v>
      </c>
      <c r="L347" t="s">
        <v>124</v>
      </c>
      <c r="M347" t="s">
        <v>124</v>
      </c>
      <c r="N347" t="s">
        <v>124</v>
      </c>
      <c r="O347" t="s">
        <v>124</v>
      </c>
      <c r="P347" t="s">
        <v>124</v>
      </c>
      <c r="Q347" t="s">
        <v>124</v>
      </c>
      <c r="R347" t="s">
        <v>124</v>
      </c>
      <c r="S347" t="s">
        <v>124</v>
      </c>
      <c r="T347">
        <v>1</v>
      </c>
      <c r="U347">
        <v>1</v>
      </c>
      <c r="V347">
        <v>1</v>
      </c>
      <c r="W347">
        <v>1</v>
      </c>
      <c r="X347">
        <v>1</v>
      </c>
      <c r="Y347">
        <v>0</v>
      </c>
      <c r="Z347">
        <v>0</v>
      </c>
      <c r="AA347">
        <v>0</v>
      </c>
      <c r="AB347">
        <v>0</v>
      </c>
      <c r="AC347">
        <v>0</v>
      </c>
      <c r="AD347">
        <v>0</v>
      </c>
      <c r="AE347">
        <v>0</v>
      </c>
      <c r="AF347">
        <v>0</v>
      </c>
      <c r="AG347">
        <v>0</v>
      </c>
      <c r="AH347">
        <v>0</v>
      </c>
      <c r="AI347">
        <v>0</v>
      </c>
      <c r="AJ347">
        <v>0</v>
      </c>
      <c r="AK347">
        <v>0</v>
      </c>
      <c r="AL347">
        <v>0</v>
      </c>
      <c r="AM347">
        <v>1</v>
      </c>
      <c r="AN347">
        <v>0</v>
      </c>
      <c r="AO347">
        <v>0</v>
      </c>
      <c r="AP347">
        <v>0</v>
      </c>
      <c r="AQ347">
        <v>1</v>
      </c>
      <c r="AR347">
        <v>0</v>
      </c>
      <c r="AS347">
        <v>0</v>
      </c>
      <c r="AT347">
        <v>1</v>
      </c>
      <c r="AU347">
        <v>0</v>
      </c>
      <c r="AV347">
        <v>0</v>
      </c>
      <c r="AW347">
        <v>0</v>
      </c>
      <c r="AX347">
        <v>1</v>
      </c>
      <c r="AY347">
        <v>0</v>
      </c>
      <c r="AZ347">
        <v>0</v>
      </c>
      <c r="BA347">
        <v>1</v>
      </c>
      <c r="BB347">
        <v>0</v>
      </c>
      <c r="BC347">
        <v>1</v>
      </c>
      <c r="BD347">
        <v>0</v>
      </c>
      <c r="BE347">
        <v>0</v>
      </c>
      <c r="BF347">
        <v>0</v>
      </c>
      <c r="BG347">
        <v>0</v>
      </c>
      <c r="BH347">
        <v>0</v>
      </c>
      <c r="BI347">
        <v>0</v>
      </c>
      <c r="BJ347">
        <v>0</v>
      </c>
      <c r="BK347">
        <v>0</v>
      </c>
      <c r="BL347">
        <v>1</v>
      </c>
      <c r="BM347">
        <v>1</v>
      </c>
      <c r="BN347">
        <v>0</v>
      </c>
      <c r="BO347">
        <v>0</v>
      </c>
      <c r="BP347">
        <v>0</v>
      </c>
      <c r="BQ347">
        <v>0</v>
      </c>
      <c r="BR347">
        <v>0</v>
      </c>
      <c r="BS347">
        <v>1</v>
      </c>
      <c r="BT347">
        <v>0</v>
      </c>
      <c r="BU347">
        <v>0</v>
      </c>
      <c r="BV347">
        <v>1</v>
      </c>
      <c r="BW347">
        <v>0</v>
      </c>
      <c r="BX347">
        <v>0</v>
      </c>
      <c r="BY347">
        <v>0</v>
      </c>
      <c r="BZ347">
        <v>0</v>
      </c>
      <c r="CA347">
        <v>0</v>
      </c>
      <c r="CB347">
        <v>0</v>
      </c>
      <c r="CC347">
        <v>0</v>
      </c>
      <c r="CD347">
        <v>0</v>
      </c>
      <c r="CE347">
        <v>1</v>
      </c>
      <c r="CF347">
        <v>0</v>
      </c>
      <c r="CG347">
        <v>0</v>
      </c>
      <c r="CH347">
        <v>0</v>
      </c>
      <c r="CI347">
        <v>0</v>
      </c>
      <c r="CJ347">
        <v>0</v>
      </c>
      <c r="CK347">
        <v>0</v>
      </c>
      <c r="CL347">
        <v>0</v>
      </c>
      <c r="CM347">
        <v>0</v>
      </c>
      <c r="CN347">
        <v>0</v>
      </c>
      <c r="CO347">
        <v>1</v>
      </c>
      <c r="CP347">
        <v>0</v>
      </c>
      <c r="CQ347">
        <v>0</v>
      </c>
      <c r="CR347">
        <v>0</v>
      </c>
      <c r="CS347">
        <v>0</v>
      </c>
      <c r="CT347">
        <v>0</v>
      </c>
      <c r="CU347">
        <v>1</v>
      </c>
      <c r="CV347">
        <v>0</v>
      </c>
      <c r="CW347">
        <v>1</v>
      </c>
      <c r="CX347">
        <v>0</v>
      </c>
      <c r="CY347">
        <v>0</v>
      </c>
      <c r="CZ347">
        <v>0</v>
      </c>
      <c r="DA347">
        <v>0</v>
      </c>
      <c r="DB347">
        <v>0</v>
      </c>
      <c r="DC347">
        <v>0</v>
      </c>
      <c r="DD347">
        <v>0</v>
      </c>
      <c r="DE347">
        <v>1</v>
      </c>
      <c r="DF347">
        <v>0</v>
      </c>
      <c r="DG347">
        <v>0</v>
      </c>
      <c r="DH347" t="s">
        <v>124</v>
      </c>
      <c r="DI347" t="s">
        <v>124</v>
      </c>
      <c r="DJ347" t="s">
        <v>124</v>
      </c>
      <c r="DK347" t="s">
        <v>124</v>
      </c>
      <c r="DL347" t="s">
        <v>124</v>
      </c>
      <c r="DM347" t="s">
        <v>124</v>
      </c>
      <c r="DN347" t="s">
        <v>124</v>
      </c>
      <c r="DO347">
        <v>0</v>
      </c>
      <c r="DP347" t="s">
        <v>124</v>
      </c>
      <c r="DQ347">
        <v>1</v>
      </c>
      <c r="DR347">
        <v>1</v>
      </c>
      <c r="DS347">
        <v>0</v>
      </c>
      <c r="DT347">
        <v>0</v>
      </c>
    </row>
    <row r="348" spans="1:124" x14ac:dyDescent="0.35">
      <c r="A348" t="s">
        <v>169</v>
      </c>
      <c r="B348" s="1">
        <v>43101</v>
      </c>
      <c r="C348" s="1">
        <v>43244</v>
      </c>
      <c r="D348">
        <v>1</v>
      </c>
      <c r="E348">
        <v>0</v>
      </c>
      <c r="F348">
        <v>0</v>
      </c>
      <c r="G348">
        <v>0</v>
      </c>
      <c r="H348" t="s">
        <v>124</v>
      </c>
      <c r="I348" t="s">
        <v>124</v>
      </c>
      <c r="J348" t="s">
        <v>124</v>
      </c>
      <c r="K348" t="s">
        <v>124</v>
      </c>
      <c r="L348" t="s">
        <v>124</v>
      </c>
      <c r="M348" t="s">
        <v>124</v>
      </c>
      <c r="N348" t="s">
        <v>124</v>
      </c>
      <c r="O348" t="s">
        <v>124</v>
      </c>
      <c r="P348" t="s">
        <v>124</v>
      </c>
      <c r="Q348" t="s">
        <v>124</v>
      </c>
      <c r="R348" t="s">
        <v>124</v>
      </c>
      <c r="S348" t="s">
        <v>124</v>
      </c>
      <c r="T348">
        <v>1</v>
      </c>
      <c r="U348">
        <v>1</v>
      </c>
      <c r="V348">
        <v>1</v>
      </c>
      <c r="W348">
        <v>1</v>
      </c>
      <c r="X348">
        <v>1</v>
      </c>
      <c r="Y348">
        <v>0</v>
      </c>
      <c r="Z348">
        <v>0</v>
      </c>
      <c r="AA348">
        <v>0</v>
      </c>
      <c r="AB348">
        <v>0</v>
      </c>
      <c r="AC348">
        <v>0</v>
      </c>
      <c r="AD348">
        <v>0</v>
      </c>
      <c r="AE348">
        <v>0</v>
      </c>
      <c r="AF348">
        <v>0</v>
      </c>
      <c r="AG348">
        <v>0</v>
      </c>
      <c r="AH348">
        <v>0</v>
      </c>
      <c r="AI348">
        <v>0</v>
      </c>
      <c r="AJ348">
        <v>0</v>
      </c>
      <c r="AK348">
        <v>0</v>
      </c>
      <c r="AL348">
        <v>0</v>
      </c>
      <c r="AM348">
        <v>1</v>
      </c>
      <c r="AN348">
        <v>0</v>
      </c>
      <c r="AO348">
        <v>0</v>
      </c>
      <c r="AP348">
        <v>0</v>
      </c>
      <c r="AQ348">
        <v>1</v>
      </c>
      <c r="AR348">
        <v>0</v>
      </c>
      <c r="AS348">
        <v>0</v>
      </c>
      <c r="AT348">
        <v>1</v>
      </c>
      <c r="AU348">
        <v>0</v>
      </c>
      <c r="AV348">
        <v>0</v>
      </c>
      <c r="AW348">
        <v>0</v>
      </c>
      <c r="AX348">
        <v>1</v>
      </c>
      <c r="AY348">
        <v>0</v>
      </c>
      <c r="AZ348">
        <v>0</v>
      </c>
      <c r="BA348">
        <v>1</v>
      </c>
      <c r="BB348">
        <v>0</v>
      </c>
      <c r="BC348">
        <v>1</v>
      </c>
      <c r="BD348">
        <v>0</v>
      </c>
      <c r="BE348">
        <v>0</v>
      </c>
      <c r="BF348">
        <v>0</v>
      </c>
      <c r="BG348">
        <v>0</v>
      </c>
      <c r="BH348">
        <v>0</v>
      </c>
      <c r="BI348">
        <v>0</v>
      </c>
      <c r="BJ348">
        <v>0</v>
      </c>
      <c r="BK348">
        <v>0</v>
      </c>
      <c r="BL348">
        <v>1</v>
      </c>
      <c r="BM348">
        <v>1</v>
      </c>
      <c r="BN348">
        <v>0</v>
      </c>
      <c r="BO348">
        <v>0</v>
      </c>
      <c r="BP348">
        <v>0</v>
      </c>
      <c r="BQ348">
        <v>0</v>
      </c>
      <c r="BR348">
        <v>0</v>
      </c>
      <c r="BS348">
        <v>1</v>
      </c>
      <c r="BT348">
        <v>0</v>
      </c>
      <c r="BU348">
        <v>0</v>
      </c>
      <c r="BV348">
        <v>1</v>
      </c>
      <c r="BW348">
        <v>0</v>
      </c>
      <c r="BX348">
        <v>0</v>
      </c>
      <c r="BY348">
        <v>0</v>
      </c>
      <c r="BZ348">
        <v>0</v>
      </c>
      <c r="CA348">
        <v>0</v>
      </c>
      <c r="CB348">
        <v>0</v>
      </c>
      <c r="CC348">
        <v>0</v>
      </c>
      <c r="CD348">
        <v>0</v>
      </c>
      <c r="CE348">
        <v>1</v>
      </c>
      <c r="CF348">
        <v>0</v>
      </c>
      <c r="CG348">
        <v>0</v>
      </c>
      <c r="CH348">
        <v>0</v>
      </c>
      <c r="CI348">
        <v>0</v>
      </c>
      <c r="CJ348">
        <v>0</v>
      </c>
      <c r="CK348">
        <v>0</v>
      </c>
      <c r="CL348">
        <v>0</v>
      </c>
      <c r="CM348">
        <v>0</v>
      </c>
      <c r="CN348">
        <v>0</v>
      </c>
      <c r="CO348">
        <v>1</v>
      </c>
      <c r="CP348">
        <v>0</v>
      </c>
      <c r="CQ348">
        <v>0</v>
      </c>
      <c r="CR348">
        <v>0</v>
      </c>
      <c r="CS348">
        <v>0</v>
      </c>
      <c r="CT348">
        <v>0</v>
      </c>
      <c r="CU348">
        <v>0</v>
      </c>
      <c r="CV348">
        <v>0</v>
      </c>
      <c r="CW348">
        <v>1</v>
      </c>
      <c r="CX348">
        <v>0</v>
      </c>
      <c r="CY348">
        <v>0</v>
      </c>
      <c r="CZ348">
        <v>0</v>
      </c>
      <c r="DA348">
        <v>0</v>
      </c>
      <c r="DB348">
        <v>0</v>
      </c>
      <c r="DC348">
        <v>0</v>
      </c>
      <c r="DD348">
        <v>0</v>
      </c>
      <c r="DE348">
        <v>1</v>
      </c>
      <c r="DF348">
        <v>0</v>
      </c>
      <c r="DG348">
        <v>0</v>
      </c>
      <c r="DH348" t="s">
        <v>124</v>
      </c>
      <c r="DI348" t="s">
        <v>124</v>
      </c>
      <c r="DJ348" t="s">
        <v>124</v>
      </c>
      <c r="DK348" t="s">
        <v>124</v>
      </c>
      <c r="DL348" t="s">
        <v>124</v>
      </c>
      <c r="DM348" t="s">
        <v>124</v>
      </c>
      <c r="DN348" t="s">
        <v>124</v>
      </c>
      <c r="DO348">
        <v>0</v>
      </c>
      <c r="DP348" t="s">
        <v>124</v>
      </c>
      <c r="DQ348">
        <v>1</v>
      </c>
      <c r="DR348">
        <v>1</v>
      </c>
      <c r="DS348">
        <v>0</v>
      </c>
      <c r="DT348">
        <v>0</v>
      </c>
    </row>
    <row r="349" spans="1:124" x14ac:dyDescent="0.35">
      <c r="A349" t="s">
        <v>169</v>
      </c>
      <c r="B349" s="1">
        <v>43245</v>
      </c>
      <c r="C349" s="1">
        <v>43281</v>
      </c>
      <c r="D349">
        <v>1</v>
      </c>
      <c r="E349">
        <v>0</v>
      </c>
      <c r="F349">
        <v>0</v>
      </c>
      <c r="G349">
        <v>0</v>
      </c>
      <c r="H349" t="s">
        <v>124</v>
      </c>
      <c r="I349" t="s">
        <v>124</v>
      </c>
      <c r="J349" t="s">
        <v>124</v>
      </c>
      <c r="K349" t="s">
        <v>124</v>
      </c>
      <c r="L349" t="s">
        <v>124</v>
      </c>
      <c r="M349" t="s">
        <v>124</v>
      </c>
      <c r="N349" t="s">
        <v>124</v>
      </c>
      <c r="O349" t="s">
        <v>124</v>
      </c>
      <c r="P349" t="s">
        <v>124</v>
      </c>
      <c r="Q349" t="s">
        <v>124</v>
      </c>
      <c r="R349" t="s">
        <v>124</v>
      </c>
      <c r="S349" t="s">
        <v>124</v>
      </c>
      <c r="T349">
        <v>1</v>
      </c>
      <c r="U349">
        <v>1</v>
      </c>
      <c r="V349">
        <v>1</v>
      </c>
      <c r="W349">
        <v>1</v>
      </c>
      <c r="X349">
        <v>1</v>
      </c>
      <c r="Y349">
        <v>0</v>
      </c>
      <c r="Z349">
        <v>0</v>
      </c>
      <c r="AA349">
        <v>0</v>
      </c>
      <c r="AB349">
        <v>0</v>
      </c>
      <c r="AC349">
        <v>0</v>
      </c>
      <c r="AD349">
        <v>0</v>
      </c>
      <c r="AE349">
        <v>0</v>
      </c>
      <c r="AF349">
        <v>0</v>
      </c>
      <c r="AG349">
        <v>0</v>
      </c>
      <c r="AH349">
        <v>0</v>
      </c>
      <c r="AI349">
        <v>0</v>
      </c>
      <c r="AJ349">
        <v>0</v>
      </c>
      <c r="AK349">
        <v>0</v>
      </c>
      <c r="AL349">
        <v>0</v>
      </c>
      <c r="AM349">
        <v>1</v>
      </c>
      <c r="AN349">
        <v>0</v>
      </c>
      <c r="AO349">
        <v>0</v>
      </c>
      <c r="AP349">
        <v>0</v>
      </c>
      <c r="AQ349">
        <v>1</v>
      </c>
      <c r="AR349">
        <v>0</v>
      </c>
      <c r="AS349">
        <v>0</v>
      </c>
      <c r="AT349">
        <v>1</v>
      </c>
      <c r="AU349">
        <v>0</v>
      </c>
      <c r="AV349">
        <v>0</v>
      </c>
      <c r="AW349">
        <v>0</v>
      </c>
      <c r="AX349">
        <v>1</v>
      </c>
      <c r="AY349">
        <v>0</v>
      </c>
      <c r="AZ349">
        <v>0</v>
      </c>
      <c r="BA349">
        <v>1</v>
      </c>
      <c r="BB349">
        <v>0</v>
      </c>
      <c r="BC349">
        <v>1</v>
      </c>
      <c r="BD349">
        <v>0</v>
      </c>
      <c r="BE349">
        <v>0</v>
      </c>
      <c r="BF349">
        <v>0</v>
      </c>
      <c r="BG349">
        <v>0</v>
      </c>
      <c r="BH349">
        <v>0</v>
      </c>
      <c r="BI349">
        <v>0</v>
      </c>
      <c r="BJ349">
        <v>0</v>
      </c>
      <c r="BK349">
        <v>0</v>
      </c>
      <c r="BL349">
        <v>1</v>
      </c>
      <c r="BM349">
        <v>1</v>
      </c>
      <c r="BN349">
        <v>1</v>
      </c>
      <c r="BO349">
        <v>0</v>
      </c>
      <c r="BP349">
        <v>0</v>
      </c>
      <c r="BQ349">
        <v>0</v>
      </c>
      <c r="BR349">
        <v>0</v>
      </c>
      <c r="BS349">
        <v>1</v>
      </c>
      <c r="BT349">
        <v>0</v>
      </c>
      <c r="BU349">
        <v>0</v>
      </c>
      <c r="BV349">
        <v>1</v>
      </c>
      <c r="BW349">
        <v>0</v>
      </c>
      <c r="BX349">
        <v>0</v>
      </c>
      <c r="BY349">
        <v>0</v>
      </c>
      <c r="BZ349">
        <v>0</v>
      </c>
      <c r="CA349">
        <v>0</v>
      </c>
      <c r="CB349">
        <v>0</v>
      </c>
      <c r="CC349">
        <v>0</v>
      </c>
      <c r="CD349">
        <v>0</v>
      </c>
      <c r="CE349">
        <v>1</v>
      </c>
      <c r="CF349">
        <v>0</v>
      </c>
      <c r="CG349">
        <v>0</v>
      </c>
      <c r="CH349">
        <v>0</v>
      </c>
      <c r="CI349">
        <v>0</v>
      </c>
      <c r="CJ349">
        <v>0</v>
      </c>
      <c r="CK349">
        <v>0</v>
      </c>
      <c r="CL349">
        <v>0</v>
      </c>
      <c r="CM349">
        <v>0</v>
      </c>
      <c r="CN349">
        <v>0</v>
      </c>
      <c r="CO349">
        <v>1</v>
      </c>
      <c r="CP349">
        <v>0</v>
      </c>
      <c r="CQ349">
        <v>0</v>
      </c>
      <c r="CR349">
        <v>0</v>
      </c>
      <c r="CS349">
        <v>0</v>
      </c>
      <c r="CT349">
        <v>0</v>
      </c>
      <c r="CU349">
        <v>0</v>
      </c>
      <c r="CV349">
        <v>0</v>
      </c>
      <c r="CW349">
        <v>1</v>
      </c>
      <c r="CX349">
        <v>0</v>
      </c>
      <c r="CY349">
        <v>0</v>
      </c>
      <c r="CZ349">
        <v>0</v>
      </c>
      <c r="DA349">
        <v>0</v>
      </c>
      <c r="DB349">
        <v>0</v>
      </c>
      <c r="DC349">
        <v>0</v>
      </c>
      <c r="DD349">
        <v>0</v>
      </c>
      <c r="DE349">
        <v>1</v>
      </c>
      <c r="DF349">
        <v>0</v>
      </c>
      <c r="DG349">
        <v>0</v>
      </c>
      <c r="DH349" t="s">
        <v>124</v>
      </c>
      <c r="DI349" t="s">
        <v>124</v>
      </c>
      <c r="DJ349" t="s">
        <v>124</v>
      </c>
      <c r="DK349" t="s">
        <v>124</v>
      </c>
      <c r="DL349" t="s">
        <v>124</v>
      </c>
      <c r="DM349" t="s">
        <v>124</v>
      </c>
      <c r="DN349" t="s">
        <v>124</v>
      </c>
      <c r="DO349">
        <v>0</v>
      </c>
      <c r="DP349" t="s">
        <v>124</v>
      </c>
      <c r="DQ349">
        <v>1</v>
      </c>
      <c r="DR349">
        <v>1</v>
      </c>
      <c r="DS349">
        <v>0</v>
      </c>
      <c r="DT349">
        <v>0</v>
      </c>
    </row>
    <row r="350" spans="1:124" x14ac:dyDescent="0.35">
      <c r="A350" t="s">
        <v>169</v>
      </c>
      <c r="B350" s="1">
        <v>43282</v>
      </c>
      <c r="C350" s="1">
        <v>43384</v>
      </c>
      <c r="D350">
        <v>1</v>
      </c>
      <c r="E350">
        <v>0</v>
      </c>
      <c r="F350">
        <v>0</v>
      </c>
      <c r="G350">
        <v>0</v>
      </c>
      <c r="H350" t="s">
        <v>124</v>
      </c>
      <c r="I350" t="s">
        <v>124</v>
      </c>
      <c r="J350" t="s">
        <v>124</v>
      </c>
      <c r="K350" t="s">
        <v>124</v>
      </c>
      <c r="L350" t="s">
        <v>124</v>
      </c>
      <c r="M350" t="s">
        <v>124</v>
      </c>
      <c r="N350" t="s">
        <v>124</v>
      </c>
      <c r="O350" t="s">
        <v>124</v>
      </c>
      <c r="P350" t="s">
        <v>124</v>
      </c>
      <c r="Q350" t="s">
        <v>124</v>
      </c>
      <c r="R350" t="s">
        <v>124</v>
      </c>
      <c r="S350" t="s">
        <v>124</v>
      </c>
      <c r="T350">
        <v>1</v>
      </c>
      <c r="U350">
        <v>1</v>
      </c>
      <c r="V350">
        <v>1</v>
      </c>
      <c r="W350">
        <v>1</v>
      </c>
      <c r="X350">
        <v>1</v>
      </c>
      <c r="Y350">
        <v>0</v>
      </c>
      <c r="Z350">
        <v>0</v>
      </c>
      <c r="AA350">
        <v>0</v>
      </c>
      <c r="AB350">
        <v>0</v>
      </c>
      <c r="AC350">
        <v>0</v>
      </c>
      <c r="AD350">
        <v>0</v>
      </c>
      <c r="AE350">
        <v>0</v>
      </c>
      <c r="AF350">
        <v>0</v>
      </c>
      <c r="AG350">
        <v>0</v>
      </c>
      <c r="AH350">
        <v>0</v>
      </c>
      <c r="AI350">
        <v>0</v>
      </c>
      <c r="AJ350">
        <v>0</v>
      </c>
      <c r="AK350">
        <v>0</v>
      </c>
      <c r="AL350">
        <v>0</v>
      </c>
      <c r="AM350">
        <v>1</v>
      </c>
      <c r="AN350">
        <v>0</v>
      </c>
      <c r="AO350">
        <v>0</v>
      </c>
      <c r="AP350">
        <v>0</v>
      </c>
      <c r="AQ350">
        <v>1</v>
      </c>
      <c r="AR350">
        <v>0</v>
      </c>
      <c r="AS350">
        <v>0</v>
      </c>
      <c r="AT350">
        <v>1</v>
      </c>
      <c r="AU350">
        <v>0</v>
      </c>
      <c r="AV350">
        <v>0</v>
      </c>
      <c r="AW350">
        <v>0</v>
      </c>
      <c r="AX350">
        <v>1</v>
      </c>
      <c r="AY350">
        <v>0</v>
      </c>
      <c r="AZ350">
        <v>0</v>
      </c>
      <c r="BA350">
        <v>1</v>
      </c>
      <c r="BB350">
        <v>0</v>
      </c>
      <c r="BC350">
        <v>1</v>
      </c>
      <c r="BD350">
        <v>0</v>
      </c>
      <c r="BE350">
        <v>0</v>
      </c>
      <c r="BF350">
        <v>0</v>
      </c>
      <c r="BG350">
        <v>0</v>
      </c>
      <c r="BH350">
        <v>0</v>
      </c>
      <c r="BI350">
        <v>0</v>
      </c>
      <c r="BJ350">
        <v>0</v>
      </c>
      <c r="BK350">
        <v>0</v>
      </c>
      <c r="BL350">
        <v>1</v>
      </c>
      <c r="BM350">
        <v>1</v>
      </c>
      <c r="BN350">
        <v>1</v>
      </c>
      <c r="BO350">
        <v>0</v>
      </c>
      <c r="BP350">
        <v>0</v>
      </c>
      <c r="BQ350">
        <v>0</v>
      </c>
      <c r="BR350">
        <v>0</v>
      </c>
      <c r="BS350">
        <v>1</v>
      </c>
      <c r="BT350">
        <v>0</v>
      </c>
      <c r="BU350">
        <v>0</v>
      </c>
      <c r="BV350">
        <v>1</v>
      </c>
      <c r="BW350">
        <v>0</v>
      </c>
      <c r="BX350">
        <v>0</v>
      </c>
      <c r="BY350">
        <v>0</v>
      </c>
      <c r="BZ350">
        <v>0</v>
      </c>
      <c r="CA350">
        <v>0</v>
      </c>
      <c r="CB350">
        <v>0</v>
      </c>
      <c r="CC350">
        <v>0</v>
      </c>
      <c r="CD350">
        <v>0</v>
      </c>
      <c r="CE350">
        <v>1</v>
      </c>
      <c r="CF350">
        <v>0</v>
      </c>
      <c r="CG350">
        <v>0</v>
      </c>
      <c r="CH350">
        <v>0</v>
      </c>
      <c r="CI350">
        <v>0</v>
      </c>
      <c r="CJ350">
        <v>0</v>
      </c>
      <c r="CK350">
        <v>0</v>
      </c>
      <c r="CL350">
        <v>0</v>
      </c>
      <c r="CM350">
        <v>0</v>
      </c>
      <c r="CN350">
        <v>0</v>
      </c>
      <c r="CO350">
        <v>1</v>
      </c>
      <c r="CP350">
        <v>0</v>
      </c>
      <c r="CQ350">
        <v>0</v>
      </c>
      <c r="CR350">
        <v>0</v>
      </c>
      <c r="CS350">
        <v>0</v>
      </c>
      <c r="CT350">
        <v>0</v>
      </c>
      <c r="CU350">
        <v>0</v>
      </c>
      <c r="CV350">
        <v>0</v>
      </c>
      <c r="CW350">
        <v>1</v>
      </c>
      <c r="CX350">
        <v>0</v>
      </c>
      <c r="CY350">
        <v>0</v>
      </c>
      <c r="CZ350">
        <v>0</v>
      </c>
      <c r="DA350">
        <v>0</v>
      </c>
      <c r="DB350">
        <v>0</v>
      </c>
      <c r="DC350">
        <v>0</v>
      </c>
      <c r="DD350">
        <v>0</v>
      </c>
      <c r="DE350">
        <v>1</v>
      </c>
      <c r="DF350">
        <v>0</v>
      </c>
      <c r="DG350">
        <v>0</v>
      </c>
      <c r="DH350" t="s">
        <v>124</v>
      </c>
      <c r="DI350" t="s">
        <v>124</v>
      </c>
      <c r="DJ350" t="s">
        <v>124</v>
      </c>
      <c r="DK350" t="s">
        <v>124</v>
      </c>
      <c r="DL350" t="s">
        <v>124</v>
      </c>
      <c r="DM350" t="s">
        <v>124</v>
      </c>
      <c r="DN350" t="s">
        <v>124</v>
      </c>
      <c r="DO350">
        <v>0</v>
      </c>
      <c r="DP350">
        <v>1</v>
      </c>
      <c r="DQ350">
        <v>1</v>
      </c>
      <c r="DR350">
        <v>1</v>
      </c>
      <c r="DS350">
        <v>0</v>
      </c>
      <c r="DT350">
        <v>0</v>
      </c>
    </row>
    <row r="351" spans="1:124" x14ac:dyDescent="0.35">
      <c r="A351" t="s">
        <v>169</v>
      </c>
      <c r="B351" s="1">
        <v>43385</v>
      </c>
      <c r="C351" s="1">
        <v>43465</v>
      </c>
      <c r="D351">
        <v>1</v>
      </c>
      <c r="E351">
        <v>0</v>
      </c>
      <c r="F351">
        <v>0</v>
      </c>
      <c r="G351">
        <v>0</v>
      </c>
      <c r="H351" t="s">
        <v>124</v>
      </c>
      <c r="I351" t="s">
        <v>124</v>
      </c>
      <c r="J351" t="s">
        <v>124</v>
      </c>
      <c r="K351" t="s">
        <v>124</v>
      </c>
      <c r="L351" t="s">
        <v>124</v>
      </c>
      <c r="M351" t="s">
        <v>124</v>
      </c>
      <c r="N351" t="s">
        <v>124</v>
      </c>
      <c r="O351" t="s">
        <v>124</v>
      </c>
      <c r="P351" t="s">
        <v>124</v>
      </c>
      <c r="Q351" t="s">
        <v>124</v>
      </c>
      <c r="R351" t="s">
        <v>124</v>
      </c>
      <c r="S351" t="s">
        <v>124</v>
      </c>
      <c r="T351">
        <v>1</v>
      </c>
      <c r="U351">
        <v>1</v>
      </c>
      <c r="V351">
        <v>1</v>
      </c>
      <c r="W351">
        <v>1</v>
      </c>
      <c r="X351">
        <v>1</v>
      </c>
      <c r="Y351">
        <v>0</v>
      </c>
      <c r="Z351">
        <v>0</v>
      </c>
      <c r="AA351">
        <v>0</v>
      </c>
      <c r="AB351">
        <v>0</v>
      </c>
      <c r="AC351">
        <v>0</v>
      </c>
      <c r="AD351">
        <v>0</v>
      </c>
      <c r="AE351">
        <v>0</v>
      </c>
      <c r="AF351">
        <v>0</v>
      </c>
      <c r="AG351">
        <v>0</v>
      </c>
      <c r="AH351">
        <v>0</v>
      </c>
      <c r="AI351">
        <v>0</v>
      </c>
      <c r="AJ351">
        <v>0</v>
      </c>
      <c r="AK351">
        <v>0</v>
      </c>
      <c r="AL351">
        <v>0</v>
      </c>
      <c r="AM351">
        <v>1</v>
      </c>
      <c r="AN351">
        <v>0</v>
      </c>
      <c r="AO351">
        <v>0</v>
      </c>
      <c r="AP351">
        <v>0</v>
      </c>
      <c r="AQ351">
        <v>1</v>
      </c>
      <c r="AR351">
        <v>0</v>
      </c>
      <c r="AS351">
        <v>0</v>
      </c>
      <c r="AT351">
        <v>1</v>
      </c>
      <c r="AU351">
        <v>0</v>
      </c>
      <c r="AV351">
        <v>0</v>
      </c>
      <c r="AW351">
        <v>0</v>
      </c>
      <c r="AX351">
        <v>1</v>
      </c>
      <c r="AY351">
        <v>0</v>
      </c>
      <c r="AZ351">
        <v>0</v>
      </c>
      <c r="BA351">
        <v>1</v>
      </c>
      <c r="BB351">
        <v>0</v>
      </c>
      <c r="BC351">
        <v>1</v>
      </c>
      <c r="BD351">
        <v>0</v>
      </c>
      <c r="BE351">
        <v>0</v>
      </c>
      <c r="BF351">
        <v>0</v>
      </c>
      <c r="BG351">
        <v>0</v>
      </c>
      <c r="BH351">
        <v>0</v>
      </c>
      <c r="BI351">
        <v>0</v>
      </c>
      <c r="BJ351">
        <v>0</v>
      </c>
      <c r="BK351">
        <v>0</v>
      </c>
      <c r="BL351">
        <v>1</v>
      </c>
      <c r="BM351">
        <v>1</v>
      </c>
      <c r="BN351">
        <v>1</v>
      </c>
      <c r="BO351">
        <v>0</v>
      </c>
      <c r="BP351">
        <v>0</v>
      </c>
      <c r="BQ351">
        <v>0</v>
      </c>
      <c r="BR351">
        <v>0</v>
      </c>
      <c r="BS351">
        <v>1</v>
      </c>
      <c r="BT351">
        <v>0</v>
      </c>
      <c r="BU351">
        <v>0</v>
      </c>
      <c r="BV351">
        <v>1</v>
      </c>
      <c r="BW351">
        <v>0</v>
      </c>
      <c r="BX351">
        <v>0</v>
      </c>
      <c r="BY351">
        <v>0</v>
      </c>
      <c r="BZ351">
        <v>0</v>
      </c>
      <c r="CA351">
        <v>0</v>
      </c>
      <c r="CB351">
        <v>0</v>
      </c>
      <c r="CC351">
        <v>0</v>
      </c>
      <c r="CD351">
        <v>0</v>
      </c>
      <c r="CE351">
        <v>1</v>
      </c>
      <c r="CF351">
        <v>0</v>
      </c>
      <c r="CG351">
        <v>0</v>
      </c>
      <c r="CH351">
        <v>0</v>
      </c>
      <c r="CI351">
        <v>0</v>
      </c>
      <c r="CJ351">
        <v>0</v>
      </c>
      <c r="CK351">
        <v>0</v>
      </c>
      <c r="CL351">
        <v>0</v>
      </c>
      <c r="CM351">
        <v>0</v>
      </c>
      <c r="CN351">
        <v>0</v>
      </c>
      <c r="CO351">
        <v>1</v>
      </c>
      <c r="CP351">
        <v>0</v>
      </c>
      <c r="CQ351">
        <v>0</v>
      </c>
      <c r="CR351">
        <v>0</v>
      </c>
      <c r="CS351">
        <v>0</v>
      </c>
      <c r="CT351">
        <v>0</v>
      </c>
      <c r="CU351">
        <v>0</v>
      </c>
      <c r="CV351">
        <v>0</v>
      </c>
      <c r="CW351">
        <v>1</v>
      </c>
      <c r="CX351">
        <v>0</v>
      </c>
      <c r="CY351">
        <v>0</v>
      </c>
      <c r="CZ351">
        <v>0</v>
      </c>
      <c r="DA351">
        <v>1</v>
      </c>
      <c r="DB351">
        <v>0</v>
      </c>
      <c r="DC351">
        <v>0</v>
      </c>
      <c r="DD351">
        <v>0</v>
      </c>
      <c r="DE351">
        <v>1</v>
      </c>
      <c r="DF351">
        <v>0</v>
      </c>
      <c r="DG351">
        <v>0</v>
      </c>
      <c r="DH351" t="s">
        <v>124</v>
      </c>
      <c r="DI351" t="s">
        <v>124</v>
      </c>
      <c r="DJ351" t="s">
        <v>124</v>
      </c>
      <c r="DK351" t="s">
        <v>124</v>
      </c>
      <c r="DL351" t="s">
        <v>124</v>
      </c>
      <c r="DM351" t="s">
        <v>124</v>
      </c>
      <c r="DN351" t="s">
        <v>124</v>
      </c>
      <c r="DO351">
        <v>0</v>
      </c>
      <c r="DP351">
        <v>1</v>
      </c>
      <c r="DQ351">
        <v>1</v>
      </c>
      <c r="DR351">
        <v>1</v>
      </c>
      <c r="DS351">
        <v>0</v>
      </c>
      <c r="DT351">
        <v>0</v>
      </c>
    </row>
    <row r="352" spans="1:124" x14ac:dyDescent="0.35">
      <c r="A352" t="s">
        <v>169</v>
      </c>
      <c r="B352" s="1">
        <v>43466</v>
      </c>
      <c r="C352" s="1">
        <v>43830</v>
      </c>
      <c r="D352">
        <v>1</v>
      </c>
      <c r="E352">
        <v>0</v>
      </c>
      <c r="F352">
        <v>0</v>
      </c>
      <c r="G352">
        <v>0</v>
      </c>
      <c r="H352" t="s">
        <v>124</v>
      </c>
      <c r="I352" t="s">
        <v>124</v>
      </c>
      <c r="J352" t="s">
        <v>124</v>
      </c>
      <c r="K352" t="s">
        <v>124</v>
      </c>
      <c r="L352" t="s">
        <v>124</v>
      </c>
      <c r="M352" t="s">
        <v>124</v>
      </c>
      <c r="N352" t="s">
        <v>124</v>
      </c>
      <c r="O352" t="s">
        <v>124</v>
      </c>
      <c r="P352" t="s">
        <v>124</v>
      </c>
      <c r="Q352" t="s">
        <v>124</v>
      </c>
      <c r="R352" t="s">
        <v>124</v>
      </c>
      <c r="S352" t="s">
        <v>124</v>
      </c>
      <c r="T352">
        <v>1</v>
      </c>
      <c r="U352">
        <v>1</v>
      </c>
      <c r="V352">
        <v>1</v>
      </c>
      <c r="W352">
        <v>1</v>
      </c>
      <c r="X352">
        <v>1</v>
      </c>
      <c r="Y352">
        <v>0</v>
      </c>
      <c r="Z352">
        <v>0</v>
      </c>
      <c r="AA352">
        <v>0</v>
      </c>
      <c r="AB352">
        <v>0</v>
      </c>
      <c r="AC352">
        <v>0</v>
      </c>
      <c r="AD352">
        <v>0</v>
      </c>
      <c r="AE352">
        <v>0</v>
      </c>
      <c r="AF352">
        <v>0</v>
      </c>
      <c r="AG352">
        <v>0</v>
      </c>
      <c r="AH352">
        <v>1</v>
      </c>
      <c r="AI352">
        <v>0</v>
      </c>
      <c r="AJ352">
        <v>0</v>
      </c>
      <c r="AK352">
        <v>0</v>
      </c>
      <c r="AL352">
        <v>0</v>
      </c>
      <c r="AM352">
        <v>1</v>
      </c>
      <c r="AN352">
        <v>0</v>
      </c>
      <c r="AO352">
        <v>0</v>
      </c>
      <c r="AP352">
        <v>0</v>
      </c>
      <c r="AQ352">
        <v>1</v>
      </c>
      <c r="AR352">
        <v>0</v>
      </c>
      <c r="AS352">
        <v>0</v>
      </c>
      <c r="AT352">
        <v>1</v>
      </c>
      <c r="AU352">
        <v>0</v>
      </c>
      <c r="AV352">
        <v>0</v>
      </c>
      <c r="AW352">
        <v>0</v>
      </c>
      <c r="AX352">
        <v>1</v>
      </c>
      <c r="AY352">
        <v>0</v>
      </c>
      <c r="AZ352">
        <v>0</v>
      </c>
      <c r="BA352">
        <v>1</v>
      </c>
      <c r="BB352">
        <v>0</v>
      </c>
      <c r="BC352">
        <v>1</v>
      </c>
      <c r="BD352">
        <v>0</v>
      </c>
      <c r="BE352">
        <v>0</v>
      </c>
      <c r="BF352">
        <v>0</v>
      </c>
      <c r="BG352">
        <v>0</v>
      </c>
      <c r="BH352">
        <v>1</v>
      </c>
      <c r="BI352">
        <v>0</v>
      </c>
      <c r="BJ352">
        <v>0</v>
      </c>
      <c r="BK352">
        <v>0</v>
      </c>
      <c r="BL352">
        <v>1</v>
      </c>
      <c r="BM352">
        <v>1</v>
      </c>
      <c r="BN352">
        <v>1</v>
      </c>
      <c r="BO352">
        <v>0</v>
      </c>
      <c r="BP352">
        <v>0</v>
      </c>
      <c r="BQ352">
        <v>0</v>
      </c>
      <c r="BR352">
        <v>0</v>
      </c>
      <c r="BS352">
        <v>1</v>
      </c>
      <c r="BT352">
        <v>0</v>
      </c>
      <c r="BU352">
        <v>0</v>
      </c>
      <c r="BV352">
        <v>1</v>
      </c>
      <c r="BW352">
        <v>0</v>
      </c>
      <c r="BX352">
        <v>0</v>
      </c>
      <c r="BY352">
        <v>0</v>
      </c>
      <c r="BZ352">
        <v>0</v>
      </c>
      <c r="CA352">
        <v>0</v>
      </c>
      <c r="CB352">
        <v>0</v>
      </c>
      <c r="CC352">
        <v>0</v>
      </c>
      <c r="CD352">
        <v>0</v>
      </c>
      <c r="CE352">
        <v>1</v>
      </c>
      <c r="CF352">
        <v>0</v>
      </c>
      <c r="CG352">
        <v>0</v>
      </c>
      <c r="CH352">
        <v>0</v>
      </c>
      <c r="CI352">
        <v>0</v>
      </c>
      <c r="CJ352">
        <v>0</v>
      </c>
      <c r="CK352">
        <v>0</v>
      </c>
      <c r="CL352">
        <v>0</v>
      </c>
      <c r="CM352">
        <v>0</v>
      </c>
      <c r="CN352">
        <v>0</v>
      </c>
      <c r="CO352">
        <v>1</v>
      </c>
      <c r="CP352">
        <v>0</v>
      </c>
      <c r="CQ352">
        <v>0</v>
      </c>
      <c r="CR352">
        <v>0</v>
      </c>
      <c r="CS352">
        <v>0</v>
      </c>
      <c r="CT352">
        <v>0</v>
      </c>
      <c r="CU352">
        <v>0</v>
      </c>
      <c r="CV352">
        <v>0</v>
      </c>
      <c r="CW352">
        <v>1</v>
      </c>
      <c r="CX352">
        <v>0</v>
      </c>
      <c r="CY352">
        <v>0</v>
      </c>
      <c r="CZ352">
        <v>0</v>
      </c>
      <c r="DA352">
        <v>1</v>
      </c>
      <c r="DB352">
        <v>0</v>
      </c>
      <c r="DC352">
        <v>0</v>
      </c>
      <c r="DD352">
        <v>0</v>
      </c>
      <c r="DE352">
        <v>1</v>
      </c>
      <c r="DF352">
        <v>0</v>
      </c>
      <c r="DG352">
        <v>0</v>
      </c>
      <c r="DH352" t="s">
        <v>124</v>
      </c>
      <c r="DI352" t="s">
        <v>124</v>
      </c>
      <c r="DJ352" t="s">
        <v>124</v>
      </c>
      <c r="DK352" t="s">
        <v>124</v>
      </c>
      <c r="DL352" t="s">
        <v>124</v>
      </c>
      <c r="DM352" t="s">
        <v>124</v>
      </c>
      <c r="DN352" t="s">
        <v>124</v>
      </c>
      <c r="DO352">
        <v>0</v>
      </c>
      <c r="DP352">
        <v>1</v>
      </c>
      <c r="DQ352">
        <v>1</v>
      </c>
      <c r="DR352">
        <v>1</v>
      </c>
      <c r="DS352">
        <v>0</v>
      </c>
      <c r="DT352">
        <v>0</v>
      </c>
    </row>
    <row r="353" spans="1:124" x14ac:dyDescent="0.35">
      <c r="A353" t="s">
        <v>169</v>
      </c>
      <c r="B353" s="1">
        <v>43831</v>
      </c>
      <c r="C353" s="1">
        <v>44044</v>
      </c>
      <c r="D353">
        <v>1</v>
      </c>
      <c r="E353">
        <v>0</v>
      </c>
      <c r="F353">
        <v>0</v>
      </c>
      <c r="G353">
        <v>0</v>
      </c>
      <c r="H353" t="s">
        <v>124</v>
      </c>
      <c r="I353" t="s">
        <v>124</v>
      </c>
      <c r="J353" t="s">
        <v>124</v>
      </c>
      <c r="K353" t="s">
        <v>124</v>
      </c>
      <c r="L353" t="s">
        <v>124</v>
      </c>
      <c r="M353" t="s">
        <v>124</v>
      </c>
      <c r="N353" t="s">
        <v>124</v>
      </c>
      <c r="O353" t="s">
        <v>124</v>
      </c>
      <c r="P353" t="s">
        <v>124</v>
      </c>
      <c r="Q353" t="s">
        <v>124</v>
      </c>
      <c r="R353" t="s">
        <v>124</v>
      </c>
      <c r="S353" t="s">
        <v>124</v>
      </c>
      <c r="T353">
        <v>1</v>
      </c>
      <c r="U353">
        <v>1</v>
      </c>
      <c r="V353">
        <v>1</v>
      </c>
      <c r="W353">
        <v>1</v>
      </c>
      <c r="X353">
        <v>1</v>
      </c>
      <c r="Y353">
        <v>0</v>
      </c>
      <c r="Z353">
        <v>0</v>
      </c>
      <c r="AA353">
        <v>0</v>
      </c>
      <c r="AB353">
        <v>0</v>
      </c>
      <c r="AC353">
        <v>0</v>
      </c>
      <c r="AD353">
        <v>0</v>
      </c>
      <c r="AE353">
        <v>0</v>
      </c>
      <c r="AF353">
        <v>0</v>
      </c>
      <c r="AG353">
        <v>0</v>
      </c>
      <c r="AH353">
        <v>1</v>
      </c>
      <c r="AI353">
        <v>0</v>
      </c>
      <c r="AJ353">
        <v>0</v>
      </c>
      <c r="AK353">
        <v>0</v>
      </c>
      <c r="AL353">
        <v>0</v>
      </c>
      <c r="AM353">
        <v>1</v>
      </c>
      <c r="AN353">
        <v>0</v>
      </c>
      <c r="AO353">
        <v>0</v>
      </c>
      <c r="AP353">
        <v>0</v>
      </c>
      <c r="AQ353">
        <v>1</v>
      </c>
      <c r="AR353">
        <v>0</v>
      </c>
      <c r="AS353">
        <v>0</v>
      </c>
      <c r="AT353">
        <v>1</v>
      </c>
      <c r="AU353">
        <v>0</v>
      </c>
      <c r="AV353">
        <v>0</v>
      </c>
      <c r="AW353">
        <v>0</v>
      </c>
      <c r="AX353">
        <v>1</v>
      </c>
      <c r="AY353">
        <v>0</v>
      </c>
      <c r="AZ353">
        <v>0</v>
      </c>
      <c r="BA353">
        <v>1</v>
      </c>
      <c r="BB353">
        <v>1</v>
      </c>
      <c r="BC353">
        <v>1</v>
      </c>
      <c r="BD353">
        <v>0</v>
      </c>
      <c r="BE353">
        <v>0</v>
      </c>
      <c r="BF353">
        <v>0</v>
      </c>
      <c r="BG353">
        <v>0</v>
      </c>
      <c r="BH353">
        <v>1</v>
      </c>
      <c r="BI353">
        <v>0</v>
      </c>
      <c r="BJ353">
        <v>0</v>
      </c>
      <c r="BK353">
        <v>0</v>
      </c>
      <c r="BL353">
        <v>1</v>
      </c>
      <c r="BM353">
        <v>1</v>
      </c>
      <c r="BN353">
        <v>1</v>
      </c>
      <c r="BO353">
        <v>0</v>
      </c>
      <c r="BP353">
        <v>0</v>
      </c>
      <c r="BQ353">
        <v>0</v>
      </c>
      <c r="BR353">
        <v>0</v>
      </c>
      <c r="BS353">
        <v>1</v>
      </c>
      <c r="BT353">
        <v>0</v>
      </c>
      <c r="BU353">
        <v>0</v>
      </c>
      <c r="BV353">
        <v>1</v>
      </c>
      <c r="BW353">
        <v>0</v>
      </c>
      <c r="BX353">
        <v>0</v>
      </c>
      <c r="BY353">
        <v>0</v>
      </c>
      <c r="BZ353">
        <v>0</v>
      </c>
      <c r="CA353">
        <v>0</v>
      </c>
      <c r="CB353">
        <v>0</v>
      </c>
      <c r="CC353">
        <v>0</v>
      </c>
      <c r="CD353">
        <v>0</v>
      </c>
      <c r="CE353">
        <v>1</v>
      </c>
      <c r="CF353">
        <v>0</v>
      </c>
      <c r="CG353">
        <v>0</v>
      </c>
      <c r="CH353">
        <v>0</v>
      </c>
      <c r="CI353">
        <v>0</v>
      </c>
      <c r="CJ353">
        <v>0</v>
      </c>
      <c r="CK353">
        <v>0</v>
      </c>
      <c r="CL353">
        <v>0</v>
      </c>
      <c r="CM353">
        <v>0</v>
      </c>
      <c r="CN353">
        <v>0</v>
      </c>
      <c r="CO353">
        <v>1</v>
      </c>
      <c r="CP353">
        <v>0</v>
      </c>
      <c r="CQ353">
        <v>0</v>
      </c>
      <c r="CR353">
        <v>0</v>
      </c>
      <c r="CS353">
        <v>0</v>
      </c>
      <c r="CT353">
        <v>0</v>
      </c>
      <c r="CU353">
        <v>0</v>
      </c>
      <c r="CV353">
        <v>0</v>
      </c>
      <c r="CW353">
        <v>1</v>
      </c>
      <c r="CX353">
        <v>0</v>
      </c>
      <c r="CY353">
        <v>0</v>
      </c>
      <c r="CZ353">
        <v>0</v>
      </c>
      <c r="DA353">
        <v>1</v>
      </c>
      <c r="DB353">
        <v>0</v>
      </c>
      <c r="DC353">
        <v>0</v>
      </c>
      <c r="DD353">
        <v>0</v>
      </c>
      <c r="DE353">
        <v>1</v>
      </c>
      <c r="DF353">
        <v>0</v>
      </c>
      <c r="DG353">
        <v>0</v>
      </c>
      <c r="DH353" t="s">
        <v>124</v>
      </c>
      <c r="DI353" t="s">
        <v>124</v>
      </c>
      <c r="DJ353" t="s">
        <v>124</v>
      </c>
      <c r="DK353" t="s">
        <v>124</v>
      </c>
      <c r="DL353" t="s">
        <v>124</v>
      </c>
      <c r="DM353" t="s">
        <v>124</v>
      </c>
      <c r="DN353" t="s">
        <v>124</v>
      </c>
      <c r="DO353">
        <v>0</v>
      </c>
      <c r="DP353">
        <v>1</v>
      </c>
      <c r="DQ353">
        <v>1</v>
      </c>
      <c r="DR353">
        <v>1</v>
      </c>
      <c r="DS353">
        <v>0</v>
      </c>
      <c r="DT353">
        <v>0</v>
      </c>
    </row>
    <row r="354" spans="1:124" x14ac:dyDescent="0.35">
      <c r="A354" t="s">
        <v>170</v>
      </c>
      <c r="B354" s="1">
        <v>42948</v>
      </c>
      <c r="C354" s="1">
        <v>43097</v>
      </c>
      <c r="D354">
        <v>1</v>
      </c>
      <c r="E354">
        <v>0</v>
      </c>
      <c r="F354">
        <v>0</v>
      </c>
      <c r="G354">
        <v>0</v>
      </c>
      <c r="H354" t="s">
        <v>124</v>
      </c>
      <c r="I354" t="s">
        <v>124</v>
      </c>
      <c r="J354" t="s">
        <v>124</v>
      </c>
      <c r="K354" t="s">
        <v>124</v>
      </c>
      <c r="L354" t="s">
        <v>124</v>
      </c>
      <c r="M354" t="s">
        <v>124</v>
      </c>
      <c r="N354" t="s">
        <v>124</v>
      </c>
      <c r="O354" t="s">
        <v>124</v>
      </c>
      <c r="P354" t="s">
        <v>124</v>
      </c>
      <c r="Q354" t="s">
        <v>124</v>
      </c>
      <c r="R354" t="s">
        <v>124</v>
      </c>
      <c r="S354" t="s">
        <v>124</v>
      </c>
      <c r="T354">
        <v>1</v>
      </c>
      <c r="U354">
        <v>1</v>
      </c>
      <c r="V354">
        <v>0</v>
      </c>
      <c r="W354">
        <v>1</v>
      </c>
      <c r="X354">
        <v>1</v>
      </c>
      <c r="Y354">
        <v>0</v>
      </c>
      <c r="Z354">
        <v>0</v>
      </c>
      <c r="AA354">
        <v>0</v>
      </c>
      <c r="AB354">
        <v>0</v>
      </c>
      <c r="AC354">
        <v>1</v>
      </c>
      <c r="AD354">
        <v>0</v>
      </c>
      <c r="AE354">
        <v>0</v>
      </c>
      <c r="AF354">
        <v>0</v>
      </c>
      <c r="AG354">
        <v>0</v>
      </c>
      <c r="AH354">
        <v>0</v>
      </c>
      <c r="AI354">
        <v>0</v>
      </c>
      <c r="AJ354">
        <v>0</v>
      </c>
      <c r="AK354">
        <v>0</v>
      </c>
      <c r="AL354">
        <v>0</v>
      </c>
      <c r="AM354">
        <v>1</v>
      </c>
      <c r="AN354">
        <v>0</v>
      </c>
      <c r="AO354">
        <v>0</v>
      </c>
      <c r="AP354">
        <v>0</v>
      </c>
      <c r="AQ354">
        <v>1</v>
      </c>
      <c r="AR354">
        <v>0</v>
      </c>
      <c r="AS354">
        <v>0</v>
      </c>
      <c r="AT354">
        <v>0</v>
      </c>
      <c r="AU354">
        <v>0</v>
      </c>
      <c r="AV354">
        <v>0</v>
      </c>
      <c r="AW354">
        <v>0</v>
      </c>
      <c r="AX354">
        <v>1</v>
      </c>
      <c r="AY354">
        <v>0</v>
      </c>
      <c r="AZ354">
        <v>0</v>
      </c>
      <c r="BA354">
        <v>0</v>
      </c>
      <c r="BB354">
        <v>0</v>
      </c>
      <c r="BC354">
        <v>1</v>
      </c>
      <c r="BD354">
        <v>0</v>
      </c>
      <c r="BE354">
        <v>0</v>
      </c>
      <c r="BF354">
        <v>0</v>
      </c>
      <c r="BG354">
        <v>0</v>
      </c>
      <c r="BH354">
        <v>0</v>
      </c>
      <c r="BI354">
        <v>0</v>
      </c>
      <c r="BJ354">
        <v>0</v>
      </c>
      <c r="BK354">
        <v>0</v>
      </c>
      <c r="BL354">
        <v>0</v>
      </c>
      <c r="BM354">
        <v>0</v>
      </c>
      <c r="BN354">
        <v>0</v>
      </c>
      <c r="BO354">
        <v>0</v>
      </c>
      <c r="BP354">
        <v>0</v>
      </c>
      <c r="BQ354">
        <v>0</v>
      </c>
      <c r="BR354">
        <v>0</v>
      </c>
      <c r="BS354">
        <v>1</v>
      </c>
      <c r="BT354">
        <v>0</v>
      </c>
      <c r="BU354">
        <v>0</v>
      </c>
      <c r="BV354">
        <v>1</v>
      </c>
      <c r="BW354">
        <v>0</v>
      </c>
      <c r="BX354">
        <v>0</v>
      </c>
      <c r="BY354">
        <v>0</v>
      </c>
      <c r="BZ354">
        <v>1</v>
      </c>
      <c r="CA354">
        <v>0</v>
      </c>
      <c r="CB354">
        <v>0</v>
      </c>
      <c r="CC354">
        <v>0</v>
      </c>
      <c r="CD354">
        <v>1</v>
      </c>
      <c r="CE354">
        <v>0</v>
      </c>
      <c r="CF354">
        <v>0</v>
      </c>
      <c r="CG354">
        <v>0</v>
      </c>
      <c r="CH354">
        <v>0</v>
      </c>
      <c r="CI354">
        <v>0</v>
      </c>
      <c r="CJ354">
        <v>0</v>
      </c>
      <c r="CK354">
        <v>0</v>
      </c>
      <c r="CL354">
        <v>0</v>
      </c>
      <c r="CM354">
        <v>0</v>
      </c>
      <c r="CN354">
        <v>0</v>
      </c>
      <c r="CO354">
        <v>1</v>
      </c>
      <c r="CP354">
        <v>0</v>
      </c>
      <c r="CQ354">
        <v>0</v>
      </c>
      <c r="CR354">
        <v>0</v>
      </c>
      <c r="CS354">
        <v>0</v>
      </c>
      <c r="CT354">
        <v>0</v>
      </c>
      <c r="CU354">
        <v>0</v>
      </c>
      <c r="CV354">
        <v>0</v>
      </c>
      <c r="CW354">
        <v>0</v>
      </c>
      <c r="CX354">
        <v>1</v>
      </c>
      <c r="CY354">
        <v>0</v>
      </c>
      <c r="CZ354">
        <v>0</v>
      </c>
      <c r="DA354">
        <v>1</v>
      </c>
      <c r="DB354">
        <v>0</v>
      </c>
      <c r="DC354">
        <v>0</v>
      </c>
      <c r="DD354">
        <v>0</v>
      </c>
      <c r="DE354">
        <v>1</v>
      </c>
      <c r="DF354">
        <v>0</v>
      </c>
      <c r="DG354">
        <v>0</v>
      </c>
      <c r="DH354" t="s">
        <v>124</v>
      </c>
      <c r="DI354" t="s">
        <v>124</v>
      </c>
      <c r="DJ354" t="s">
        <v>124</v>
      </c>
      <c r="DK354" t="s">
        <v>124</v>
      </c>
      <c r="DL354" t="s">
        <v>124</v>
      </c>
      <c r="DM354" t="s">
        <v>124</v>
      </c>
      <c r="DN354" t="s">
        <v>124</v>
      </c>
      <c r="DO354">
        <v>0</v>
      </c>
      <c r="DP354" t="s">
        <v>124</v>
      </c>
      <c r="DQ354">
        <v>0</v>
      </c>
      <c r="DR354" t="s">
        <v>124</v>
      </c>
      <c r="DS354" t="s">
        <v>124</v>
      </c>
      <c r="DT354" t="s">
        <v>124</v>
      </c>
    </row>
    <row r="355" spans="1:124" x14ac:dyDescent="0.35">
      <c r="A355" t="s">
        <v>170</v>
      </c>
      <c r="B355" s="1">
        <v>43098</v>
      </c>
      <c r="C355" s="1">
        <v>43100</v>
      </c>
      <c r="D355">
        <v>1</v>
      </c>
      <c r="E355">
        <v>0</v>
      </c>
      <c r="F355">
        <v>0</v>
      </c>
      <c r="G355">
        <v>0</v>
      </c>
      <c r="H355" t="s">
        <v>124</v>
      </c>
      <c r="I355" t="s">
        <v>124</v>
      </c>
      <c r="J355" t="s">
        <v>124</v>
      </c>
      <c r="K355" t="s">
        <v>124</v>
      </c>
      <c r="L355" t="s">
        <v>124</v>
      </c>
      <c r="M355" t="s">
        <v>124</v>
      </c>
      <c r="N355" t="s">
        <v>124</v>
      </c>
      <c r="O355" t="s">
        <v>124</v>
      </c>
      <c r="P355" t="s">
        <v>124</v>
      </c>
      <c r="Q355" t="s">
        <v>124</v>
      </c>
      <c r="R355" t="s">
        <v>124</v>
      </c>
      <c r="S355" t="s">
        <v>124</v>
      </c>
      <c r="T355">
        <v>1</v>
      </c>
      <c r="U355">
        <v>1</v>
      </c>
      <c r="V355">
        <v>1</v>
      </c>
      <c r="W355">
        <v>1</v>
      </c>
      <c r="X355">
        <v>1</v>
      </c>
      <c r="Y355">
        <v>0</v>
      </c>
      <c r="Z355">
        <v>0</v>
      </c>
      <c r="AA355">
        <v>0</v>
      </c>
      <c r="AB355">
        <v>0</v>
      </c>
      <c r="AC355">
        <v>1</v>
      </c>
      <c r="AD355">
        <v>0</v>
      </c>
      <c r="AE355">
        <v>0</v>
      </c>
      <c r="AF355">
        <v>0</v>
      </c>
      <c r="AG355">
        <v>0</v>
      </c>
      <c r="AH355">
        <v>0</v>
      </c>
      <c r="AI355">
        <v>0</v>
      </c>
      <c r="AJ355">
        <v>0</v>
      </c>
      <c r="AK355">
        <v>0</v>
      </c>
      <c r="AL355">
        <v>0</v>
      </c>
      <c r="AM355">
        <v>1</v>
      </c>
      <c r="AN355">
        <v>0</v>
      </c>
      <c r="AO355">
        <v>0</v>
      </c>
      <c r="AP355">
        <v>0</v>
      </c>
      <c r="AQ355">
        <v>1</v>
      </c>
      <c r="AR355">
        <v>0</v>
      </c>
      <c r="AS355">
        <v>0</v>
      </c>
      <c r="AT355">
        <v>0</v>
      </c>
      <c r="AU355">
        <v>0</v>
      </c>
      <c r="AV355">
        <v>0</v>
      </c>
      <c r="AW355">
        <v>0</v>
      </c>
      <c r="AX355">
        <v>1</v>
      </c>
      <c r="AY355">
        <v>0</v>
      </c>
      <c r="AZ355">
        <v>0</v>
      </c>
      <c r="BA355">
        <v>0</v>
      </c>
      <c r="BB355">
        <v>0</v>
      </c>
      <c r="BC355">
        <v>1</v>
      </c>
      <c r="BD355">
        <v>0</v>
      </c>
      <c r="BE355">
        <v>0</v>
      </c>
      <c r="BF355">
        <v>0</v>
      </c>
      <c r="BG355">
        <v>0</v>
      </c>
      <c r="BH355">
        <v>0</v>
      </c>
      <c r="BI355">
        <v>0</v>
      </c>
      <c r="BJ355">
        <v>0</v>
      </c>
      <c r="BK355">
        <v>0</v>
      </c>
      <c r="BL355">
        <v>0</v>
      </c>
      <c r="BM355">
        <v>0</v>
      </c>
      <c r="BN355">
        <v>0</v>
      </c>
      <c r="BO355">
        <v>0</v>
      </c>
      <c r="BP355">
        <v>0</v>
      </c>
      <c r="BQ355">
        <v>0</v>
      </c>
      <c r="BR355">
        <v>0</v>
      </c>
      <c r="BS355">
        <v>1</v>
      </c>
      <c r="BT355">
        <v>0</v>
      </c>
      <c r="BU355">
        <v>0</v>
      </c>
      <c r="BV355">
        <v>1</v>
      </c>
      <c r="BW355">
        <v>0</v>
      </c>
      <c r="BX355">
        <v>0</v>
      </c>
      <c r="BY355">
        <v>0</v>
      </c>
      <c r="BZ355">
        <v>1</v>
      </c>
      <c r="CA355">
        <v>0</v>
      </c>
      <c r="CB355">
        <v>0</v>
      </c>
      <c r="CC355">
        <v>0</v>
      </c>
      <c r="CD355">
        <v>1</v>
      </c>
      <c r="CE355">
        <v>0</v>
      </c>
      <c r="CF355">
        <v>0</v>
      </c>
      <c r="CG355">
        <v>0</v>
      </c>
      <c r="CH355">
        <v>0</v>
      </c>
      <c r="CI355">
        <v>0</v>
      </c>
      <c r="CJ355">
        <v>0</v>
      </c>
      <c r="CK355">
        <v>0</v>
      </c>
      <c r="CL355">
        <v>0</v>
      </c>
      <c r="CM355">
        <v>0</v>
      </c>
      <c r="CN355">
        <v>0</v>
      </c>
      <c r="CO355">
        <v>1</v>
      </c>
      <c r="CP355">
        <v>0</v>
      </c>
      <c r="CQ355">
        <v>0</v>
      </c>
      <c r="CR355">
        <v>0</v>
      </c>
      <c r="CS355">
        <v>0</v>
      </c>
      <c r="CT355">
        <v>0</v>
      </c>
      <c r="CU355">
        <v>0</v>
      </c>
      <c r="CV355">
        <v>0</v>
      </c>
      <c r="CW355">
        <v>0</v>
      </c>
      <c r="CX355">
        <v>1</v>
      </c>
      <c r="CY355">
        <v>0</v>
      </c>
      <c r="CZ355">
        <v>0</v>
      </c>
      <c r="DA355">
        <v>1</v>
      </c>
      <c r="DB355">
        <v>0</v>
      </c>
      <c r="DC355">
        <v>0</v>
      </c>
      <c r="DD355">
        <v>0</v>
      </c>
      <c r="DE355">
        <v>1</v>
      </c>
      <c r="DF355">
        <v>0</v>
      </c>
      <c r="DG355">
        <v>1</v>
      </c>
      <c r="DH355">
        <v>0</v>
      </c>
      <c r="DI355">
        <v>1</v>
      </c>
      <c r="DJ355">
        <v>0</v>
      </c>
      <c r="DK355">
        <v>0</v>
      </c>
      <c r="DL355">
        <v>0</v>
      </c>
      <c r="DM355">
        <v>0</v>
      </c>
      <c r="DN355">
        <v>0</v>
      </c>
      <c r="DO355">
        <v>1</v>
      </c>
      <c r="DP355" t="s">
        <v>124</v>
      </c>
      <c r="DQ355">
        <v>0</v>
      </c>
      <c r="DR355" t="s">
        <v>124</v>
      </c>
      <c r="DS355" t="s">
        <v>124</v>
      </c>
      <c r="DT355" t="s">
        <v>124</v>
      </c>
    </row>
    <row r="356" spans="1:124" x14ac:dyDescent="0.35">
      <c r="A356" t="s">
        <v>170</v>
      </c>
      <c r="B356" s="1">
        <v>43101</v>
      </c>
      <c r="C356" s="1">
        <v>43281</v>
      </c>
      <c r="D356">
        <v>1</v>
      </c>
      <c r="E356">
        <v>0</v>
      </c>
      <c r="F356">
        <v>0</v>
      </c>
      <c r="G356">
        <v>0</v>
      </c>
      <c r="H356" t="s">
        <v>124</v>
      </c>
      <c r="I356" t="s">
        <v>124</v>
      </c>
      <c r="J356" t="s">
        <v>124</v>
      </c>
      <c r="K356" t="s">
        <v>124</v>
      </c>
      <c r="L356" t="s">
        <v>124</v>
      </c>
      <c r="M356" t="s">
        <v>124</v>
      </c>
      <c r="N356" t="s">
        <v>124</v>
      </c>
      <c r="O356" t="s">
        <v>124</v>
      </c>
      <c r="P356" t="s">
        <v>124</v>
      </c>
      <c r="Q356" t="s">
        <v>124</v>
      </c>
      <c r="R356" t="s">
        <v>124</v>
      </c>
      <c r="S356" t="s">
        <v>124</v>
      </c>
      <c r="T356">
        <v>1</v>
      </c>
      <c r="U356">
        <v>1</v>
      </c>
      <c r="V356">
        <v>1</v>
      </c>
      <c r="W356">
        <v>1</v>
      </c>
      <c r="X356">
        <v>1</v>
      </c>
      <c r="Y356">
        <v>0</v>
      </c>
      <c r="Z356">
        <v>0</v>
      </c>
      <c r="AA356">
        <v>0</v>
      </c>
      <c r="AB356">
        <v>0</v>
      </c>
      <c r="AC356">
        <v>1</v>
      </c>
      <c r="AD356">
        <v>0</v>
      </c>
      <c r="AE356">
        <v>0</v>
      </c>
      <c r="AF356">
        <v>0</v>
      </c>
      <c r="AG356">
        <v>0</v>
      </c>
      <c r="AH356">
        <v>0</v>
      </c>
      <c r="AI356">
        <v>0</v>
      </c>
      <c r="AJ356">
        <v>0</v>
      </c>
      <c r="AK356">
        <v>0</v>
      </c>
      <c r="AL356">
        <v>0</v>
      </c>
      <c r="AM356">
        <v>1</v>
      </c>
      <c r="AN356">
        <v>0</v>
      </c>
      <c r="AO356">
        <v>0</v>
      </c>
      <c r="AP356">
        <v>0</v>
      </c>
      <c r="AQ356">
        <v>1</v>
      </c>
      <c r="AR356">
        <v>0</v>
      </c>
      <c r="AS356">
        <v>0</v>
      </c>
      <c r="AT356">
        <v>1</v>
      </c>
      <c r="AU356">
        <v>0</v>
      </c>
      <c r="AV356">
        <v>0</v>
      </c>
      <c r="AW356">
        <v>0</v>
      </c>
      <c r="AX356">
        <v>1</v>
      </c>
      <c r="AY356">
        <v>0</v>
      </c>
      <c r="AZ356">
        <v>0</v>
      </c>
      <c r="BA356">
        <v>0</v>
      </c>
      <c r="BB356">
        <v>0</v>
      </c>
      <c r="BC356">
        <v>1</v>
      </c>
      <c r="BD356">
        <v>0</v>
      </c>
      <c r="BE356">
        <v>0</v>
      </c>
      <c r="BF356">
        <v>0</v>
      </c>
      <c r="BG356">
        <v>0</v>
      </c>
      <c r="BH356">
        <v>0</v>
      </c>
      <c r="BI356">
        <v>0</v>
      </c>
      <c r="BJ356">
        <v>0</v>
      </c>
      <c r="BK356">
        <v>0</v>
      </c>
      <c r="BL356">
        <v>0</v>
      </c>
      <c r="BM356">
        <v>0</v>
      </c>
      <c r="BN356">
        <v>0</v>
      </c>
      <c r="BO356">
        <v>0</v>
      </c>
      <c r="BP356">
        <v>0</v>
      </c>
      <c r="BQ356">
        <v>0</v>
      </c>
      <c r="BR356">
        <v>0</v>
      </c>
      <c r="BS356">
        <v>1</v>
      </c>
      <c r="BT356">
        <v>0</v>
      </c>
      <c r="BU356">
        <v>0</v>
      </c>
      <c r="BV356">
        <v>1</v>
      </c>
      <c r="BW356">
        <v>0</v>
      </c>
      <c r="BX356">
        <v>0</v>
      </c>
      <c r="BY356">
        <v>0</v>
      </c>
      <c r="BZ356">
        <v>1</v>
      </c>
      <c r="CA356">
        <v>0</v>
      </c>
      <c r="CB356">
        <v>0</v>
      </c>
      <c r="CC356">
        <v>0</v>
      </c>
      <c r="CD356">
        <v>1</v>
      </c>
      <c r="CE356">
        <v>0</v>
      </c>
      <c r="CF356">
        <v>0</v>
      </c>
      <c r="CG356">
        <v>0</v>
      </c>
      <c r="CH356">
        <v>0</v>
      </c>
      <c r="CI356">
        <v>0</v>
      </c>
      <c r="CJ356">
        <v>0</v>
      </c>
      <c r="CK356">
        <v>0</v>
      </c>
      <c r="CL356">
        <v>0</v>
      </c>
      <c r="CM356">
        <v>0</v>
      </c>
      <c r="CN356">
        <v>0</v>
      </c>
      <c r="CO356">
        <v>1</v>
      </c>
      <c r="CP356">
        <v>0</v>
      </c>
      <c r="CQ356">
        <v>0</v>
      </c>
      <c r="CR356">
        <v>0</v>
      </c>
      <c r="CS356">
        <v>0</v>
      </c>
      <c r="CT356">
        <v>0</v>
      </c>
      <c r="CU356">
        <v>0</v>
      </c>
      <c r="CV356">
        <v>0</v>
      </c>
      <c r="CW356">
        <v>0</v>
      </c>
      <c r="CX356">
        <v>1</v>
      </c>
      <c r="CY356">
        <v>0</v>
      </c>
      <c r="CZ356">
        <v>0</v>
      </c>
      <c r="DA356">
        <v>1</v>
      </c>
      <c r="DB356">
        <v>0</v>
      </c>
      <c r="DC356">
        <v>0</v>
      </c>
      <c r="DD356">
        <v>0</v>
      </c>
      <c r="DE356">
        <v>1</v>
      </c>
      <c r="DF356">
        <v>0</v>
      </c>
      <c r="DG356">
        <v>1</v>
      </c>
      <c r="DH356">
        <v>0</v>
      </c>
      <c r="DI356">
        <v>1</v>
      </c>
      <c r="DJ356">
        <v>0</v>
      </c>
      <c r="DK356">
        <v>0</v>
      </c>
      <c r="DL356">
        <v>0</v>
      </c>
      <c r="DM356">
        <v>0</v>
      </c>
      <c r="DN356">
        <v>0</v>
      </c>
      <c r="DO356">
        <v>1</v>
      </c>
      <c r="DP356" t="s">
        <v>124</v>
      </c>
      <c r="DQ356">
        <v>0</v>
      </c>
      <c r="DR356" t="s">
        <v>124</v>
      </c>
      <c r="DS356" t="s">
        <v>124</v>
      </c>
      <c r="DT356" t="s">
        <v>124</v>
      </c>
    </row>
    <row r="357" spans="1:124" x14ac:dyDescent="0.35">
      <c r="A357" t="s">
        <v>170</v>
      </c>
      <c r="B357" s="1">
        <v>43282</v>
      </c>
      <c r="C357" s="1">
        <v>43465</v>
      </c>
      <c r="D357">
        <v>1</v>
      </c>
      <c r="E357">
        <v>0</v>
      </c>
      <c r="F357">
        <v>0</v>
      </c>
      <c r="G357">
        <v>0</v>
      </c>
      <c r="H357" t="s">
        <v>124</v>
      </c>
      <c r="I357" t="s">
        <v>124</v>
      </c>
      <c r="J357" t="s">
        <v>124</v>
      </c>
      <c r="K357" t="s">
        <v>124</v>
      </c>
      <c r="L357" t="s">
        <v>124</v>
      </c>
      <c r="M357" t="s">
        <v>124</v>
      </c>
      <c r="N357" t="s">
        <v>124</v>
      </c>
      <c r="O357" t="s">
        <v>124</v>
      </c>
      <c r="P357" t="s">
        <v>124</v>
      </c>
      <c r="Q357" t="s">
        <v>124</v>
      </c>
      <c r="R357" t="s">
        <v>124</v>
      </c>
      <c r="S357" t="s">
        <v>124</v>
      </c>
      <c r="T357">
        <v>1</v>
      </c>
      <c r="U357">
        <v>1</v>
      </c>
      <c r="V357">
        <v>1</v>
      </c>
      <c r="W357">
        <v>1</v>
      </c>
      <c r="X357">
        <v>1</v>
      </c>
      <c r="Y357">
        <v>0</v>
      </c>
      <c r="Z357">
        <v>0</v>
      </c>
      <c r="AA357">
        <v>0</v>
      </c>
      <c r="AB357">
        <v>0</v>
      </c>
      <c r="AC357">
        <v>1</v>
      </c>
      <c r="AD357">
        <v>0</v>
      </c>
      <c r="AE357">
        <v>0</v>
      </c>
      <c r="AF357">
        <v>0</v>
      </c>
      <c r="AG357">
        <v>0</v>
      </c>
      <c r="AH357">
        <v>0</v>
      </c>
      <c r="AI357">
        <v>0</v>
      </c>
      <c r="AJ357">
        <v>0</v>
      </c>
      <c r="AK357">
        <v>0</v>
      </c>
      <c r="AL357">
        <v>0</v>
      </c>
      <c r="AM357">
        <v>1</v>
      </c>
      <c r="AN357">
        <v>0</v>
      </c>
      <c r="AO357">
        <v>0</v>
      </c>
      <c r="AP357">
        <v>0</v>
      </c>
      <c r="AQ357">
        <v>1</v>
      </c>
      <c r="AR357">
        <v>0</v>
      </c>
      <c r="AS357">
        <v>0</v>
      </c>
      <c r="AT357">
        <v>1</v>
      </c>
      <c r="AU357">
        <v>0</v>
      </c>
      <c r="AV357">
        <v>0</v>
      </c>
      <c r="AW357">
        <v>0</v>
      </c>
      <c r="AX357">
        <v>1</v>
      </c>
      <c r="AY357">
        <v>0</v>
      </c>
      <c r="AZ357">
        <v>0</v>
      </c>
      <c r="BA357">
        <v>0</v>
      </c>
      <c r="BB357">
        <v>0</v>
      </c>
      <c r="BC357">
        <v>1</v>
      </c>
      <c r="BD357">
        <v>0</v>
      </c>
      <c r="BE357">
        <v>0</v>
      </c>
      <c r="BF357">
        <v>0</v>
      </c>
      <c r="BG357">
        <v>0</v>
      </c>
      <c r="BH357">
        <v>0</v>
      </c>
      <c r="BI357">
        <v>0</v>
      </c>
      <c r="BJ357">
        <v>0</v>
      </c>
      <c r="BK357">
        <v>0</v>
      </c>
      <c r="BL357">
        <v>0</v>
      </c>
      <c r="BM357">
        <v>0</v>
      </c>
      <c r="BN357">
        <v>1</v>
      </c>
      <c r="BO357">
        <v>0</v>
      </c>
      <c r="BP357">
        <v>0</v>
      </c>
      <c r="BQ357">
        <v>0</v>
      </c>
      <c r="BR357">
        <v>0</v>
      </c>
      <c r="BS357">
        <v>1</v>
      </c>
      <c r="BT357">
        <v>0</v>
      </c>
      <c r="BU357">
        <v>0</v>
      </c>
      <c r="BV357">
        <v>1</v>
      </c>
      <c r="BW357">
        <v>0</v>
      </c>
      <c r="BX357">
        <v>0</v>
      </c>
      <c r="BY357">
        <v>0</v>
      </c>
      <c r="BZ357">
        <v>1</v>
      </c>
      <c r="CA357">
        <v>0</v>
      </c>
      <c r="CB357">
        <v>0</v>
      </c>
      <c r="CC357">
        <v>0</v>
      </c>
      <c r="CD357">
        <v>1</v>
      </c>
      <c r="CE357">
        <v>0</v>
      </c>
      <c r="CF357">
        <v>0</v>
      </c>
      <c r="CG357">
        <v>0</v>
      </c>
      <c r="CH357">
        <v>0</v>
      </c>
      <c r="CI357">
        <v>0</v>
      </c>
      <c r="CJ357">
        <v>0</v>
      </c>
      <c r="CK357">
        <v>0</v>
      </c>
      <c r="CL357">
        <v>0</v>
      </c>
      <c r="CM357">
        <v>0</v>
      </c>
      <c r="CN357">
        <v>0</v>
      </c>
      <c r="CO357">
        <v>1</v>
      </c>
      <c r="CP357">
        <v>0</v>
      </c>
      <c r="CQ357">
        <v>0</v>
      </c>
      <c r="CR357">
        <v>0</v>
      </c>
      <c r="CS357">
        <v>0</v>
      </c>
      <c r="CT357">
        <v>0</v>
      </c>
      <c r="CU357">
        <v>0</v>
      </c>
      <c r="CV357">
        <v>0</v>
      </c>
      <c r="CW357">
        <v>0</v>
      </c>
      <c r="CX357">
        <v>1</v>
      </c>
      <c r="CY357">
        <v>0</v>
      </c>
      <c r="CZ357">
        <v>0</v>
      </c>
      <c r="DA357">
        <v>1</v>
      </c>
      <c r="DB357">
        <v>0</v>
      </c>
      <c r="DC357">
        <v>0</v>
      </c>
      <c r="DD357">
        <v>0</v>
      </c>
      <c r="DE357">
        <v>1</v>
      </c>
      <c r="DF357">
        <v>0</v>
      </c>
      <c r="DG357">
        <v>1</v>
      </c>
      <c r="DH357">
        <v>0</v>
      </c>
      <c r="DI357">
        <v>1</v>
      </c>
      <c r="DJ357">
        <v>0</v>
      </c>
      <c r="DK357">
        <v>0</v>
      </c>
      <c r="DL357">
        <v>0</v>
      </c>
      <c r="DM357">
        <v>0</v>
      </c>
      <c r="DN357">
        <v>0</v>
      </c>
      <c r="DO357">
        <v>1</v>
      </c>
      <c r="DP357" t="s">
        <v>124</v>
      </c>
      <c r="DQ357">
        <v>0</v>
      </c>
      <c r="DR357" t="s">
        <v>124</v>
      </c>
      <c r="DS357" t="s">
        <v>124</v>
      </c>
      <c r="DT357" t="s">
        <v>124</v>
      </c>
    </row>
    <row r="358" spans="1:124" x14ac:dyDescent="0.35">
      <c r="A358" t="s">
        <v>170</v>
      </c>
      <c r="B358" s="1">
        <v>43466</v>
      </c>
      <c r="C358" s="1">
        <v>43646</v>
      </c>
      <c r="D358">
        <v>1</v>
      </c>
      <c r="E358">
        <v>0</v>
      </c>
      <c r="F358">
        <v>0</v>
      </c>
      <c r="G358">
        <v>0</v>
      </c>
      <c r="H358" t="s">
        <v>124</v>
      </c>
      <c r="I358" t="s">
        <v>124</v>
      </c>
      <c r="J358" t="s">
        <v>124</v>
      </c>
      <c r="K358" t="s">
        <v>124</v>
      </c>
      <c r="L358" t="s">
        <v>124</v>
      </c>
      <c r="M358" t="s">
        <v>124</v>
      </c>
      <c r="N358" t="s">
        <v>124</v>
      </c>
      <c r="O358" t="s">
        <v>124</v>
      </c>
      <c r="P358" t="s">
        <v>124</v>
      </c>
      <c r="Q358" t="s">
        <v>124</v>
      </c>
      <c r="R358" t="s">
        <v>124</v>
      </c>
      <c r="S358" t="s">
        <v>124</v>
      </c>
      <c r="T358">
        <v>1</v>
      </c>
      <c r="U358">
        <v>1</v>
      </c>
      <c r="V358">
        <v>1</v>
      </c>
      <c r="W358">
        <v>1</v>
      </c>
      <c r="X358">
        <v>1</v>
      </c>
      <c r="Y358">
        <v>0</v>
      </c>
      <c r="Z358">
        <v>0</v>
      </c>
      <c r="AA358">
        <v>0</v>
      </c>
      <c r="AB358">
        <v>0</v>
      </c>
      <c r="AC358">
        <v>1</v>
      </c>
      <c r="AD358">
        <v>0</v>
      </c>
      <c r="AE358">
        <v>0</v>
      </c>
      <c r="AF358">
        <v>0</v>
      </c>
      <c r="AG358">
        <v>0</v>
      </c>
      <c r="AH358">
        <v>0</v>
      </c>
      <c r="AI358">
        <v>0</v>
      </c>
      <c r="AJ358">
        <v>0</v>
      </c>
      <c r="AK358">
        <v>0</v>
      </c>
      <c r="AL358">
        <v>0</v>
      </c>
      <c r="AM358">
        <v>1</v>
      </c>
      <c r="AN358">
        <v>0</v>
      </c>
      <c r="AO358">
        <v>0</v>
      </c>
      <c r="AP358">
        <v>0</v>
      </c>
      <c r="AQ358">
        <v>1</v>
      </c>
      <c r="AR358">
        <v>0</v>
      </c>
      <c r="AS358">
        <v>0</v>
      </c>
      <c r="AT358">
        <v>1</v>
      </c>
      <c r="AU358">
        <v>0</v>
      </c>
      <c r="AV358">
        <v>0</v>
      </c>
      <c r="AW358">
        <v>0</v>
      </c>
      <c r="AX358">
        <v>1</v>
      </c>
      <c r="AY358">
        <v>0</v>
      </c>
      <c r="AZ358">
        <v>0</v>
      </c>
      <c r="BA358">
        <v>0</v>
      </c>
      <c r="BB358">
        <v>1</v>
      </c>
      <c r="BC358">
        <v>1</v>
      </c>
      <c r="BD358">
        <v>0</v>
      </c>
      <c r="BE358">
        <v>0</v>
      </c>
      <c r="BF358">
        <v>0</v>
      </c>
      <c r="BG358">
        <v>0</v>
      </c>
      <c r="BH358">
        <v>0</v>
      </c>
      <c r="BI358">
        <v>0</v>
      </c>
      <c r="BJ358">
        <v>0</v>
      </c>
      <c r="BK358">
        <v>0</v>
      </c>
      <c r="BL358">
        <v>0</v>
      </c>
      <c r="BM358">
        <v>0</v>
      </c>
      <c r="BN358">
        <v>1</v>
      </c>
      <c r="BO358">
        <v>0</v>
      </c>
      <c r="BP358">
        <v>0</v>
      </c>
      <c r="BQ358">
        <v>0</v>
      </c>
      <c r="BR358">
        <v>0</v>
      </c>
      <c r="BS358">
        <v>1</v>
      </c>
      <c r="BT358">
        <v>0</v>
      </c>
      <c r="BU358">
        <v>0</v>
      </c>
      <c r="BV358">
        <v>1</v>
      </c>
      <c r="BW358">
        <v>0</v>
      </c>
      <c r="BX358">
        <v>0</v>
      </c>
      <c r="BY358">
        <v>0</v>
      </c>
      <c r="BZ358">
        <v>1</v>
      </c>
      <c r="CA358">
        <v>0</v>
      </c>
      <c r="CB358">
        <v>0</v>
      </c>
      <c r="CC358">
        <v>0</v>
      </c>
      <c r="CD358">
        <v>1</v>
      </c>
      <c r="CE358">
        <v>0</v>
      </c>
      <c r="CF358">
        <v>0</v>
      </c>
      <c r="CG358">
        <v>0</v>
      </c>
      <c r="CH358">
        <v>0</v>
      </c>
      <c r="CI358">
        <v>0</v>
      </c>
      <c r="CJ358">
        <v>0</v>
      </c>
      <c r="CK358">
        <v>0</v>
      </c>
      <c r="CL358">
        <v>0</v>
      </c>
      <c r="CM358">
        <v>0</v>
      </c>
      <c r="CN358">
        <v>0</v>
      </c>
      <c r="CO358">
        <v>1</v>
      </c>
      <c r="CP358">
        <v>0</v>
      </c>
      <c r="CQ358">
        <v>0</v>
      </c>
      <c r="CR358">
        <v>0</v>
      </c>
      <c r="CS358">
        <v>0</v>
      </c>
      <c r="CT358">
        <v>0</v>
      </c>
      <c r="CU358">
        <v>0</v>
      </c>
      <c r="CV358">
        <v>0</v>
      </c>
      <c r="CW358">
        <v>0</v>
      </c>
      <c r="CX358">
        <v>1</v>
      </c>
      <c r="CY358">
        <v>0</v>
      </c>
      <c r="CZ358">
        <v>0</v>
      </c>
      <c r="DA358">
        <v>1</v>
      </c>
      <c r="DB358">
        <v>0</v>
      </c>
      <c r="DC358">
        <v>0</v>
      </c>
      <c r="DD358">
        <v>0</v>
      </c>
      <c r="DE358">
        <v>1</v>
      </c>
      <c r="DF358">
        <v>0</v>
      </c>
      <c r="DG358">
        <v>1</v>
      </c>
      <c r="DH358">
        <v>0</v>
      </c>
      <c r="DI358">
        <v>1</v>
      </c>
      <c r="DJ358">
        <v>0</v>
      </c>
      <c r="DK358">
        <v>0</v>
      </c>
      <c r="DL358">
        <v>0</v>
      </c>
      <c r="DM358">
        <v>0</v>
      </c>
      <c r="DN358">
        <v>0</v>
      </c>
      <c r="DO358">
        <v>1</v>
      </c>
      <c r="DP358">
        <v>1</v>
      </c>
      <c r="DQ358">
        <v>0</v>
      </c>
      <c r="DR358" t="s">
        <v>124</v>
      </c>
      <c r="DS358" t="s">
        <v>124</v>
      </c>
      <c r="DT358" t="s">
        <v>124</v>
      </c>
    </row>
    <row r="359" spans="1:124" x14ac:dyDescent="0.35">
      <c r="A359" t="s">
        <v>170</v>
      </c>
      <c r="B359" s="1">
        <v>43647</v>
      </c>
      <c r="C359" s="1">
        <v>44044</v>
      </c>
      <c r="D359">
        <v>1</v>
      </c>
      <c r="E359">
        <v>0</v>
      </c>
      <c r="F359">
        <v>0</v>
      </c>
      <c r="G359">
        <v>0</v>
      </c>
      <c r="H359" t="s">
        <v>124</v>
      </c>
      <c r="I359" t="s">
        <v>124</v>
      </c>
      <c r="J359" t="s">
        <v>124</v>
      </c>
      <c r="K359" t="s">
        <v>124</v>
      </c>
      <c r="L359" t="s">
        <v>124</v>
      </c>
      <c r="M359" t="s">
        <v>124</v>
      </c>
      <c r="N359" t="s">
        <v>124</v>
      </c>
      <c r="O359" t="s">
        <v>124</v>
      </c>
      <c r="P359" t="s">
        <v>124</v>
      </c>
      <c r="Q359" t="s">
        <v>124</v>
      </c>
      <c r="R359" t="s">
        <v>124</v>
      </c>
      <c r="S359" t="s">
        <v>124</v>
      </c>
      <c r="T359">
        <v>1</v>
      </c>
      <c r="U359">
        <v>1</v>
      </c>
      <c r="V359">
        <v>1</v>
      </c>
      <c r="W359">
        <v>1</v>
      </c>
      <c r="X359">
        <v>1</v>
      </c>
      <c r="Y359">
        <v>0</v>
      </c>
      <c r="Z359">
        <v>0</v>
      </c>
      <c r="AA359">
        <v>0</v>
      </c>
      <c r="AB359">
        <v>0</v>
      </c>
      <c r="AC359">
        <v>1</v>
      </c>
      <c r="AD359">
        <v>0</v>
      </c>
      <c r="AE359">
        <v>0</v>
      </c>
      <c r="AF359">
        <v>0</v>
      </c>
      <c r="AG359">
        <v>0</v>
      </c>
      <c r="AH359">
        <v>0</v>
      </c>
      <c r="AI359">
        <v>0</v>
      </c>
      <c r="AJ359">
        <v>0</v>
      </c>
      <c r="AK359">
        <v>0</v>
      </c>
      <c r="AL359">
        <v>0</v>
      </c>
      <c r="AM359">
        <v>1</v>
      </c>
      <c r="AN359">
        <v>0</v>
      </c>
      <c r="AO359">
        <v>0</v>
      </c>
      <c r="AP359">
        <v>1</v>
      </c>
      <c r="AQ359">
        <v>1</v>
      </c>
      <c r="AR359">
        <v>0</v>
      </c>
      <c r="AS359">
        <v>0</v>
      </c>
      <c r="AT359">
        <v>1</v>
      </c>
      <c r="AU359">
        <v>0</v>
      </c>
      <c r="AV359">
        <v>0</v>
      </c>
      <c r="AW359">
        <v>0</v>
      </c>
      <c r="AX359">
        <v>1</v>
      </c>
      <c r="AY359">
        <v>0</v>
      </c>
      <c r="AZ359">
        <v>0</v>
      </c>
      <c r="BA359">
        <v>0</v>
      </c>
      <c r="BB359">
        <v>1</v>
      </c>
      <c r="BC359">
        <v>1</v>
      </c>
      <c r="BD359">
        <v>1</v>
      </c>
      <c r="BE359">
        <v>0</v>
      </c>
      <c r="BF359">
        <v>0</v>
      </c>
      <c r="BG359">
        <v>0</v>
      </c>
      <c r="BH359">
        <v>0</v>
      </c>
      <c r="BI359">
        <v>0</v>
      </c>
      <c r="BJ359">
        <v>0</v>
      </c>
      <c r="BK359">
        <v>0</v>
      </c>
      <c r="BL359">
        <v>1</v>
      </c>
      <c r="BM359">
        <v>0</v>
      </c>
      <c r="BN359">
        <v>0</v>
      </c>
      <c r="BO359">
        <v>0</v>
      </c>
      <c r="BP359">
        <v>0</v>
      </c>
      <c r="BQ359">
        <v>0</v>
      </c>
      <c r="BR359">
        <v>0</v>
      </c>
      <c r="BS359">
        <v>1</v>
      </c>
      <c r="BT359">
        <v>0</v>
      </c>
      <c r="BU359">
        <v>0</v>
      </c>
      <c r="BV359">
        <v>1</v>
      </c>
      <c r="BW359">
        <v>0</v>
      </c>
      <c r="BX359">
        <v>0</v>
      </c>
      <c r="BY359">
        <v>0</v>
      </c>
      <c r="BZ359">
        <v>1</v>
      </c>
      <c r="CA359">
        <v>0</v>
      </c>
      <c r="CB359">
        <v>0</v>
      </c>
      <c r="CC359">
        <v>0</v>
      </c>
      <c r="CD359">
        <v>1</v>
      </c>
      <c r="CE359">
        <v>0</v>
      </c>
      <c r="CF359">
        <v>0</v>
      </c>
      <c r="CG359">
        <v>0</v>
      </c>
      <c r="CH359">
        <v>0</v>
      </c>
      <c r="CI359">
        <v>0</v>
      </c>
      <c r="CJ359">
        <v>0</v>
      </c>
      <c r="CK359">
        <v>0</v>
      </c>
      <c r="CL359">
        <v>0</v>
      </c>
      <c r="CM359">
        <v>0</v>
      </c>
      <c r="CN359">
        <v>0</v>
      </c>
      <c r="CO359">
        <v>1</v>
      </c>
      <c r="CP359">
        <v>0</v>
      </c>
      <c r="CQ359">
        <v>0</v>
      </c>
      <c r="CR359">
        <v>0</v>
      </c>
      <c r="CS359">
        <v>0</v>
      </c>
      <c r="CT359">
        <v>0</v>
      </c>
      <c r="CU359">
        <v>0</v>
      </c>
      <c r="CV359">
        <v>0</v>
      </c>
      <c r="CW359">
        <v>0</v>
      </c>
      <c r="CX359">
        <v>1</v>
      </c>
      <c r="CY359">
        <v>0</v>
      </c>
      <c r="CZ359">
        <v>0</v>
      </c>
      <c r="DA359">
        <v>1</v>
      </c>
      <c r="DB359">
        <v>0</v>
      </c>
      <c r="DC359">
        <v>0</v>
      </c>
      <c r="DD359">
        <v>0</v>
      </c>
      <c r="DE359">
        <v>1</v>
      </c>
      <c r="DF359">
        <v>0</v>
      </c>
      <c r="DG359">
        <v>1</v>
      </c>
      <c r="DH359">
        <v>0</v>
      </c>
      <c r="DI359">
        <v>1</v>
      </c>
      <c r="DJ359">
        <v>0</v>
      </c>
      <c r="DK359">
        <v>0</v>
      </c>
      <c r="DL359">
        <v>0</v>
      </c>
      <c r="DM359">
        <v>0</v>
      </c>
      <c r="DN359">
        <v>0</v>
      </c>
      <c r="DO359">
        <v>1</v>
      </c>
      <c r="DP359">
        <v>1</v>
      </c>
      <c r="DQ359">
        <v>0</v>
      </c>
      <c r="DR359" t="s">
        <v>124</v>
      </c>
      <c r="DS359" t="s">
        <v>124</v>
      </c>
      <c r="DT359" t="s">
        <v>124</v>
      </c>
    </row>
    <row r="360" spans="1:124" x14ac:dyDescent="0.35">
      <c r="A360" t="s">
        <v>171</v>
      </c>
      <c r="B360" s="1">
        <v>42948</v>
      </c>
      <c r="C360" s="1">
        <v>43100</v>
      </c>
      <c r="D360">
        <v>0</v>
      </c>
      <c r="E360">
        <v>0</v>
      </c>
      <c r="F360">
        <v>1</v>
      </c>
      <c r="G360" t="s">
        <v>124</v>
      </c>
      <c r="H360" t="s">
        <v>124</v>
      </c>
      <c r="I360" t="s">
        <v>124</v>
      </c>
      <c r="J360" t="s">
        <v>124</v>
      </c>
      <c r="K360" t="s">
        <v>124</v>
      </c>
      <c r="L360" t="s">
        <v>124</v>
      </c>
      <c r="M360" t="s">
        <v>124</v>
      </c>
      <c r="N360" t="s">
        <v>124</v>
      </c>
      <c r="O360" t="s">
        <v>124</v>
      </c>
      <c r="P360" t="s">
        <v>124</v>
      </c>
      <c r="Q360" t="s">
        <v>124</v>
      </c>
      <c r="R360" t="s">
        <v>124</v>
      </c>
      <c r="S360" t="s">
        <v>124</v>
      </c>
      <c r="T360" t="s">
        <v>124</v>
      </c>
      <c r="U360" t="s">
        <v>124</v>
      </c>
      <c r="V360" t="s">
        <v>124</v>
      </c>
      <c r="W360" t="s">
        <v>124</v>
      </c>
      <c r="X360" t="s">
        <v>124</v>
      </c>
      <c r="Y360" t="s">
        <v>124</v>
      </c>
      <c r="Z360" t="s">
        <v>124</v>
      </c>
      <c r="AA360" t="s">
        <v>124</v>
      </c>
      <c r="AB360" t="s">
        <v>124</v>
      </c>
      <c r="AC360" t="s">
        <v>124</v>
      </c>
      <c r="AD360" t="s">
        <v>124</v>
      </c>
      <c r="AE360" t="s">
        <v>124</v>
      </c>
      <c r="AF360" t="s">
        <v>124</v>
      </c>
      <c r="AG360" t="s">
        <v>124</v>
      </c>
      <c r="AH360" t="s">
        <v>124</v>
      </c>
      <c r="AI360" t="s">
        <v>124</v>
      </c>
      <c r="AJ360" t="s">
        <v>124</v>
      </c>
      <c r="AK360" t="s">
        <v>124</v>
      </c>
      <c r="AL360" t="s">
        <v>124</v>
      </c>
      <c r="AM360" t="s">
        <v>124</v>
      </c>
      <c r="AN360" t="s">
        <v>124</v>
      </c>
      <c r="AO360" t="s">
        <v>124</v>
      </c>
      <c r="AP360" t="s">
        <v>124</v>
      </c>
      <c r="AQ360" t="s">
        <v>124</v>
      </c>
      <c r="AR360" t="s">
        <v>124</v>
      </c>
      <c r="AS360" t="s">
        <v>124</v>
      </c>
      <c r="AT360" t="s">
        <v>124</v>
      </c>
      <c r="AU360" t="s">
        <v>124</v>
      </c>
      <c r="AV360" t="s">
        <v>124</v>
      </c>
      <c r="AW360" t="s">
        <v>124</v>
      </c>
      <c r="AX360" t="s">
        <v>124</v>
      </c>
      <c r="AY360" t="s">
        <v>124</v>
      </c>
      <c r="AZ360" t="s">
        <v>124</v>
      </c>
      <c r="BA360" t="s">
        <v>124</v>
      </c>
      <c r="BB360" t="s">
        <v>124</v>
      </c>
      <c r="BC360" t="s">
        <v>124</v>
      </c>
      <c r="BD360" t="s">
        <v>124</v>
      </c>
      <c r="BE360" t="s">
        <v>124</v>
      </c>
      <c r="BF360" t="s">
        <v>124</v>
      </c>
      <c r="BG360" t="s">
        <v>124</v>
      </c>
      <c r="BH360" t="s">
        <v>124</v>
      </c>
      <c r="BI360" t="s">
        <v>124</v>
      </c>
      <c r="BJ360" t="s">
        <v>124</v>
      </c>
      <c r="BK360" t="s">
        <v>124</v>
      </c>
      <c r="BL360" t="s">
        <v>124</v>
      </c>
      <c r="BM360" t="s">
        <v>124</v>
      </c>
      <c r="BN360" t="s">
        <v>124</v>
      </c>
      <c r="BO360" t="s">
        <v>124</v>
      </c>
      <c r="BP360" t="s">
        <v>124</v>
      </c>
      <c r="BQ360" t="s">
        <v>124</v>
      </c>
      <c r="BR360" t="s">
        <v>124</v>
      </c>
      <c r="BS360" t="s">
        <v>124</v>
      </c>
      <c r="BT360" t="s">
        <v>124</v>
      </c>
      <c r="BU360" t="s">
        <v>124</v>
      </c>
      <c r="BV360" t="s">
        <v>124</v>
      </c>
      <c r="BW360" t="s">
        <v>124</v>
      </c>
      <c r="BX360" t="s">
        <v>124</v>
      </c>
      <c r="BY360" t="s">
        <v>124</v>
      </c>
      <c r="BZ360" t="s">
        <v>124</v>
      </c>
      <c r="CA360" t="s">
        <v>124</v>
      </c>
      <c r="CB360" t="s">
        <v>124</v>
      </c>
      <c r="CC360" t="s">
        <v>124</v>
      </c>
      <c r="CD360" t="s">
        <v>124</v>
      </c>
      <c r="CE360" t="s">
        <v>124</v>
      </c>
      <c r="CF360" t="s">
        <v>124</v>
      </c>
      <c r="CG360" t="s">
        <v>124</v>
      </c>
      <c r="CH360" t="s">
        <v>124</v>
      </c>
      <c r="CI360" t="s">
        <v>124</v>
      </c>
      <c r="CJ360" t="s">
        <v>124</v>
      </c>
      <c r="CK360" t="s">
        <v>124</v>
      </c>
      <c r="CL360" t="s">
        <v>124</v>
      </c>
      <c r="CM360" t="s">
        <v>124</v>
      </c>
      <c r="CN360" t="s">
        <v>124</v>
      </c>
      <c r="CO360" t="s">
        <v>124</v>
      </c>
      <c r="CP360" t="s">
        <v>124</v>
      </c>
      <c r="CQ360" t="s">
        <v>124</v>
      </c>
      <c r="CR360" t="s">
        <v>124</v>
      </c>
      <c r="CS360" t="s">
        <v>124</v>
      </c>
      <c r="CT360" t="s">
        <v>124</v>
      </c>
      <c r="CU360" t="s">
        <v>124</v>
      </c>
      <c r="CV360" t="s">
        <v>124</v>
      </c>
      <c r="CW360" t="s">
        <v>124</v>
      </c>
      <c r="CX360" t="s">
        <v>124</v>
      </c>
      <c r="CY360" t="s">
        <v>124</v>
      </c>
      <c r="CZ360" t="s">
        <v>124</v>
      </c>
      <c r="DA360" t="s">
        <v>124</v>
      </c>
      <c r="DB360" t="s">
        <v>124</v>
      </c>
      <c r="DC360" t="s">
        <v>124</v>
      </c>
      <c r="DD360" t="s">
        <v>124</v>
      </c>
      <c r="DE360" t="s">
        <v>124</v>
      </c>
      <c r="DF360" t="s">
        <v>124</v>
      </c>
      <c r="DG360" t="s">
        <v>124</v>
      </c>
      <c r="DH360" t="s">
        <v>124</v>
      </c>
      <c r="DI360" t="s">
        <v>124</v>
      </c>
      <c r="DJ360" t="s">
        <v>124</v>
      </c>
      <c r="DK360" t="s">
        <v>124</v>
      </c>
      <c r="DL360" t="s">
        <v>124</v>
      </c>
      <c r="DM360" t="s">
        <v>124</v>
      </c>
      <c r="DN360" t="s">
        <v>124</v>
      </c>
      <c r="DO360" t="s">
        <v>124</v>
      </c>
      <c r="DP360" t="s">
        <v>124</v>
      </c>
      <c r="DQ360" t="s">
        <v>124</v>
      </c>
      <c r="DR360" t="s">
        <v>124</v>
      </c>
      <c r="DS360" t="s">
        <v>124</v>
      </c>
      <c r="DT360" t="s">
        <v>124</v>
      </c>
    </row>
    <row r="361" spans="1:124" x14ac:dyDescent="0.35">
      <c r="A361" t="s">
        <v>171</v>
      </c>
      <c r="B361" s="1">
        <v>43101</v>
      </c>
      <c r="C361" s="1">
        <v>43281</v>
      </c>
      <c r="D361">
        <v>1</v>
      </c>
      <c r="E361">
        <v>0</v>
      </c>
      <c r="F361">
        <v>0</v>
      </c>
      <c r="G361">
        <v>0</v>
      </c>
      <c r="H361" t="s">
        <v>124</v>
      </c>
      <c r="I361" t="s">
        <v>124</v>
      </c>
      <c r="J361" t="s">
        <v>124</v>
      </c>
      <c r="K361" t="s">
        <v>124</v>
      </c>
      <c r="L361" t="s">
        <v>124</v>
      </c>
      <c r="M361" t="s">
        <v>124</v>
      </c>
      <c r="N361" t="s">
        <v>124</v>
      </c>
      <c r="O361" t="s">
        <v>124</v>
      </c>
      <c r="P361" t="s">
        <v>124</v>
      </c>
      <c r="Q361" t="s">
        <v>124</v>
      </c>
      <c r="R361" t="s">
        <v>124</v>
      </c>
      <c r="S361" t="s">
        <v>124</v>
      </c>
      <c r="T361">
        <v>1</v>
      </c>
      <c r="U361">
        <v>1</v>
      </c>
      <c r="V361">
        <v>0</v>
      </c>
      <c r="W361">
        <v>1</v>
      </c>
      <c r="X361">
        <v>1</v>
      </c>
      <c r="Y361">
        <v>0</v>
      </c>
      <c r="Z361">
        <v>0</v>
      </c>
      <c r="AA361">
        <v>0</v>
      </c>
      <c r="AB361">
        <v>0</v>
      </c>
      <c r="AC361">
        <v>0</v>
      </c>
      <c r="AD361">
        <v>1</v>
      </c>
      <c r="AE361">
        <v>1</v>
      </c>
      <c r="AF361">
        <v>0</v>
      </c>
      <c r="AG361">
        <v>0</v>
      </c>
      <c r="AH361">
        <v>0</v>
      </c>
      <c r="AI361">
        <v>0</v>
      </c>
      <c r="AJ361">
        <v>0</v>
      </c>
      <c r="AK361">
        <v>0</v>
      </c>
      <c r="AL361">
        <v>0</v>
      </c>
      <c r="AM361">
        <v>1</v>
      </c>
      <c r="AN361">
        <v>0</v>
      </c>
      <c r="AO361">
        <v>0</v>
      </c>
      <c r="AP361">
        <v>0</v>
      </c>
      <c r="AQ361">
        <v>1</v>
      </c>
      <c r="AR361">
        <v>1</v>
      </c>
      <c r="AS361">
        <v>0</v>
      </c>
      <c r="AT361">
        <v>1</v>
      </c>
      <c r="AU361">
        <v>0</v>
      </c>
      <c r="AV361">
        <v>0</v>
      </c>
      <c r="AW361">
        <v>0</v>
      </c>
      <c r="AX361">
        <v>1</v>
      </c>
      <c r="AY361">
        <v>0</v>
      </c>
      <c r="AZ361">
        <v>1</v>
      </c>
      <c r="BA361">
        <v>1</v>
      </c>
      <c r="BB361">
        <v>0</v>
      </c>
      <c r="BC361">
        <v>0</v>
      </c>
      <c r="BD361">
        <v>0</v>
      </c>
      <c r="BE361">
        <v>0</v>
      </c>
      <c r="BF361">
        <v>0</v>
      </c>
      <c r="BG361">
        <v>0</v>
      </c>
      <c r="BH361">
        <v>0</v>
      </c>
      <c r="BI361">
        <v>0</v>
      </c>
      <c r="BJ361">
        <v>0</v>
      </c>
      <c r="BK361">
        <v>0</v>
      </c>
      <c r="BL361">
        <v>1</v>
      </c>
      <c r="BM361">
        <v>0</v>
      </c>
      <c r="BN361">
        <v>1</v>
      </c>
      <c r="BO361">
        <v>0</v>
      </c>
      <c r="BP361">
        <v>0</v>
      </c>
      <c r="BQ361">
        <v>0</v>
      </c>
      <c r="BR361">
        <v>0</v>
      </c>
      <c r="BS361">
        <v>1</v>
      </c>
      <c r="BT361">
        <v>0</v>
      </c>
      <c r="BU361">
        <v>0</v>
      </c>
      <c r="BV361">
        <v>0</v>
      </c>
      <c r="BW361" t="s">
        <v>124</v>
      </c>
      <c r="BX361" t="s">
        <v>124</v>
      </c>
      <c r="BY361" t="s">
        <v>124</v>
      </c>
      <c r="BZ361" t="s">
        <v>124</v>
      </c>
      <c r="CA361" t="s">
        <v>124</v>
      </c>
      <c r="CB361" t="s">
        <v>124</v>
      </c>
      <c r="CC361" t="s">
        <v>124</v>
      </c>
      <c r="CD361" t="s">
        <v>124</v>
      </c>
      <c r="CE361" t="s">
        <v>124</v>
      </c>
      <c r="CF361" t="s">
        <v>124</v>
      </c>
      <c r="CG361" t="s">
        <v>124</v>
      </c>
      <c r="CH361" t="s">
        <v>124</v>
      </c>
      <c r="CI361" t="s">
        <v>124</v>
      </c>
      <c r="CJ361" t="s">
        <v>124</v>
      </c>
      <c r="CK361" t="s">
        <v>124</v>
      </c>
      <c r="CL361" t="s">
        <v>124</v>
      </c>
      <c r="CM361" t="s">
        <v>124</v>
      </c>
      <c r="CN361" t="s">
        <v>124</v>
      </c>
      <c r="CO361" t="s">
        <v>124</v>
      </c>
      <c r="CP361" t="s">
        <v>124</v>
      </c>
      <c r="CQ361" t="s">
        <v>124</v>
      </c>
      <c r="CR361" t="s">
        <v>124</v>
      </c>
      <c r="CS361" t="s">
        <v>124</v>
      </c>
      <c r="CT361" t="s">
        <v>124</v>
      </c>
      <c r="CU361" t="s">
        <v>124</v>
      </c>
      <c r="CV361" t="s">
        <v>124</v>
      </c>
      <c r="CW361" t="s">
        <v>124</v>
      </c>
      <c r="CX361" t="s">
        <v>124</v>
      </c>
      <c r="CY361" t="s">
        <v>124</v>
      </c>
      <c r="CZ361" t="s">
        <v>124</v>
      </c>
      <c r="DA361" t="s">
        <v>124</v>
      </c>
      <c r="DB361" t="s">
        <v>124</v>
      </c>
      <c r="DC361" t="s">
        <v>124</v>
      </c>
      <c r="DD361" t="s">
        <v>124</v>
      </c>
      <c r="DE361" t="s">
        <v>124</v>
      </c>
      <c r="DF361" t="s">
        <v>124</v>
      </c>
      <c r="DG361">
        <v>0</v>
      </c>
      <c r="DH361" t="s">
        <v>124</v>
      </c>
      <c r="DI361" t="s">
        <v>124</v>
      </c>
      <c r="DJ361" t="s">
        <v>124</v>
      </c>
      <c r="DK361" t="s">
        <v>124</v>
      </c>
      <c r="DL361" t="s">
        <v>124</v>
      </c>
      <c r="DM361" t="s">
        <v>124</v>
      </c>
      <c r="DN361" t="s">
        <v>124</v>
      </c>
      <c r="DO361">
        <v>0</v>
      </c>
      <c r="DP361" t="s">
        <v>124</v>
      </c>
      <c r="DQ361">
        <v>0</v>
      </c>
      <c r="DR361" t="s">
        <v>124</v>
      </c>
      <c r="DS361" t="s">
        <v>124</v>
      </c>
      <c r="DT361" t="s">
        <v>124</v>
      </c>
    </row>
    <row r="362" spans="1:124" x14ac:dyDescent="0.35">
      <c r="A362" t="s">
        <v>171</v>
      </c>
      <c r="B362" s="1">
        <v>43282</v>
      </c>
      <c r="C362" s="1">
        <v>43297</v>
      </c>
      <c r="D362">
        <v>1</v>
      </c>
      <c r="E362">
        <v>0</v>
      </c>
      <c r="F362">
        <v>0</v>
      </c>
      <c r="G362">
        <v>0</v>
      </c>
      <c r="H362" t="s">
        <v>124</v>
      </c>
      <c r="I362" t="s">
        <v>124</v>
      </c>
      <c r="J362" t="s">
        <v>124</v>
      </c>
      <c r="K362" t="s">
        <v>124</v>
      </c>
      <c r="L362" t="s">
        <v>124</v>
      </c>
      <c r="M362" t="s">
        <v>124</v>
      </c>
      <c r="N362" t="s">
        <v>124</v>
      </c>
      <c r="O362" t="s">
        <v>124</v>
      </c>
      <c r="P362" t="s">
        <v>124</v>
      </c>
      <c r="Q362" t="s">
        <v>124</v>
      </c>
      <c r="R362" t="s">
        <v>124</v>
      </c>
      <c r="S362" t="s">
        <v>124</v>
      </c>
      <c r="T362">
        <v>1</v>
      </c>
      <c r="U362">
        <v>1</v>
      </c>
      <c r="V362">
        <v>0</v>
      </c>
      <c r="W362">
        <v>1</v>
      </c>
      <c r="X362">
        <v>1</v>
      </c>
      <c r="Y362">
        <v>0</v>
      </c>
      <c r="Z362">
        <v>0</v>
      </c>
      <c r="AA362">
        <v>0</v>
      </c>
      <c r="AB362">
        <v>0</v>
      </c>
      <c r="AC362">
        <v>0</v>
      </c>
      <c r="AD362">
        <v>1</v>
      </c>
      <c r="AE362">
        <v>1</v>
      </c>
      <c r="AF362">
        <v>0</v>
      </c>
      <c r="AG362">
        <v>0</v>
      </c>
      <c r="AH362">
        <v>0</v>
      </c>
      <c r="AI362">
        <v>0</v>
      </c>
      <c r="AJ362">
        <v>0</v>
      </c>
      <c r="AK362">
        <v>0</v>
      </c>
      <c r="AL362">
        <v>0</v>
      </c>
      <c r="AM362">
        <v>1</v>
      </c>
      <c r="AN362">
        <v>0</v>
      </c>
      <c r="AO362">
        <v>0</v>
      </c>
      <c r="AP362">
        <v>0</v>
      </c>
      <c r="AQ362">
        <v>1</v>
      </c>
      <c r="AR362">
        <v>0</v>
      </c>
      <c r="AS362">
        <v>0</v>
      </c>
      <c r="AT362">
        <v>1</v>
      </c>
      <c r="AU362">
        <v>0</v>
      </c>
      <c r="AV362">
        <v>0</v>
      </c>
      <c r="AW362">
        <v>0</v>
      </c>
      <c r="AX362">
        <v>1</v>
      </c>
      <c r="AY362">
        <v>0</v>
      </c>
      <c r="AZ362">
        <v>0</v>
      </c>
      <c r="BA362">
        <v>1</v>
      </c>
      <c r="BB362">
        <v>0</v>
      </c>
      <c r="BC362">
        <v>0</v>
      </c>
      <c r="BD362">
        <v>0</v>
      </c>
      <c r="BE362">
        <v>0</v>
      </c>
      <c r="BF362">
        <v>0</v>
      </c>
      <c r="BG362">
        <v>0</v>
      </c>
      <c r="BH362">
        <v>0</v>
      </c>
      <c r="BI362">
        <v>0</v>
      </c>
      <c r="BJ362">
        <v>0</v>
      </c>
      <c r="BK362">
        <v>0</v>
      </c>
      <c r="BL362">
        <v>1</v>
      </c>
      <c r="BM362">
        <v>0</v>
      </c>
      <c r="BN362">
        <v>0</v>
      </c>
      <c r="BO362">
        <v>0</v>
      </c>
      <c r="BP362">
        <v>0</v>
      </c>
      <c r="BQ362">
        <v>0</v>
      </c>
      <c r="BR362">
        <v>0</v>
      </c>
      <c r="BS362">
        <v>1</v>
      </c>
      <c r="BT362">
        <v>0</v>
      </c>
      <c r="BU362">
        <v>0</v>
      </c>
      <c r="BV362">
        <v>0</v>
      </c>
      <c r="BW362" t="s">
        <v>124</v>
      </c>
      <c r="BX362" t="s">
        <v>124</v>
      </c>
      <c r="BY362" t="s">
        <v>124</v>
      </c>
      <c r="BZ362" t="s">
        <v>124</v>
      </c>
      <c r="CA362" t="s">
        <v>124</v>
      </c>
      <c r="CB362" t="s">
        <v>124</v>
      </c>
      <c r="CC362" t="s">
        <v>124</v>
      </c>
      <c r="CD362" t="s">
        <v>124</v>
      </c>
      <c r="CE362" t="s">
        <v>124</v>
      </c>
      <c r="CF362" t="s">
        <v>124</v>
      </c>
      <c r="CG362" t="s">
        <v>124</v>
      </c>
      <c r="CH362" t="s">
        <v>124</v>
      </c>
      <c r="CI362" t="s">
        <v>124</v>
      </c>
      <c r="CJ362" t="s">
        <v>124</v>
      </c>
      <c r="CK362" t="s">
        <v>124</v>
      </c>
      <c r="CL362" t="s">
        <v>124</v>
      </c>
      <c r="CM362" t="s">
        <v>124</v>
      </c>
      <c r="CN362" t="s">
        <v>124</v>
      </c>
      <c r="CO362" t="s">
        <v>124</v>
      </c>
      <c r="CP362" t="s">
        <v>124</v>
      </c>
      <c r="CQ362" t="s">
        <v>124</v>
      </c>
      <c r="CR362" t="s">
        <v>124</v>
      </c>
      <c r="CS362" t="s">
        <v>124</v>
      </c>
      <c r="CT362" t="s">
        <v>124</v>
      </c>
      <c r="CU362" t="s">
        <v>124</v>
      </c>
      <c r="CV362" t="s">
        <v>124</v>
      </c>
      <c r="CW362" t="s">
        <v>124</v>
      </c>
      <c r="CX362" t="s">
        <v>124</v>
      </c>
      <c r="CY362" t="s">
        <v>124</v>
      </c>
      <c r="CZ362" t="s">
        <v>124</v>
      </c>
      <c r="DA362" t="s">
        <v>124</v>
      </c>
      <c r="DB362" t="s">
        <v>124</v>
      </c>
      <c r="DC362" t="s">
        <v>124</v>
      </c>
      <c r="DD362" t="s">
        <v>124</v>
      </c>
      <c r="DE362" t="s">
        <v>124</v>
      </c>
      <c r="DF362" t="s">
        <v>124</v>
      </c>
      <c r="DG362">
        <v>0</v>
      </c>
      <c r="DH362" t="s">
        <v>124</v>
      </c>
      <c r="DI362" t="s">
        <v>124</v>
      </c>
      <c r="DJ362" t="s">
        <v>124</v>
      </c>
      <c r="DK362" t="s">
        <v>124</v>
      </c>
      <c r="DL362" t="s">
        <v>124</v>
      </c>
      <c r="DM362" t="s">
        <v>124</v>
      </c>
      <c r="DN362" t="s">
        <v>124</v>
      </c>
      <c r="DO362">
        <v>0</v>
      </c>
      <c r="DP362" t="s">
        <v>124</v>
      </c>
      <c r="DQ362">
        <v>0</v>
      </c>
      <c r="DR362" t="s">
        <v>124</v>
      </c>
      <c r="DS362" t="s">
        <v>124</v>
      </c>
      <c r="DT362" t="s">
        <v>124</v>
      </c>
    </row>
    <row r="363" spans="1:124" x14ac:dyDescent="0.35">
      <c r="A363" t="s">
        <v>171</v>
      </c>
      <c r="B363" s="1">
        <v>43298</v>
      </c>
      <c r="C363" s="1">
        <v>43373</v>
      </c>
      <c r="D363">
        <v>1</v>
      </c>
      <c r="E363">
        <v>0</v>
      </c>
      <c r="F363">
        <v>0</v>
      </c>
      <c r="G363">
        <v>0</v>
      </c>
      <c r="H363" t="s">
        <v>124</v>
      </c>
      <c r="I363" t="s">
        <v>124</v>
      </c>
      <c r="J363" t="s">
        <v>124</v>
      </c>
      <c r="K363" t="s">
        <v>124</v>
      </c>
      <c r="L363" t="s">
        <v>124</v>
      </c>
      <c r="M363" t="s">
        <v>124</v>
      </c>
      <c r="N363" t="s">
        <v>124</v>
      </c>
      <c r="O363" t="s">
        <v>124</v>
      </c>
      <c r="P363" t="s">
        <v>124</v>
      </c>
      <c r="Q363" t="s">
        <v>124</v>
      </c>
      <c r="R363" t="s">
        <v>124</v>
      </c>
      <c r="S363" t="s">
        <v>124</v>
      </c>
      <c r="T363">
        <v>1</v>
      </c>
      <c r="U363">
        <v>1</v>
      </c>
      <c r="V363">
        <v>0</v>
      </c>
      <c r="W363">
        <v>1</v>
      </c>
      <c r="X363">
        <v>1</v>
      </c>
      <c r="Y363">
        <v>0</v>
      </c>
      <c r="Z363">
        <v>0</v>
      </c>
      <c r="AA363">
        <v>0</v>
      </c>
      <c r="AB363">
        <v>0</v>
      </c>
      <c r="AC363">
        <v>0</v>
      </c>
      <c r="AD363">
        <v>1</v>
      </c>
      <c r="AE363">
        <v>1</v>
      </c>
      <c r="AF363">
        <v>0</v>
      </c>
      <c r="AG363">
        <v>0</v>
      </c>
      <c r="AH363">
        <v>0</v>
      </c>
      <c r="AI363">
        <v>0</v>
      </c>
      <c r="AJ363">
        <v>0</v>
      </c>
      <c r="AK363">
        <v>0</v>
      </c>
      <c r="AL363">
        <v>0</v>
      </c>
      <c r="AM363">
        <v>1</v>
      </c>
      <c r="AN363">
        <v>0</v>
      </c>
      <c r="AO363">
        <v>0</v>
      </c>
      <c r="AP363">
        <v>0</v>
      </c>
      <c r="AQ363">
        <v>1</v>
      </c>
      <c r="AR363">
        <v>0</v>
      </c>
      <c r="AS363">
        <v>0</v>
      </c>
      <c r="AT363">
        <v>1</v>
      </c>
      <c r="AU363">
        <v>0</v>
      </c>
      <c r="AV363">
        <v>0</v>
      </c>
      <c r="AW363">
        <v>0</v>
      </c>
      <c r="AX363">
        <v>1</v>
      </c>
      <c r="AY363">
        <v>0</v>
      </c>
      <c r="AZ363">
        <v>1</v>
      </c>
      <c r="BA363">
        <v>1</v>
      </c>
      <c r="BB363">
        <v>0</v>
      </c>
      <c r="BC363">
        <v>0</v>
      </c>
      <c r="BD363">
        <v>0</v>
      </c>
      <c r="BE363">
        <v>0</v>
      </c>
      <c r="BF363">
        <v>0</v>
      </c>
      <c r="BG363">
        <v>0</v>
      </c>
      <c r="BH363">
        <v>0</v>
      </c>
      <c r="BI363">
        <v>0</v>
      </c>
      <c r="BJ363">
        <v>0</v>
      </c>
      <c r="BK363">
        <v>0</v>
      </c>
      <c r="BL363">
        <v>1</v>
      </c>
      <c r="BM363">
        <v>0</v>
      </c>
      <c r="BN363">
        <v>1</v>
      </c>
      <c r="BO363">
        <v>0</v>
      </c>
      <c r="BP363">
        <v>0</v>
      </c>
      <c r="BQ363">
        <v>0</v>
      </c>
      <c r="BR363">
        <v>0</v>
      </c>
      <c r="BS363">
        <v>1</v>
      </c>
      <c r="BT363">
        <v>0</v>
      </c>
      <c r="BU363">
        <v>0</v>
      </c>
      <c r="BV363">
        <v>0</v>
      </c>
      <c r="BW363" t="s">
        <v>124</v>
      </c>
      <c r="BX363" t="s">
        <v>124</v>
      </c>
      <c r="BY363" t="s">
        <v>124</v>
      </c>
      <c r="BZ363" t="s">
        <v>124</v>
      </c>
      <c r="CA363" t="s">
        <v>124</v>
      </c>
      <c r="CB363" t="s">
        <v>124</v>
      </c>
      <c r="CC363" t="s">
        <v>124</v>
      </c>
      <c r="CD363" t="s">
        <v>124</v>
      </c>
      <c r="CE363" t="s">
        <v>124</v>
      </c>
      <c r="CF363" t="s">
        <v>124</v>
      </c>
      <c r="CG363" t="s">
        <v>124</v>
      </c>
      <c r="CH363" t="s">
        <v>124</v>
      </c>
      <c r="CI363" t="s">
        <v>124</v>
      </c>
      <c r="CJ363" t="s">
        <v>124</v>
      </c>
      <c r="CK363" t="s">
        <v>124</v>
      </c>
      <c r="CL363" t="s">
        <v>124</v>
      </c>
      <c r="CM363" t="s">
        <v>124</v>
      </c>
      <c r="CN363" t="s">
        <v>124</v>
      </c>
      <c r="CO363" t="s">
        <v>124</v>
      </c>
      <c r="CP363" t="s">
        <v>124</v>
      </c>
      <c r="CQ363" t="s">
        <v>124</v>
      </c>
      <c r="CR363" t="s">
        <v>124</v>
      </c>
      <c r="CS363" t="s">
        <v>124</v>
      </c>
      <c r="CT363" t="s">
        <v>124</v>
      </c>
      <c r="CU363" t="s">
        <v>124</v>
      </c>
      <c r="CV363" t="s">
        <v>124</v>
      </c>
      <c r="CW363" t="s">
        <v>124</v>
      </c>
      <c r="CX363" t="s">
        <v>124</v>
      </c>
      <c r="CY363" t="s">
        <v>124</v>
      </c>
      <c r="CZ363" t="s">
        <v>124</v>
      </c>
      <c r="DA363" t="s">
        <v>124</v>
      </c>
      <c r="DB363" t="s">
        <v>124</v>
      </c>
      <c r="DC363" t="s">
        <v>124</v>
      </c>
      <c r="DD363" t="s">
        <v>124</v>
      </c>
      <c r="DE363" t="s">
        <v>124</v>
      </c>
      <c r="DF363" t="s">
        <v>124</v>
      </c>
      <c r="DG363">
        <v>0</v>
      </c>
      <c r="DH363" t="s">
        <v>124</v>
      </c>
      <c r="DI363" t="s">
        <v>124</v>
      </c>
      <c r="DJ363" t="s">
        <v>124</v>
      </c>
      <c r="DK363" t="s">
        <v>124</v>
      </c>
      <c r="DL363" t="s">
        <v>124</v>
      </c>
      <c r="DM363" t="s">
        <v>124</v>
      </c>
      <c r="DN363" t="s">
        <v>124</v>
      </c>
      <c r="DO363">
        <v>0</v>
      </c>
      <c r="DP363">
        <v>1</v>
      </c>
      <c r="DQ363">
        <v>0</v>
      </c>
      <c r="DR363" t="s">
        <v>124</v>
      </c>
      <c r="DS363" t="s">
        <v>124</v>
      </c>
      <c r="DT363" t="s">
        <v>124</v>
      </c>
    </row>
    <row r="364" spans="1:124" x14ac:dyDescent="0.35">
      <c r="A364" t="s">
        <v>171</v>
      </c>
      <c r="B364" s="1">
        <v>43374</v>
      </c>
      <c r="C364" s="1">
        <v>43485</v>
      </c>
      <c r="D364">
        <v>1</v>
      </c>
      <c r="E364">
        <v>0</v>
      </c>
      <c r="F364">
        <v>0</v>
      </c>
      <c r="G364">
        <v>0</v>
      </c>
      <c r="H364" t="s">
        <v>124</v>
      </c>
      <c r="I364" t="s">
        <v>124</v>
      </c>
      <c r="J364" t="s">
        <v>124</v>
      </c>
      <c r="K364" t="s">
        <v>124</v>
      </c>
      <c r="L364" t="s">
        <v>124</v>
      </c>
      <c r="M364" t="s">
        <v>124</v>
      </c>
      <c r="N364" t="s">
        <v>124</v>
      </c>
      <c r="O364" t="s">
        <v>124</v>
      </c>
      <c r="P364" t="s">
        <v>124</v>
      </c>
      <c r="Q364" t="s">
        <v>124</v>
      </c>
      <c r="R364" t="s">
        <v>124</v>
      </c>
      <c r="S364" t="s">
        <v>124</v>
      </c>
      <c r="T364">
        <v>1</v>
      </c>
      <c r="U364">
        <v>1</v>
      </c>
      <c r="V364">
        <v>0</v>
      </c>
      <c r="W364">
        <v>1</v>
      </c>
      <c r="X364">
        <v>1</v>
      </c>
      <c r="Y364">
        <v>0</v>
      </c>
      <c r="Z364">
        <v>0</v>
      </c>
      <c r="AA364">
        <v>0</v>
      </c>
      <c r="AB364">
        <v>0</v>
      </c>
      <c r="AC364">
        <v>0</v>
      </c>
      <c r="AD364">
        <v>1</v>
      </c>
      <c r="AE364">
        <v>1</v>
      </c>
      <c r="AF364">
        <v>0</v>
      </c>
      <c r="AG364">
        <v>0</v>
      </c>
      <c r="AH364">
        <v>0</v>
      </c>
      <c r="AI364">
        <v>0</v>
      </c>
      <c r="AJ364">
        <v>0</v>
      </c>
      <c r="AK364">
        <v>0</v>
      </c>
      <c r="AL364">
        <v>0</v>
      </c>
      <c r="AM364">
        <v>1</v>
      </c>
      <c r="AN364">
        <v>0</v>
      </c>
      <c r="AO364">
        <v>0</v>
      </c>
      <c r="AP364">
        <v>0</v>
      </c>
      <c r="AQ364">
        <v>1</v>
      </c>
      <c r="AR364">
        <v>0</v>
      </c>
      <c r="AS364">
        <v>0</v>
      </c>
      <c r="AT364">
        <v>1</v>
      </c>
      <c r="AU364">
        <v>0</v>
      </c>
      <c r="AV364">
        <v>0</v>
      </c>
      <c r="AW364">
        <v>0</v>
      </c>
      <c r="AX364">
        <v>1</v>
      </c>
      <c r="AY364">
        <v>0</v>
      </c>
      <c r="AZ364">
        <v>1</v>
      </c>
      <c r="BA364">
        <v>1</v>
      </c>
      <c r="BB364">
        <v>0</v>
      </c>
      <c r="BC364">
        <v>0</v>
      </c>
      <c r="BD364">
        <v>0</v>
      </c>
      <c r="BE364">
        <v>0</v>
      </c>
      <c r="BF364">
        <v>0</v>
      </c>
      <c r="BG364">
        <v>0</v>
      </c>
      <c r="BH364">
        <v>0</v>
      </c>
      <c r="BI364">
        <v>0</v>
      </c>
      <c r="BJ364">
        <v>0</v>
      </c>
      <c r="BK364">
        <v>0</v>
      </c>
      <c r="BL364">
        <v>1</v>
      </c>
      <c r="BM364">
        <v>0</v>
      </c>
      <c r="BN364">
        <v>1</v>
      </c>
      <c r="BO364">
        <v>0</v>
      </c>
      <c r="BP364">
        <v>0</v>
      </c>
      <c r="BQ364">
        <v>0</v>
      </c>
      <c r="BR364">
        <v>0</v>
      </c>
      <c r="BS364">
        <v>1</v>
      </c>
      <c r="BT364">
        <v>0</v>
      </c>
      <c r="BU364">
        <v>0</v>
      </c>
      <c r="BV364">
        <v>0</v>
      </c>
      <c r="BW364" t="s">
        <v>124</v>
      </c>
      <c r="BX364" t="s">
        <v>124</v>
      </c>
      <c r="BY364" t="s">
        <v>124</v>
      </c>
      <c r="BZ364" t="s">
        <v>124</v>
      </c>
      <c r="CA364" t="s">
        <v>124</v>
      </c>
      <c r="CB364" t="s">
        <v>124</v>
      </c>
      <c r="CC364" t="s">
        <v>124</v>
      </c>
      <c r="CD364" t="s">
        <v>124</v>
      </c>
      <c r="CE364" t="s">
        <v>124</v>
      </c>
      <c r="CF364" t="s">
        <v>124</v>
      </c>
      <c r="CG364" t="s">
        <v>124</v>
      </c>
      <c r="CH364" t="s">
        <v>124</v>
      </c>
      <c r="CI364" t="s">
        <v>124</v>
      </c>
      <c r="CJ364" t="s">
        <v>124</v>
      </c>
      <c r="CK364" t="s">
        <v>124</v>
      </c>
      <c r="CL364" t="s">
        <v>124</v>
      </c>
      <c r="CM364" t="s">
        <v>124</v>
      </c>
      <c r="CN364" t="s">
        <v>124</v>
      </c>
      <c r="CO364" t="s">
        <v>124</v>
      </c>
      <c r="CP364" t="s">
        <v>124</v>
      </c>
      <c r="CQ364" t="s">
        <v>124</v>
      </c>
      <c r="CR364" t="s">
        <v>124</v>
      </c>
      <c r="CS364" t="s">
        <v>124</v>
      </c>
      <c r="CT364" t="s">
        <v>124</v>
      </c>
      <c r="CU364" t="s">
        <v>124</v>
      </c>
      <c r="CV364" t="s">
        <v>124</v>
      </c>
      <c r="CW364" t="s">
        <v>124</v>
      </c>
      <c r="CX364" t="s">
        <v>124</v>
      </c>
      <c r="CY364" t="s">
        <v>124</v>
      </c>
      <c r="CZ364" t="s">
        <v>124</v>
      </c>
      <c r="DA364" t="s">
        <v>124</v>
      </c>
      <c r="DB364" t="s">
        <v>124</v>
      </c>
      <c r="DC364" t="s">
        <v>124</v>
      </c>
      <c r="DD364" t="s">
        <v>124</v>
      </c>
      <c r="DE364" t="s">
        <v>124</v>
      </c>
      <c r="DF364" t="s">
        <v>124</v>
      </c>
      <c r="DG364">
        <v>0</v>
      </c>
      <c r="DH364" t="s">
        <v>124</v>
      </c>
      <c r="DI364" t="s">
        <v>124</v>
      </c>
      <c r="DJ364" t="s">
        <v>124</v>
      </c>
      <c r="DK364" t="s">
        <v>124</v>
      </c>
      <c r="DL364" t="s">
        <v>124</v>
      </c>
      <c r="DM364" t="s">
        <v>124</v>
      </c>
      <c r="DN364" t="s">
        <v>124</v>
      </c>
      <c r="DO364">
        <v>0</v>
      </c>
      <c r="DP364">
        <v>1</v>
      </c>
      <c r="DQ364">
        <v>0</v>
      </c>
      <c r="DR364" t="s">
        <v>124</v>
      </c>
      <c r="DS364" t="s">
        <v>124</v>
      </c>
      <c r="DT364" t="s">
        <v>124</v>
      </c>
    </row>
    <row r="365" spans="1:124" x14ac:dyDescent="0.35">
      <c r="A365" t="s">
        <v>171</v>
      </c>
      <c r="B365" s="1">
        <v>43486</v>
      </c>
      <c r="C365" s="1">
        <v>43597</v>
      </c>
      <c r="D365">
        <v>1</v>
      </c>
      <c r="E365">
        <v>0</v>
      </c>
      <c r="F365">
        <v>0</v>
      </c>
      <c r="G365">
        <v>0</v>
      </c>
      <c r="H365" t="s">
        <v>124</v>
      </c>
      <c r="I365" t="s">
        <v>124</v>
      </c>
      <c r="J365" t="s">
        <v>124</v>
      </c>
      <c r="K365" t="s">
        <v>124</v>
      </c>
      <c r="L365" t="s">
        <v>124</v>
      </c>
      <c r="M365" t="s">
        <v>124</v>
      </c>
      <c r="N365" t="s">
        <v>124</v>
      </c>
      <c r="O365" t="s">
        <v>124</v>
      </c>
      <c r="P365" t="s">
        <v>124</v>
      </c>
      <c r="Q365" t="s">
        <v>124</v>
      </c>
      <c r="R365" t="s">
        <v>124</v>
      </c>
      <c r="S365" t="s">
        <v>124</v>
      </c>
      <c r="T365">
        <v>1</v>
      </c>
      <c r="U365">
        <v>1</v>
      </c>
      <c r="V365">
        <v>0</v>
      </c>
      <c r="W365">
        <v>1</v>
      </c>
      <c r="X365">
        <v>1</v>
      </c>
      <c r="Y365">
        <v>0</v>
      </c>
      <c r="Z365">
        <v>0</v>
      </c>
      <c r="AA365">
        <v>0</v>
      </c>
      <c r="AB365">
        <v>0</v>
      </c>
      <c r="AC365">
        <v>0</v>
      </c>
      <c r="AD365">
        <v>1</v>
      </c>
      <c r="AE365">
        <v>1</v>
      </c>
      <c r="AF365">
        <v>0</v>
      </c>
      <c r="AG365">
        <v>0</v>
      </c>
      <c r="AH365">
        <v>0</v>
      </c>
      <c r="AI365">
        <v>0</v>
      </c>
      <c r="AJ365">
        <v>0</v>
      </c>
      <c r="AK365">
        <v>0</v>
      </c>
      <c r="AL365">
        <v>0</v>
      </c>
      <c r="AM365">
        <v>1</v>
      </c>
      <c r="AN365">
        <v>0</v>
      </c>
      <c r="AO365">
        <v>0</v>
      </c>
      <c r="AP365">
        <v>0</v>
      </c>
      <c r="AQ365">
        <v>1</v>
      </c>
      <c r="AR365">
        <v>0</v>
      </c>
      <c r="AS365">
        <v>0</v>
      </c>
      <c r="AT365">
        <v>1</v>
      </c>
      <c r="AU365">
        <v>0</v>
      </c>
      <c r="AV365">
        <v>0</v>
      </c>
      <c r="AW365">
        <v>0</v>
      </c>
      <c r="AX365">
        <v>1</v>
      </c>
      <c r="AY365">
        <v>0</v>
      </c>
      <c r="AZ365">
        <v>1</v>
      </c>
      <c r="BA365">
        <v>1</v>
      </c>
      <c r="BB365">
        <v>0</v>
      </c>
      <c r="BC365">
        <v>0</v>
      </c>
      <c r="BD365">
        <v>0</v>
      </c>
      <c r="BE365">
        <v>0</v>
      </c>
      <c r="BF365">
        <v>0</v>
      </c>
      <c r="BG365">
        <v>0</v>
      </c>
      <c r="BH365">
        <v>0</v>
      </c>
      <c r="BI365">
        <v>0</v>
      </c>
      <c r="BJ365">
        <v>0</v>
      </c>
      <c r="BK365">
        <v>0</v>
      </c>
      <c r="BL365">
        <v>1</v>
      </c>
      <c r="BM365">
        <v>0</v>
      </c>
      <c r="BN365">
        <v>1</v>
      </c>
      <c r="BO365">
        <v>0</v>
      </c>
      <c r="BP365">
        <v>0</v>
      </c>
      <c r="BQ365">
        <v>0</v>
      </c>
      <c r="BR365">
        <v>0</v>
      </c>
      <c r="BS365">
        <v>1</v>
      </c>
      <c r="BT365">
        <v>0</v>
      </c>
      <c r="BU365">
        <v>0</v>
      </c>
      <c r="BV365">
        <v>0</v>
      </c>
      <c r="BW365" t="s">
        <v>124</v>
      </c>
      <c r="BX365" t="s">
        <v>124</v>
      </c>
      <c r="BY365" t="s">
        <v>124</v>
      </c>
      <c r="BZ365" t="s">
        <v>124</v>
      </c>
      <c r="CA365" t="s">
        <v>124</v>
      </c>
      <c r="CB365" t="s">
        <v>124</v>
      </c>
      <c r="CC365" t="s">
        <v>124</v>
      </c>
      <c r="CD365" t="s">
        <v>124</v>
      </c>
      <c r="CE365" t="s">
        <v>124</v>
      </c>
      <c r="CF365" t="s">
        <v>124</v>
      </c>
      <c r="CG365" t="s">
        <v>124</v>
      </c>
      <c r="CH365" t="s">
        <v>124</v>
      </c>
      <c r="CI365" t="s">
        <v>124</v>
      </c>
      <c r="CJ365" t="s">
        <v>124</v>
      </c>
      <c r="CK365" t="s">
        <v>124</v>
      </c>
      <c r="CL365" t="s">
        <v>124</v>
      </c>
      <c r="CM365" t="s">
        <v>124</v>
      </c>
      <c r="CN365" t="s">
        <v>124</v>
      </c>
      <c r="CO365" t="s">
        <v>124</v>
      </c>
      <c r="CP365" t="s">
        <v>124</v>
      </c>
      <c r="CQ365" t="s">
        <v>124</v>
      </c>
      <c r="CR365" t="s">
        <v>124</v>
      </c>
      <c r="CS365" t="s">
        <v>124</v>
      </c>
      <c r="CT365" t="s">
        <v>124</v>
      </c>
      <c r="CU365" t="s">
        <v>124</v>
      </c>
      <c r="CV365" t="s">
        <v>124</v>
      </c>
      <c r="CW365" t="s">
        <v>124</v>
      </c>
      <c r="CX365" t="s">
        <v>124</v>
      </c>
      <c r="CY365" t="s">
        <v>124</v>
      </c>
      <c r="CZ365" t="s">
        <v>124</v>
      </c>
      <c r="DA365" t="s">
        <v>124</v>
      </c>
      <c r="DB365" t="s">
        <v>124</v>
      </c>
      <c r="DC365" t="s">
        <v>124</v>
      </c>
      <c r="DD365" t="s">
        <v>124</v>
      </c>
      <c r="DE365" t="s">
        <v>124</v>
      </c>
      <c r="DF365" t="s">
        <v>124</v>
      </c>
      <c r="DG365">
        <v>0</v>
      </c>
      <c r="DH365" t="s">
        <v>124</v>
      </c>
      <c r="DI365" t="s">
        <v>124</v>
      </c>
      <c r="DJ365" t="s">
        <v>124</v>
      </c>
      <c r="DK365" t="s">
        <v>124</v>
      </c>
      <c r="DL365" t="s">
        <v>124</v>
      </c>
      <c r="DM365" t="s">
        <v>124</v>
      </c>
      <c r="DN365" t="s">
        <v>124</v>
      </c>
      <c r="DO365">
        <v>1</v>
      </c>
      <c r="DP365">
        <v>1</v>
      </c>
      <c r="DQ365">
        <v>0</v>
      </c>
      <c r="DR365" t="s">
        <v>124</v>
      </c>
      <c r="DS365" t="s">
        <v>124</v>
      </c>
      <c r="DT365" t="s">
        <v>124</v>
      </c>
    </row>
    <row r="366" spans="1:124" x14ac:dyDescent="0.35">
      <c r="A366" t="s">
        <v>171</v>
      </c>
      <c r="B366" s="1">
        <v>43598</v>
      </c>
      <c r="C366" s="1">
        <v>43673</v>
      </c>
      <c r="D366">
        <v>1</v>
      </c>
      <c r="E366">
        <v>0</v>
      </c>
      <c r="F366">
        <v>0</v>
      </c>
      <c r="G366">
        <v>0</v>
      </c>
      <c r="H366" t="s">
        <v>124</v>
      </c>
      <c r="I366" t="s">
        <v>124</v>
      </c>
      <c r="J366" t="s">
        <v>124</v>
      </c>
      <c r="K366" t="s">
        <v>124</v>
      </c>
      <c r="L366" t="s">
        <v>124</v>
      </c>
      <c r="M366" t="s">
        <v>124</v>
      </c>
      <c r="N366" t="s">
        <v>124</v>
      </c>
      <c r="O366" t="s">
        <v>124</v>
      </c>
      <c r="P366" t="s">
        <v>124</v>
      </c>
      <c r="Q366" t="s">
        <v>124</v>
      </c>
      <c r="R366" t="s">
        <v>124</v>
      </c>
      <c r="S366" t="s">
        <v>124</v>
      </c>
      <c r="T366">
        <v>1</v>
      </c>
      <c r="U366">
        <v>1</v>
      </c>
      <c r="V366">
        <v>0</v>
      </c>
      <c r="W366">
        <v>1</v>
      </c>
      <c r="X366">
        <v>1</v>
      </c>
      <c r="Y366">
        <v>0</v>
      </c>
      <c r="Z366">
        <v>0</v>
      </c>
      <c r="AA366">
        <v>0</v>
      </c>
      <c r="AB366">
        <v>0</v>
      </c>
      <c r="AC366">
        <v>0</v>
      </c>
      <c r="AD366">
        <v>1</v>
      </c>
      <c r="AE366">
        <v>1</v>
      </c>
      <c r="AF366">
        <v>0</v>
      </c>
      <c r="AG366">
        <v>0</v>
      </c>
      <c r="AH366">
        <v>0</v>
      </c>
      <c r="AI366">
        <v>0</v>
      </c>
      <c r="AJ366">
        <v>0</v>
      </c>
      <c r="AK366">
        <v>0</v>
      </c>
      <c r="AL366">
        <v>0</v>
      </c>
      <c r="AM366">
        <v>1</v>
      </c>
      <c r="AN366">
        <v>0</v>
      </c>
      <c r="AO366">
        <v>0</v>
      </c>
      <c r="AP366">
        <v>0</v>
      </c>
      <c r="AQ366">
        <v>1</v>
      </c>
      <c r="AR366">
        <v>0</v>
      </c>
      <c r="AS366">
        <v>0</v>
      </c>
      <c r="AT366">
        <v>1</v>
      </c>
      <c r="AU366">
        <v>0</v>
      </c>
      <c r="AV366">
        <v>0</v>
      </c>
      <c r="AW366">
        <v>0</v>
      </c>
      <c r="AX366">
        <v>1</v>
      </c>
      <c r="AY366">
        <v>0</v>
      </c>
      <c r="AZ366">
        <v>1</v>
      </c>
      <c r="BA366">
        <v>1</v>
      </c>
      <c r="BB366">
        <v>0</v>
      </c>
      <c r="BC366">
        <v>0</v>
      </c>
      <c r="BD366">
        <v>0</v>
      </c>
      <c r="BE366">
        <v>0</v>
      </c>
      <c r="BF366">
        <v>0</v>
      </c>
      <c r="BG366">
        <v>0</v>
      </c>
      <c r="BH366">
        <v>0</v>
      </c>
      <c r="BI366">
        <v>0</v>
      </c>
      <c r="BJ366">
        <v>0</v>
      </c>
      <c r="BK366">
        <v>0</v>
      </c>
      <c r="BL366">
        <v>1</v>
      </c>
      <c r="BM366">
        <v>0</v>
      </c>
      <c r="BN366">
        <v>1</v>
      </c>
      <c r="BO366">
        <v>0</v>
      </c>
      <c r="BP366">
        <v>0</v>
      </c>
      <c r="BQ366">
        <v>0</v>
      </c>
      <c r="BR366">
        <v>0</v>
      </c>
      <c r="BS366">
        <v>1</v>
      </c>
      <c r="BT366">
        <v>0</v>
      </c>
      <c r="BU366">
        <v>0</v>
      </c>
      <c r="BV366">
        <v>0</v>
      </c>
      <c r="BW366" t="s">
        <v>124</v>
      </c>
      <c r="BX366" t="s">
        <v>124</v>
      </c>
      <c r="BY366" t="s">
        <v>124</v>
      </c>
      <c r="BZ366" t="s">
        <v>124</v>
      </c>
      <c r="CA366" t="s">
        <v>124</v>
      </c>
      <c r="CB366" t="s">
        <v>124</v>
      </c>
      <c r="CC366" t="s">
        <v>124</v>
      </c>
      <c r="CD366" t="s">
        <v>124</v>
      </c>
      <c r="CE366" t="s">
        <v>124</v>
      </c>
      <c r="CF366" t="s">
        <v>124</v>
      </c>
      <c r="CG366" t="s">
        <v>124</v>
      </c>
      <c r="CH366" t="s">
        <v>124</v>
      </c>
      <c r="CI366" t="s">
        <v>124</v>
      </c>
      <c r="CJ366" t="s">
        <v>124</v>
      </c>
      <c r="CK366" t="s">
        <v>124</v>
      </c>
      <c r="CL366" t="s">
        <v>124</v>
      </c>
      <c r="CM366" t="s">
        <v>124</v>
      </c>
      <c r="CN366" t="s">
        <v>124</v>
      </c>
      <c r="CO366" t="s">
        <v>124</v>
      </c>
      <c r="CP366" t="s">
        <v>124</v>
      </c>
      <c r="CQ366" t="s">
        <v>124</v>
      </c>
      <c r="CR366" t="s">
        <v>124</v>
      </c>
      <c r="CS366" t="s">
        <v>124</v>
      </c>
      <c r="CT366" t="s">
        <v>124</v>
      </c>
      <c r="CU366" t="s">
        <v>124</v>
      </c>
      <c r="CV366" t="s">
        <v>124</v>
      </c>
      <c r="CW366" t="s">
        <v>124</v>
      </c>
      <c r="CX366" t="s">
        <v>124</v>
      </c>
      <c r="CY366" t="s">
        <v>124</v>
      </c>
      <c r="CZ366" t="s">
        <v>124</v>
      </c>
      <c r="DA366" t="s">
        <v>124</v>
      </c>
      <c r="DB366" t="s">
        <v>124</v>
      </c>
      <c r="DC366" t="s">
        <v>124</v>
      </c>
      <c r="DD366" t="s">
        <v>124</v>
      </c>
      <c r="DE366" t="s">
        <v>124</v>
      </c>
      <c r="DF366" t="s">
        <v>124</v>
      </c>
      <c r="DG366">
        <v>0</v>
      </c>
      <c r="DH366" t="s">
        <v>124</v>
      </c>
      <c r="DI366" t="s">
        <v>124</v>
      </c>
      <c r="DJ366" t="s">
        <v>124</v>
      </c>
      <c r="DK366" t="s">
        <v>124</v>
      </c>
      <c r="DL366" t="s">
        <v>124</v>
      </c>
      <c r="DM366" t="s">
        <v>124</v>
      </c>
      <c r="DN366" t="s">
        <v>124</v>
      </c>
      <c r="DO366">
        <v>1</v>
      </c>
      <c r="DP366">
        <v>1</v>
      </c>
      <c r="DQ366">
        <v>0</v>
      </c>
      <c r="DR366" t="s">
        <v>124</v>
      </c>
      <c r="DS366" t="s">
        <v>124</v>
      </c>
      <c r="DT366" t="s">
        <v>124</v>
      </c>
    </row>
    <row r="367" spans="1:124" x14ac:dyDescent="0.35">
      <c r="A367" t="s">
        <v>171</v>
      </c>
      <c r="B367" s="1">
        <v>43674</v>
      </c>
      <c r="C367" s="1">
        <v>43830</v>
      </c>
      <c r="D367">
        <v>1</v>
      </c>
      <c r="E367">
        <v>0</v>
      </c>
      <c r="F367">
        <v>0</v>
      </c>
      <c r="G367">
        <v>0</v>
      </c>
      <c r="H367" t="s">
        <v>124</v>
      </c>
      <c r="I367" t="s">
        <v>124</v>
      </c>
      <c r="J367" t="s">
        <v>124</v>
      </c>
      <c r="K367" t="s">
        <v>124</v>
      </c>
      <c r="L367" t="s">
        <v>124</v>
      </c>
      <c r="M367" t="s">
        <v>124</v>
      </c>
      <c r="N367" t="s">
        <v>124</v>
      </c>
      <c r="O367" t="s">
        <v>124</v>
      </c>
      <c r="P367" t="s">
        <v>124</v>
      </c>
      <c r="Q367" t="s">
        <v>124</v>
      </c>
      <c r="R367" t="s">
        <v>124</v>
      </c>
      <c r="S367" t="s">
        <v>124</v>
      </c>
      <c r="T367">
        <v>1</v>
      </c>
      <c r="U367">
        <v>1</v>
      </c>
      <c r="V367">
        <v>0</v>
      </c>
      <c r="W367">
        <v>1</v>
      </c>
      <c r="X367">
        <v>1</v>
      </c>
      <c r="Y367">
        <v>0</v>
      </c>
      <c r="Z367">
        <v>0</v>
      </c>
      <c r="AA367">
        <v>0</v>
      </c>
      <c r="AB367">
        <v>0</v>
      </c>
      <c r="AC367">
        <v>0</v>
      </c>
      <c r="AD367">
        <v>1</v>
      </c>
      <c r="AE367">
        <v>1</v>
      </c>
      <c r="AF367">
        <v>0</v>
      </c>
      <c r="AG367">
        <v>0</v>
      </c>
      <c r="AH367">
        <v>0</v>
      </c>
      <c r="AI367">
        <v>0</v>
      </c>
      <c r="AJ367">
        <v>0</v>
      </c>
      <c r="AK367">
        <v>0</v>
      </c>
      <c r="AL367">
        <v>0</v>
      </c>
      <c r="AM367">
        <v>1</v>
      </c>
      <c r="AN367">
        <v>0</v>
      </c>
      <c r="AO367">
        <v>0</v>
      </c>
      <c r="AP367">
        <v>0</v>
      </c>
      <c r="AQ367">
        <v>1</v>
      </c>
      <c r="AR367">
        <v>0</v>
      </c>
      <c r="AS367">
        <v>0</v>
      </c>
      <c r="AT367">
        <v>1</v>
      </c>
      <c r="AU367">
        <v>0</v>
      </c>
      <c r="AV367">
        <v>0</v>
      </c>
      <c r="AW367">
        <v>0</v>
      </c>
      <c r="AX367">
        <v>1</v>
      </c>
      <c r="AY367">
        <v>0</v>
      </c>
      <c r="AZ367">
        <v>0</v>
      </c>
      <c r="BA367">
        <v>1</v>
      </c>
      <c r="BB367">
        <v>0</v>
      </c>
      <c r="BC367">
        <v>0</v>
      </c>
      <c r="BD367">
        <v>0</v>
      </c>
      <c r="BE367">
        <v>0</v>
      </c>
      <c r="BF367">
        <v>0</v>
      </c>
      <c r="BG367">
        <v>0</v>
      </c>
      <c r="BH367">
        <v>0</v>
      </c>
      <c r="BI367">
        <v>0</v>
      </c>
      <c r="BJ367">
        <v>0</v>
      </c>
      <c r="BK367">
        <v>0</v>
      </c>
      <c r="BL367">
        <v>1</v>
      </c>
      <c r="BM367">
        <v>0</v>
      </c>
      <c r="BN367">
        <v>0</v>
      </c>
      <c r="BO367">
        <v>0</v>
      </c>
      <c r="BP367">
        <v>0</v>
      </c>
      <c r="BQ367">
        <v>0</v>
      </c>
      <c r="BR367">
        <v>0</v>
      </c>
      <c r="BS367">
        <v>1</v>
      </c>
      <c r="BT367">
        <v>0</v>
      </c>
      <c r="BU367">
        <v>0</v>
      </c>
      <c r="BV367">
        <v>0</v>
      </c>
      <c r="BW367" t="s">
        <v>124</v>
      </c>
      <c r="BX367" t="s">
        <v>124</v>
      </c>
      <c r="BY367" t="s">
        <v>124</v>
      </c>
      <c r="BZ367" t="s">
        <v>124</v>
      </c>
      <c r="CA367" t="s">
        <v>124</v>
      </c>
      <c r="CB367" t="s">
        <v>124</v>
      </c>
      <c r="CC367" t="s">
        <v>124</v>
      </c>
      <c r="CD367" t="s">
        <v>124</v>
      </c>
      <c r="CE367" t="s">
        <v>124</v>
      </c>
      <c r="CF367" t="s">
        <v>124</v>
      </c>
      <c r="CG367" t="s">
        <v>124</v>
      </c>
      <c r="CH367" t="s">
        <v>124</v>
      </c>
      <c r="CI367" t="s">
        <v>124</v>
      </c>
      <c r="CJ367" t="s">
        <v>124</v>
      </c>
      <c r="CK367" t="s">
        <v>124</v>
      </c>
      <c r="CL367" t="s">
        <v>124</v>
      </c>
      <c r="CM367" t="s">
        <v>124</v>
      </c>
      <c r="CN367" t="s">
        <v>124</v>
      </c>
      <c r="CO367" t="s">
        <v>124</v>
      </c>
      <c r="CP367" t="s">
        <v>124</v>
      </c>
      <c r="CQ367" t="s">
        <v>124</v>
      </c>
      <c r="CR367" t="s">
        <v>124</v>
      </c>
      <c r="CS367" t="s">
        <v>124</v>
      </c>
      <c r="CT367" t="s">
        <v>124</v>
      </c>
      <c r="CU367" t="s">
        <v>124</v>
      </c>
      <c r="CV367" t="s">
        <v>124</v>
      </c>
      <c r="CW367" t="s">
        <v>124</v>
      </c>
      <c r="CX367" t="s">
        <v>124</v>
      </c>
      <c r="CY367" t="s">
        <v>124</v>
      </c>
      <c r="CZ367" t="s">
        <v>124</v>
      </c>
      <c r="DA367" t="s">
        <v>124</v>
      </c>
      <c r="DB367" t="s">
        <v>124</v>
      </c>
      <c r="DC367" t="s">
        <v>124</v>
      </c>
      <c r="DD367" t="s">
        <v>124</v>
      </c>
      <c r="DE367" t="s">
        <v>124</v>
      </c>
      <c r="DF367" t="s">
        <v>124</v>
      </c>
      <c r="DG367">
        <v>0</v>
      </c>
      <c r="DH367" t="s">
        <v>124</v>
      </c>
      <c r="DI367" t="s">
        <v>124</v>
      </c>
      <c r="DJ367" t="s">
        <v>124</v>
      </c>
      <c r="DK367" t="s">
        <v>124</v>
      </c>
      <c r="DL367" t="s">
        <v>124</v>
      </c>
      <c r="DM367" t="s">
        <v>124</v>
      </c>
      <c r="DN367" t="s">
        <v>124</v>
      </c>
      <c r="DO367">
        <v>1</v>
      </c>
      <c r="DP367">
        <v>1</v>
      </c>
      <c r="DQ367">
        <v>0</v>
      </c>
      <c r="DR367" t="s">
        <v>124</v>
      </c>
      <c r="DS367" t="s">
        <v>124</v>
      </c>
      <c r="DT367" t="s">
        <v>124</v>
      </c>
    </row>
    <row r="368" spans="1:124" x14ac:dyDescent="0.35">
      <c r="A368" t="s">
        <v>171</v>
      </c>
      <c r="B368" s="1">
        <v>43831</v>
      </c>
      <c r="C368" s="1">
        <v>44044</v>
      </c>
      <c r="D368">
        <v>1</v>
      </c>
      <c r="E368">
        <v>1</v>
      </c>
      <c r="F368">
        <v>0</v>
      </c>
      <c r="G368">
        <v>1</v>
      </c>
      <c r="H368">
        <v>0</v>
      </c>
      <c r="I368">
        <v>0</v>
      </c>
      <c r="J368">
        <v>0</v>
      </c>
      <c r="K368">
        <v>0</v>
      </c>
      <c r="L368">
        <v>1</v>
      </c>
      <c r="M368">
        <v>1</v>
      </c>
      <c r="N368">
        <v>0</v>
      </c>
      <c r="O368">
        <v>0</v>
      </c>
      <c r="P368">
        <v>0</v>
      </c>
      <c r="Q368">
        <v>0</v>
      </c>
      <c r="R368">
        <v>0</v>
      </c>
      <c r="S368">
        <v>0</v>
      </c>
      <c r="T368">
        <v>1</v>
      </c>
      <c r="U368">
        <v>1</v>
      </c>
      <c r="V368">
        <v>0</v>
      </c>
      <c r="W368">
        <v>1</v>
      </c>
      <c r="X368">
        <v>1</v>
      </c>
      <c r="Y368">
        <v>0</v>
      </c>
      <c r="Z368">
        <v>0</v>
      </c>
      <c r="AA368">
        <v>0</v>
      </c>
      <c r="AB368">
        <v>1</v>
      </c>
      <c r="AC368">
        <v>0</v>
      </c>
      <c r="AD368">
        <v>0</v>
      </c>
      <c r="AE368">
        <v>1</v>
      </c>
      <c r="AF368">
        <v>0</v>
      </c>
      <c r="AG368">
        <v>0</v>
      </c>
      <c r="AH368">
        <v>0</v>
      </c>
      <c r="AI368">
        <v>0</v>
      </c>
      <c r="AJ368">
        <v>0</v>
      </c>
      <c r="AK368">
        <v>0</v>
      </c>
      <c r="AL368">
        <v>0</v>
      </c>
      <c r="AM368">
        <v>1</v>
      </c>
      <c r="AN368">
        <v>1</v>
      </c>
      <c r="AO368">
        <v>0</v>
      </c>
      <c r="AP368">
        <v>1</v>
      </c>
      <c r="AQ368">
        <v>1</v>
      </c>
      <c r="AR368">
        <v>1</v>
      </c>
      <c r="AS368">
        <v>0</v>
      </c>
      <c r="AT368">
        <v>1</v>
      </c>
      <c r="AU368">
        <v>0</v>
      </c>
      <c r="AV368">
        <v>0</v>
      </c>
      <c r="AW368">
        <v>0</v>
      </c>
      <c r="AX368">
        <v>1</v>
      </c>
      <c r="AY368">
        <v>0</v>
      </c>
      <c r="AZ368">
        <v>0</v>
      </c>
      <c r="BA368">
        <v>1</v>
      </c>
      <c r="BB368">
        <v>1</v>
      </c>
      <c r="BC368">
        <v>0</v>
      </c>
      <c r="BD368">
        <v>0</v>
      </c>
      <c r="BE368">
        <v>0</v>
      </c>
      <c r="BF368">
        <v>0</v>
      </c>
      <c r="BG368">
        <v>0</v>
      </c>
      <c r="BH368">
        <v>0</v>
      </c>
      <c r="BI368">
        <v>0</v>
      </c>
      <c r="BJ368">
        <v>0</v>
      </c>
      <c r="BK368">
        <v>0</v>
      </c>
      <c r="BL368">
        <v>0</v>
      </c>
      <c r="BM368">
        <v>0</v>
      </c>
      <c r="BN368">
        <v>0</v>
      </c>
      <c r="BO368">
        <v>0</v>
      </c>
      <c r="BP368">
        <v>0</v>
      </c>
      <c r="BQ368">
        <v>0</v>
      </c>
      <c r="BR368">
        <v>1</v>
      </c>
      <c r="BS368">
        <v>1</v>
      </c>
      <c r="BT368">
        <v>0</v>
      </c>
      <c r="BU368">
        <v>0</v>
      </c>
      <c r="BV368">
        <v>1</v>
      </c>
      <c r="BW368">
        <v>0</v>
      </c>
      <c r="BX368">
        <v>0</v>
      </c>
      <c r="BY368">
        <v>0</v>
      </c>
      <c r="BZ368">
        <v>1</v>
      </c>
      <c r="CA368">
        <v>0</v>
      </c>
      <c r="CB368">
        <v>0</v>
      </c>
      <c r="CC368">
        <v>0</v>
      </c>
      <c r="CD368">
        <v>0</v>
      </c>
      <c r="CE368">
        <v>0</v>
      </c>
      <c r="CF368">
        <v>0</v>
      </c>
      <c r="CG368">
        <v>0</v>
      </c>
      <c r="CH368">
        <v>0</v>
      </c>
      <c r="CI368">
        <v>0</v>
      </c>
      <c r="CJ368">
        <v>0</v>
      </c>
      <c r="CK368">
        <v>0</v>
      </c>
      <c r="CL368">
        <v>0</v>
      </c>
      <c r="CM368">
        <v>0</v>
      </c>
      <c r="CN368">
        <v>0</v>
      </c>
      <c r="CO368">
        <v>1</v>
      </c>
      <c r="CP368">
        <v>0</v>
      </c>
      <c r="CQ368">
        <v>0</v>
      </c>
      <c r="CR368">
        <v>0</v>
      </c>
      <c r="CS368">
        <v>0</v>
      </c>
      <c r="CT368">
        <v>0</v>
      </c>
      <c r="CU368">
        <v>0</v>
      </c>
      <c r="CV368">
        <v>0</v>
      </c>
      <c r="CW368">
        <v>0</v>
      </c>
      <c r="CX368">
        <v>1</v>
      </c>
      <c r="CY368">
        <v>0</v>
      </c>
      <c r="CZ368">
        <v>0</v>
      </c>
      <c r="DA368">
        <v>0</v>
      </c>
      <c r="DB368">
        <v>0</v>
      </c>
      <c r="DC368">
        <v>0</v>
      </c>
      <c r="DD368">
        <v>0</v>
      </c>
      <c r="DE368">
        <v>0</v>
      </c>
      <c r="DF368">
        <v>1</v>
      </c>
      <c r="DG368">
        <v>0</v>
      </c>
      <c r="DH368" t="s">
        <v>124</v>
      </c>
      <c r="DI368" t="s">
        <v>124</v>
      </c>
      <c r="DJ368" t="s">
        <v>124</v>
      </c>
      <c r="DK368" t="s">
        <v>124</v>
      </c>
      <c r="DL368" t="s">
        <v>124</v>
      </c>
      <c r="DM368" t="s">
        <v>124</v>
      </c>
      <c r="DN368" t="s">
        <v>124</v>
      </c>
      <c r="DO368">
        <v>1</v>
      </c>
      <c r="DP368">
        <v>1</v>
      </c>
      <c r="DQ368">
        <v>0</v>
      </c>
      <c r="DR368" t="s">
        <v>124</v>
      </c>
      <c r="DS368" t="s">
        <v>124</v>
      </c>
      <c r="DT368" t="s">
        <v>124</v>
      </c>
    </row>
    <row r="369" spans="1:124" x14ac:dyDescent="0.35">
      <c r="A369" t="s">
        <v>172</v>
      </c>
      <c r="B369" s="1">
        <v>42948</v>
      </c>
      <c r="C369" s="1">
        <v>43100</v>
      </c>
      <c r="D369">
        <v>1</v>
      </c>
      <c r="E369">
        <v>0</v>
      </c>
      <c r="F369">
        <v>0</v>
      </c>
      <c r="G369">
        <v>0</v>
      </c>
      <c r="H369" t="s">
        <v>124</v>
      </c>
      <c r="I369" t="s">
        <v>124</v>
      </c>
      <c r="J369" t="s">
        <v>124</v>
      </c>
      <c r="K369" t="s">
        <v>124</v>
      </c>
      <c r="L369" t="s">
        <v>124</v>
      </c>
      <c r="M369" t="s">
        <v>124</v>
      </c>
      <c r="N369" t="s">
        <v>124</v>
      </c>
      <c r="O369" t="s">
        <v>124</v>
      </c>
      <c r="P369" t="s">
        <v>124</v>
      </c>
      <c r="Q369" t="s">
        <v>124</v>
      </c>
      <c r="R369" t="s">
        <v>124</v>
      </c>
      <c r="S369" t="s">
        <v>124</v>
      </c>
      <c r="T369">
        <v>1</v>
      </c>
      <c r="U369">
        <v>1</v>
      </c>
      <c r="V369">
        <v>0</v>
      </c>
      <c r="W369">
        <v>1</v>
      </c>
      <c r="X369">
        <v>1</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1</v>
      </c>
      <c r="AR369">
        <v>0</v>
      </c>
      <c r="AS369">
        <v>0</v>
      </c>
      <c r="AT369">
        <v>1</v>
      </c>
      <c r="AU369">
        <v>0</v>
      </c>
      <c r="AV369">
        <v>0</v>
      </c>
      <c r="AW369">
        <v>0</v>
      </c>
      <c r="AX369">
        <v>1</v>
      </c>
      <c r="AY369">
        <v>0</v>
      </c>
      <c r="AZ369">
        <v>0</v>
      </c>
      <c r="BA369">
        <v>1</v>
      </c>
      <c r="BB369">
        <v>0</v>
      </c>
      <c r="BC369">
        <v>1</v>
      </c>
      <c r="BD369">
        <v>0</v>
      </c>
      <c r="BE369">
        <v>0</v>
      </c>
      <c r="BF369">
        <v>0</v>
      </c>
      <c r="BG369">
        <v>0</v>
      </c>
      <c r="BH369">
        <v>0</v>
      </c>
      <c r="BI369">
        <v>0</v>
      </c>
      <c r="BJ369">
        <v>0</v>
      </c>
      <c r="BK369">
        <v>0</v>
      </c>
      <c r="BL369">
        <v>0</v>
      </c>
      <c r="BM369">
        <v>0</v>
      </c>
      <c r="BN369">
        <v>0</v>
      </c>
      <c r="BO369">
        <v>0</v>
      </c>
      <c r="BP369">
        <v>0</v>
      </c>
      <c r="BQ369">
        <v>0</v>
      </c>
      <c r="BR369">
        <v>0</v>
      </c>
      <c r="BS369">
        <v>1</v>
      </c>
      <c r="BT369">
        <v>0</v>
      </c>
      <c r="BU369">
        <v>0</v>
      </c>
      <c r="BV369">
        <v>1</v>
      </c>
      <c r="BW369">
        <v>0</v>
      </c>
      <c r="BX369">
        <v>0</v>
      </c>
      <c r="BY369">
        <v>0</v>
      </c>
      <c r="BZ369">
        <v>0</v>
      </c>
      <c r="CA369">
        <v>0</v>
      </c>
      <c r="CB369">
        <v>0</v>
      </c>
      <c r="CC369">
        <v>0</v>
      </c>
      <c r="CD369">
        <v>0</v>
      </c>
      <c r="CE369">
        <v>1</v>
      </c>
      <c r="CF369">
        <v>0</v>
      </c>
      <c r="CG369">
        <v>0</v>
      </c>
      <c r="CH369">
        <v>0</v>
      </c>
      <c r="CI369">
        <v>0</v>
      </c>
      <c r="CJ369">
        <v>0</v>
      </c>
      <c r="CK369">
        <v>0</v>
      </c>
      <c r="CL369">
        <v>0</v>
      </c>
      <c r="CM369">
        <v>0</v>
      </c>
      <c r="CN369">
        <v>0</v>
      </c>
      <c r="CO369">
        <v>1</v>
      </c>
      <c r="CP369">
        <v>0</v>
      </c>
      <c r="CQ369">
        <v>0</v>
      </c>
      <c r="CR369">
        <v>0</v>
      </c>
      <c r="CS369">
        <v>0</v>
      </c>
      <c r="CT369">
        <v>0</v>
      </c>
      <c r="CU369">
        <v>0</v>
      </c>
      <c r="CV369">
        <v>0</v>
      </c>
      <c r="CW369">
        <v>0</v>
      </c>
      <c r="CX369">
        <v>1</v>
      </c>
      <c r="CY369">
        <v>1</v>
      </c>
      <c r="CZ369">
        <v>1</v>
      </c>
      <c r="DA369">
        <v>1</v>
      </c>
      <c r="DB369">
        <v>0</v>
      </c>
      <c r="DC369">
        <v>0</v>
      </c>
      <c r="DD369">
        <v>1</v>
      </c>
      <c r="DE369">
        <v>1</v>
      </c>
      <c r="DF369">
        <v>0</v>
      </c>
      <c r="DG369">
        <v>0</v>
      </c>
      <c r="DH369" t="s">
        <v>124</v>
      </c>
      <c r="DI369" t="s">
        <v>124</v>
      </c>
      <c r="DJ369" t="s">
        <v>124</v>
      </c>
      <c r="DK369" t="s">
        <v>124</v>
      </c>
      <c r="DL369" t="s">
        <v>124</v>
      </c>
      <c r="DM369" t="s">
        <v>124</v>
      </c>
      <c r="DN369" t="s">
        <v>124</v>
      </c>
      <c r="DO369">
        <v>1</v>
      </c>
      <c r="DP369" t="s">
        <v>124</v>
      </c>
      <c r="DQ369">
        <v>0</v>
      </c>
      <c r="DR369" t="s">
        <v>124</v>
      </c>
      <c r="DS369" t="s">
        <v>124</v>
      </c>
      <c r="DT369" t="s">
        <v>124</v>
      </c>
    </row>
    <row r="370" spans="1:124" x14ac:dyDescent="0.35">
      <c r="A370" t="s">
        <v>172</v>
      </c>
      <c r="B370" s="1">
        <v>43101</v>
      </c>
      <c r="C370" s="1">
        <v>43113</v>
      </c>
      <c r="D370">
        <v>1</v>
      </c>
      <c r="E370">
        <v>0</v>
      </c>
      <c r="F370">
        <v>0</v>
      </c>
      <c r="G370">
        <v>0</v>
      </c>
      <c r="H370" t="s">
        <v>124</v>
      </c>
      <c r="I370" t="s">
        <v>124</v>
      </c>
      <c r="J370" t="s">
        <v>124</v>
      </c>
      <c r="K370" t="s">
        <v>124</v>
      </c>
      <c r="L370" t="s">
        <v>124</v>
      </c>
      <c r="M370" t="s">
        <v>124</v>
      </c>
      <c r="N370" t="s">
        <v>124</v>
      </c>
      <c r="O370" t="s">
        <v>124</v>
      </c>
      <c r="P370" t="s">
        <v>124</v>
      </c>
      <c r="Q370" t="s">
        <v>124</v>
      </c>
      <c r="R370" t="s">
        <v>124</v>
      </c>
      <c r="S370" t="s">
        <v>124</v>
      </c>
      <c r="T370">
        <v>1</v>
      </c>
      <c r="U370">
        <v>1</v>
      </c>
      <c r="V370">
        <v>0</v>
      </c>
      <c r="W370">
        <v>1</v>
      </c>
      <c r="X370">
        <v>1</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1</v>
      </c>
      <c r="AR370">
        <v>0</v>
      </c>
      <c r="AS370">
        <v>0</v>
      </c>
      <c r="AT370">
        <v>1</v>
      </c>
      <c r="AU370">
        <v>0</v>
      </c>
      <c r="AV370">
        <v>0</v>
      </c>
      <c r="AW370">
        <v>0</v>
      </c>
      <c r="AX370">
        <v>1</v>
      </c>
      <c r="AY370">
        <v>0</v>
      </c>
      <c r="AZ370">
        <v>0</v>
      </c>
      <c r="BA370">
        <v>1</v>
      </c>
      <c r="BB370">
        <v>0</v>
      </c>
      <c r="BC370">
        <v>1</v>
      </c>
      <c r="BD370">
        <v>0</v>
      </c>
      <c r="BE370">
        <v>0</v>
      </c>
      <c r="BF370">
        <v>0</v>
      </c>
      <c r="BG370">
        <v>0</v>
      </c>
      <c r="BH370">
        <v>0</v>
      </c>
      <c r="BI370">
        <v>0</v>
      </c>
      <c r="BJ370">
        <v>0</v>
      </c>
      <c r="BK370">
        <v>0</v>
      </c>
      <c r="BL370">
        <v>0</v>
      </c>
      <c r="BM370">
        <v>0</v>
      </c>
      <c r="BN370">
        <v>0</v>
      </c>
      <c r="BO370">
        <v>0</v>
      </c>
      <c r="BP370">
        <v>0</v>
      </c>
      <c r="BQ370">
        <v>0</v>
      </c>
      <c r="BR370">
        <v>0</v>
      </c>
      <c r="BS370">
        <v>1</v>
      </c>
      <c r="BT370">
        <v>0</v>
      </c>
      <c r="BU370">
        <v>0</v>
      </c>
      <c r="BV370">
        <v>1</v>
      </c>
      <c r="BW370">
        <v>0</v>
      </c>
      <c r="BX370">
        <v>0</v>
      </c>
      <c r="BY370">
        <v>0</v>
      </c>
      <c r="BZ370">
        <v>0</v>
      </c>
      <c r="CA370">
        <v>0</v>
      </c>
      <c r="CB370">
        <v>0</v>
      </c>
      <c r="CC370">
        <v>0</v>
      </c>
      <c r="CD370">
        <v>0</v>
      </c>
      <c r="CE370">
        <v>1</v>
      </c>
      <c r="CF370">
        <v>0</v>
      </c>
      <c r="CG370">
        <v>0</v>
      </c>
      <c r="CH370">
        <v>0</v>
      </c>
      <c r="CI370">
        <v>0</v>
      </c>
      <c r="CJ370">
        <v>0</v>
      </c>
      <c r="CK370">
        <v>0</v>
      </c>
      <c r="CL370">
        <v>0</v>
      </c>
      <c r="CM370">
        <v>0</v>
      </c>
      <c r="CN370">
        <v>0</v>
      </c>
      <c r="CO370">
        <v>1</v>
      </c>
      <c r="CP370">
        <v>0</v>
      </c>
      <c r="CQ370">
        <v>0</v>
      </c>
      <c r="CR370">
        <v>0</v>
      </c>
      <c r="CS370">
        <v>0</v>
      </c>
      <c r="CT370">
        <v>0</v>
      </c>
      <c r="CU370">
        <v>0</v>
      </c>
      <c r="CV370">
        <v>0</v>
      </c>
      <c r="CW370">
        <v>0</v>
      </c>
      <c r="CX370">
        <v>1</v>
      </c>
      <c r="CY370">
        <v>1</v>
      </c>
      <c r="CZ370">
        <v>1</v>
      </c>
      <c r="DA370">
        <v>1</v>
      </c>
      <c r="DB370">
        <v>0</v>
      </c>
      <c r="DC370">
        <v>0</v>
      </c>
      <c r="DD370">
        <v>1</v>
      </c>
      <c r="DE370">
        <v>1</v>
      </c>
      <c r="DF370">
        <v>0</v>
      </c>
      <c r="DG370">
        <v>0</v>
      </c>
      <c r="DH370" t="s">
        <v>124</v>
      </c>
      <c r="DI370" t="s">
        <v>124</v>
      </c>
      <c r="DJ370" t="s">
        <v>124</v>
      </c>
      <c r="DK370" t="s">
        <v>124</v>
      </c>
      <c r="DL370" t="s">
        <v>124</v>
      </c>
      <c r="DM370" t="s">
        <v>124</v>
      </c>
      <c r="DN370" t="s">
        <v>124</v>
      </c>
      <c r="DO370">
        <v>1</v>
      </c>
      <c r="DP370">
        <v>1</v>
      </c>
      <c r="DQ370">
        <v>0</v>
      </c>
      <c r="DR370" t="s">
        <v>124</v>
      </c>
      <c r="DS370" t="s">
        <v>124</v>
      </c>
      <c r="DT370" t="s">
        <v>124</v>
      </c>
    </row>
    <row r="371" spans="1:124" x14ac:dyDescent="0.35">
      <c r="A371" t="s">
        <v>172</v>
      </c>
      <c r="B371" s="1">
        <v>43114</v>
      </c>
      <c r="C371" s="1">
        <v>43190</v>
      </c>
      <c r="D371">
        <v>1</v>
      </c>
      <c r="E371">
        <v>0</v>
      </c>
      <c r="F371">
        <v>0</v>
      </c>
      <c r="G371">
        <v>0</v>
      </c>
      <c r="H371" t="s">
        <v>124</v>
      </c>
      <c r="I371" t="s">
        <v>124</v>
      </c>
      <c r="J371" t="s">
        <v>124</v>
      </c>
      <c r="K371" t="s">
        <v>124</v>
      </c>
      <c r="L371" t="s">
        <v>124</v>
      </c>
      <c r="M371" t="s">
        <v>124</v>
      </c>
      <c r="N371" t="s">
        <v>124</v>
      </c>
      <c r="O371" t="s">
        <v>124</v>
      </c>
      <c r="P371" t="s">
        <v>124</v>
      </c>
      <c r="Q371" t="s">
        <v>124</v>
      </c>
      <c r="R371" t="s">
        <v>124</v>
      </c>
      <c r="S371" t="s">
        <v>124</v>
      </c>
      <c r="T371">
        <v>1</v>
      </c>
      <c r="U371">
        <v>1</v>
      </c>
      <c r="V371">
        <v>0</v>
      </c>
      <c r="W371">
        <v>1</v>
      </c>
      <c r="X371">
        <v>1</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1</v>
      </c>
      <c r="AR371">
        <v>0</v>
      </c>
      <c r="AS371">
        <v>0</v>
      </c>
      <c r="AT371">
        <v>1</v>
      </c>
      <c r="AU371">
        <v>0</v>
      </c>
      <c r="AV371">
        <v>0</v>
      </c>
      <c r="AW371">
        <v>0</v>
      </c>
      <c r="AX371">
        <v>1</v>
      </c>
      <c r="AY371">
        <v>0</v>
      </c>
      <c r="AZ371">
        <v>0</v>
      </c>
      <c r="BA371">
        <v>1</v>
      </c>
      <c r="BB371">
        <v>0</v>
      </c>
      <c r="BC371">
        <v>1</v>
      </c>
      <c r="BD371">
        <v>0</v>
      </c>
      <c r="BE371">
        <v>0</v>
      </c>
      <c r="BF371">
        <v>0</v>
      </c>
      <c r="BG371">
        <v>0</v>
      </c>
      <c r="BH371">
        <v>0</v>
      </c>
      <c r="BI371">
        <v>0</v>
      </c>
      <c r="BJ371">
        <v>0</v>
      </c>
      <c r="BK371">
        <v>0</v>
      </c>
      <c r="BL371">
        <v>0</v>
      </c>
      <c r="BM371">
        <v>0</v>
      </c>
      <c r="BN371">
        <v>0</v>
      </c>
      <c r="BO371">
        <v>0</v>
      </c>
      <c r="BP371">
        <v>0</v>
      </c>
      <c r="BQ371">
        <v>0</v>
      </c>
      <c r="BR371">
        <v>0</v>
      </c>
      <c r="BS371">
        <v>1</v>
      </c>
      <c r="BT371">
        <v>0</v>
      </c>
      <c r="BU371">
        <v>0</v>
      </c>
      <c r="BV371">
        <v>1</v>
      </c>
      <c r="BW371">
        <v>0</v>
      </c>
      <c r="BX371">
        <v>0</v>
      </c>
      <c r="BY371">
        <v>0</v>
      </c>
      <c r="BZ371">
        <v>0</v>
      </c>
      <c r="CA371">
        <v>0</v>
      </c>
      <c r="CB371">
        <v>0</v>
      </c>
      <c r="CC371">
        <v>0</v>
      </c>
      <c r="CD371">
        <v>0</v>
      </c>
      <c r="CE371">
        <v>1</v>
      </c>
      <c r="CF371">
        <v>0</v>
      </c>
      <c r="CG371">
        <v>0</v>
      </c>
      <c r="CH371">
        <v>0</v>
      </c>
      <c r="CI371">
        <v>0</v>
      </c>
      <c r="CJ371">
        <v>0</v>
      </c>
      <c r="CK371">
        <v>0</v>
      </c>
      <c r="CL371">
        <v>0</v>
      </c>
      <c r="CM371">
        <v>0</v>
      </c>
      <c r="CN371">
        <v>0</v>
      </c>
      <c r="CO371">
        <v>1</v>
      </c>
      <c r="CP371">
        <v>0</v>
      </c>
      <c r="CQ371">
        <v>0</v>
      </c>
      <c r="CR371">
        <v>0</v>
      </c>
      <c r="CS371">
        <v>0</v>
      </c>
      <c r="CT371">
        <v>0</v>
      </c>
      <c r="CU371">
        <v>0</v>
      </c>
      <c r="CV371">
        <v>0</v>
      </c>
      <c r="CW371">
        <v>0</v>
      </c>
      <c r="CX371">
        <v>1</v>
      </c>
      <c r="CY371">
        <v>1</v>
      </c>
      <c r="CZ371">
        <v>1</v>
      </c>
      <c r="DA371">
        <v>1</v>
      </c>
      <c r="DB371">
        <v>0</v>
      </c>
      <c r="DC371">
        <v>0</v>
      </c>
      <c r="DD371">
        <v>1</v>
      </c>
      <c r="DE371">
        <v>1</v>
      </c>
      <c r="DF371">
        <v>0</v>
      </c>
      <c r="DG371">
        <v>0</v>
      </c>
      <c r="DH371" t="s">
        <v>124</v>
      </c>
      <c r="DI371" t="s">
        <v>124</v>
      </c>
      <c r="DJ371" t="s">
        <v>124</v>
      </c>
      <c r="DK371" t="s">
        <v>124</v>
      </c>
      <c r="DL371" t="s">
        <v>124</v>
      </c>
      <c r="DM371" t="s">
        <v>124</v>
      </c>
      <c r="DN371" t="s">
        <v>124</v>
      </c>
      <c r="DO371">
        <v>1</v>
      </c>
      <c r="DP371">
        <v>1</v>
      </c>
      <c r="DQ371">
        <v>0</v>
      </c>
      <c r="DR371" t="s">
        <v>124</v>
      </c>
      <c r="DS371" t="s">
        <v>124</v>
      </c>
      <c r="DT371" t="s">
        <v>124</v>
      </c>
    </row>
    <row r="372" spans="1:124" x14ac:dyDescent="0.35">
      <c r="A372" t="s">
        <v>172</v>
      </c>
      <c r="B372" s="1">
        <v>43191</v>
      </c>
      <c r="C372" s="1">
        <v>43258</v>
      </c>
      <c r="D372">
        <v>1</v>
      </c>
      <c r="E372">
        <v>0</v>
      </c>
      <c r="F372">
        <v>0</v>
      </c>
      <c r="G372">
        <v>0</v>
      </c>
      <c r="H372" t="s">
        <v>124</v>
      </c>
      <c r="I372" t="s">
        <v>124</v>
      </c>
      <c r="J372" t="s">
        <v>124</v>
      </c>
      <c r="K372" t="s">
        <v>124</v>
      </c>
      <c r="L372" t="s">
        <v>124</v>
      </c>
      <c r="M372" t="s">
        <v>124</v>
      </c>
      <c r="N372" t="s">
        <v>124</v>
      </c>
      <c r="O372" t="s">
        <v>124</v>
      </c>
      <c r="P372" t="s">
        <v>124</v>
      </c>
      <c r="Q372" t="s">
        <v>124</v>
      </c>
      <c r="R372" t="s">
        <v>124</v>
      </c>
      <c r="S372" t="s">
        <v>124</v>
      </c>
      <c r="T372">
        <v>1</v>
      </c>
      <c r="U372">
        <v>1</v>
      </c>
      <c r="V372">
        <v>0</v>
      </c>
      <c r="W372">
        <v>1</v>
      </c>
      <c r="X372">
        <v>1</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1</v>
      </c>
      <c r="AR372">
        <v>0</v>
      </c>
      <c r="AS372">
        <v>0</v>
      </c>
      <c r="AT372">
        <v>1</v>
      </c>
      <c r="AU372">
        <v>0</v>
      </c>
      <c r="AV372">
        <v>0</v>
      </c>
      <c r="AW372">
        <v>0</v>
      </c>
      <c r="AX372">
        <v>1</v>
      </c>
      <c r="AY372">
        <v>0</v>
      </c>
      <c r="AZ372">
        <v>0</v>
      </c>
      <c r="BA372">
        <v>1</v>
      </c>
      <c r="BB372">
        <v>0</v>
      </c>
      <c r="BC372">
        <v>1</v>
      </c>
      <c r="BD372">
        <v>0</v>
      </c>
      <c r="BE372">
        <v>0</v>
      </c>
      <c r="BF372">
        <v>0</v>
      </c>
      <c r="BG372">
        <v>0</v>
      </c>
      <c r="BH372">
        <v>0</v>
      </c>
      <c r="BI372">
        <v>0</v>
      </c>
      <c r="BJ372">
        <v>0</v>
      </c>
      <c r="BK372">
        <v>0</v>
      </c>
      <c r="BL372">
        <v>0</v>
      </c>
      <c r="BM372">
        <v>0</v>
      </c>
      <c r="BN372">
        <v>1</v>
      </c>
      <c r="BO372">
        <v>0</v>
      </c>
      <c r="BP372">
        <v>0</v>
      </c>
      <c r="BQ372">
        <v>0</v>
      </c>
      <c r="BR372">
        <v>0</v>
      </c>
      <c r="BS372">
        <v>1</v>
      </c>
      <c r="BT372">
        <v>0</v>
      </c>
      <c r="BU372">
        <v>0</v>
      </c>
      <c r="BV372">
        <v>1</v>
      </c>
      <c r="BW372">
        <v>0</v>
      </c>
      <c r="BX372">
        <v>0</v>
      </c>
      <c r="BY372">
        <v>0</v>
      </c>
      <c r="BZ372">
        <v>0</v>
      </c>
      <c r="CA372">
        <v>0</v>
      </c>
      <c r="CB372">
        <v>0</v>
      </c>
      <c r="CC372">
        <v>0</v>
      </c>
      <c r="CD372">
        <v>0</v>
      </c>
      <c r="CE372">
        <v>1</v>
      </c>
      <c r="CF372">
        <v>0</v>
      </c>
      <c r="CG372">
        <v>0</v>
      </c>
      <c r="CH372">
        <v>0</v>
      </c>
      <c r="CI372">
        <v>0</v>
      </c>
      <c r="CJ372">
        <v>0</v>
      </c>
      <c r="CK372">
        <v>0</v>
      </c>
      <c r="CL372">
        <v>0</v>
      </c>
      <c r="CM372">
        <v>0</v>
      </c>
      <c r="CN372">
        <v>0</v>
      </c>
      <c r="CO372">
        <v>1</v>
      </c>
      <c r="CP372">
        <v>0</v>
      </c>
      <c r="CQ372">
        <v>0</v>
      </c>
      <c r="CR372">
        <v>0</v>
      </c>
      <c r="CS372">
        <v>0</v>
      </c>
      <c r="CT372">
        <v>0</v>
      </c>
      <c r="CU372">
        <v>0</v>
      </c>
      <c r="CV372">
        <v>0</v>
      </c>
      <c r="CW372">
        <v>0</v>
      </c>
      <c r="CX372">
        <v>1</v>
      </c>
      <c r="CY372">
        <v>1</v>
      </c>
      <c r="CZ372">
        <v>1</v>
      </c>
      <c r="DA372">
        <v>1</v>
      </c>
      <c r="DB372">
        <v>0</v>
      </c>
      <c r="DC372">
        <v>0</v>
      </c>
      <c r="DD372">
        <v>1</v>
      </c>
      <c r="DE372">
        <v>1</v>
      </c>
      <c r="DF372">
        <v>0</v>
      </c>
      <c r="DG372">
        <v>0</v>
      </c>
      <c r="DH372" t="s">
        <v>124</v>
      </c>
      <c r="DI372" t="s">
        <v>124</v>
      </c>
      <c r="DJ372" t="s">
        <v>124</v>
      </c>
      <c r="DK372" t="s">
        <v>124</v>
      </c>
      <c r="DL372" t="s">
        <v>124</v>
      </c>
      <c r="DM372" t="s">
        <v>124</v>
      </c>
      <c r="DN372" t="s">
        <v>124</v>
      </c>
      <c r="DO372">
        <v>1</v>
      </c>
      <c r="DP372">
        <v>1</v>
      </c>
      <c r="DQ372">
        <v>0</v>
      </c>
      <c r="DR372" t="s">
        <v>124</v>
      </c>
      <c r="DS372" t="s">
        <v>124</v>
      </c>
      <c r="DT372" t="s">
        <v>124</v>
      </c>
    </row>
    <row r="373" spans="1:124" x14ac:dyDescent="0.35">
      <c r="A373" t="s">
        <v>172</v>
      </c>
      <c r="B373" s="1">
        <v>43259</v>
      </c>
      <c r="C373" s="1">
        <v>43295</v>
      </c>
      <c r="D373">
        <v>1</v>
      </c>
      <c r="E373">
        <v>0</v>
      </c>
      <c r="F373">
        <v>0</v>
      </c>
      <c r="G373">
        <v>0</v>
      </c>
      <c r="H373" t="s">
        <v>124</v>
      </c>
      <c r="I373" t="s">
        <v>124</v>
      </c>
      <c r="J373" t="s">
        <v>124</v>
      </c>
      <c r="K373" t="s">
        <v>124</v>
      </c>
      <c r="L373" t="s">
        <v>124</v>
      </c>
      <c r="M373" t="s">
        <v>124</v>
      </c>
      <c r="N373" t="s">
        <v>124</v>
      </c>
      <c r="O373" t="s">
        <v>124</v>
      </c>
      <c r="P373" t="s">
        <v>124</v>
      </c>
      <c r="Q373" t="s">
        <v>124</v>
      </c>
      <c r="R373" t="s">
        <v>124</v>
      </c>
      <c r="S373" t="s">
        <v>124</v>
      </c>
      <c r="T373">
        <v>1</v>
      </c>
      <c r="U373">
        <v>1</v>
      </c>
      <c r="V373">
        <v>0</v>
      </c>
      <c r="W373">
        <v>1</v>
      </c>
      <c r="X373">
        <v>1</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1</v>
      </c>
      <c r="AR373">
        <v>0</v>
      </c>
      <c r="AS373">
        <v>0</v>
      </c>
      <c r="AT373">
        <v>1</v>
      </c>
      <c r="AU373">
        <v>0</v>
      </c>
      <c r="AV373">
        <v>0</v>
      </c>
      <c r="AW373">
        <v>0</v>
      </c>
      <c r="AX373">
        <v>1</v>
      </c>
      <c r="AY373">
        <v>0</v>
      </c>
      <c r="AZ373">
        <v>0</v>
      </c>
      <c r="BA373">
        <v>1</v>
      </c>
      <c r="BB373">
        <v>0</v>
      </c>
      <c r="BC373">
        <v>1</v>
      </c>
      <c r="BD373">
        <v>0</v>
      </c>
      <c r="BE373">
        <v>0</v>
      </c>
      <c r="BF373">
        <v>0</v>
      </c>
      <c r="BG373">
        <v>0</v>
      </c>
      <c r="BH373">
        <v>0</v>
      </c>
      <c r="BI373">
        <v>0</v>
      </c>
      <c r="BJ373">
        <v>0</v>
      </c>
      <c r="BK373">
        <v>0</v>
      </c>
      <c r="BL373">
        <v>0</v>
      </c>
      <c r="BM373">
        <v>0</v>
      </c>
      <c r="BN373">
        <v>1</v>
      </c>
      <c r="BO373">
        <v>0</v>
      </c>
      <c r="BP373">
        <v>0</v>
      </c>
      <c r="BQ373">
        <v>0</v>
      </c>
      <c r="BR373">
        <v>0</v>
      </c>
      <c r="BS373">
        <v>1</v>
      </c>
      <c r="BT373">
        <v>0</v>
      </c>
      <c r="BU373">
        <v>0</v>
      </c>
      <c r="BV373">
        <v>1</v>
      </c>
      <c r="BW373">
        <v>0</v>
      </c>
      <c r="BX373">
        <v>0</v>
      </c>
      <c r="BY373">
        <v>0</v>
      </c>
      <c r="BZ373">
        <v>0</v>
      </c>
      <c r="CA373">
        <v>0</v>
      </c>
      <c r="CB373">
        <v>0</v>
      </c>
      <c r="CC373">
        <v>0</v>
      </c>
      <c r="CD373">
        <v>0</v>
      </c>
      <c r="CE373">
        <v>1</v>
      </c>
      <c r="CF373">
        <v>0</v>
      </c>
      <c r="CG373">
        <v>0</v>
      </c>
      <c r="CH373">
        <v>0</v>
      </c>
      <c r="CI373">
        <v>0</v>
      </c>
      <c r="CJ373">
        <v>0</v>
      </c>
      <c r="CK373">
        <v>0</v>
      </c>
      <c r="CL373">
        <v>0</v>
      </c>
      <c r="CM373">
        <v>0</v>
      </c>
      <c r="CN373">
        <v>0</v>
      </c>
      <c r="CO373">
        <v>1</v>
      </c>
      <c r="CP373">
        <v>0</v>
      </c>
      <c r="CQ373">
        <v>0</v>
      </c>
      <c r="CR373">
        <v>0</v>
      </c>
      <c r="CS373">
        <v>0</v>
      </c>
      <c r="CT373">
        <v>0</v>
      </c>
      <c r="CU373">
        <v>0</v>
      </c>
      <c r="CV373">
        <v>0</v>
      </c>
      <c r="CW373">
        <v>0</v>
      </c>
      <c r="CX373">
        <v>1</v>
      </c>
      <c r="CY373">
        <v>1</v>
      </c>
      <c r="CZ373">
        <v>1</v>
      </c>
      <c r="DA373">
        <v>1</v>
      </c>
      <c r="DB373">
        <v>0</v>
      </c>
      <c r="DC373">
        <v>0</v>
      </c>
      <c r="DD373">
        <v>1</v>
      </c>
      <c r="DE373">
        <v>1</v>
      </c>
      <c r="DF373">
        <v>0</v>
      </c>
      <c r="DG373">
        <v>0</v>
      </c>
      <c r="DH373" t="s">
        <v>124</v>
      </c>
      <c r="DI373" t="s">
        <v>124</v>
      </c>
      <c r="DJ373" t="s">
        <v>124</v>
      </c>
      <c r="DK373" t="s">
        <v>124</v>
      </c>
      <c r="DL373" t="s">
        <v>124</v>
      </c>
      <c r="DM373" t="s">
        <v>124</v>
      </c>
      <c r="DN373" t="s">
        <v>124</v>
      </c>
      <c r="DO373">
        <v>1</v>
      </c>
      <c r="DP373">
        <v>1</v>
      </c>
      <c r="DQ373">
        <v>0</v>
      </c>
      <c r="DR373" t="s">
        <v>124</v>
      </c>
      <c r="DS373" t="s">
        <v>124</v>
      </c>
      <c r="DT373" t="s">
        <v>124</v>
      </c>
    </row>
    <row r="374" spans="1:124" x14ac:dyDescent="0.35">
      <c r="A374" t="s">
        <v>172</v>
      </c>
      <c r="B374" s="1">
        <v>43296</v>
      </c>
      <c r="C374" s="1">
        <v>43373</v>
      </c>
      <c r="D374">
        <v>1</v>
      </c>
      <c r="E374">
        <v>0</v>
      </c>
      <c r="F374">
        <v>0</v>
      </c>
      <c r="G374">
        <v>0</v>
      </c>
      <c r="H374" t="s">
        <v>124</v>
      </c>
      <c r="I374" t="s">
        <v>124</v>
      </c>
      <c r="J374" t="s">
        <v>124</v>
      </c>
      <c r="K374" t="s">
        <v>124</v>
      </c>
      <c r="L374" t="s">
        <v>124</v>
      </c>
      <c r="M374" t="s">
        <v>124</v>
      </c>
      <c r="N374" t="s">
        <v>124</v>
      </c>
      <c r="O374" t="s">
        <v>124</v>
      </c>
      <c r="P374" t="s">
        <v>124</v>
      </c>
      <c r="Q374" t="s">
        <v>124</v>
      </c>
      <c r="R374" t="s">
        <v>124</v>
      </c>
      <c r="S374" t="s">
        <v>124</v>
      </c>
      <c r="T374">
        <v>1</v>
      </c>
      <c r="U374">
        <v>1</v>
      </c>
      <c r="V374">
        <v>0</v>
      </c>
      <c r="W374">
        <v>1</v>
      </c>
      <c r="X374">
        <v>1</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1</v>
      </c>
      <c r="AR374">
        <v>0</v>
      </c>
      <c r="AS374">
        <v>0</v>
      </c>
      <c r="AT374">
        <v>1</v>
      </c>
      <c r="AU374">
        <v>0</v>
      </c>
      <c r="AV374">
        <v>0</v>
      </c>
      <c r="AW374">
        <v>0</v>
      </c>
      <c r="AX374">
        <v>1</v>
      </c>
      <c r="AY374">
        <v>0</v>
      </c>
      <c r="AZ374">
        <v>0</v>
      </c>
      <c r="BA374">
        <v>1</v>
      </c>
      <c r="BB374">
        <v>0</v>
      </c>
      <c r="BC374">
        <v>1</v>
      </c>
      <c r="BD374">
        <v>0</v>
      </c>
      <c r="BE374">
        <v>0</v>
      </c>
      <c r="BF374">
        <v>0</v>
      </c>
      <c r="BG374">
        <v>0</v>
      </c>
      <c r="BH374">
        <v>0</v>
      </c>
      <c r="BI374">
        <v>0</v>
      </c>
      <c r="BJ374">
        <v>0</v>
      </c>
      <c r="BK374">
        <v>0</v>
      </c>
      <c r="BL374">
        <v>0</v>
      </c>
      <c r="BM374">
        <v>0</v>
      </c>
      <c r="BN374">
        <v>1</v>
      </c>
      <c r="BO374">
        <v>0</v>
      </c>
      <c r="BP374">
        <v>0</v>
      </c>
      <c r="BQ374">
        <v>0</v>
      </c>
      <c r="BR374">
        <v>0</v>
      </c>
      <c r="BS374">
        <v>1</v>
      </c>
      <c r="BT374">
        <v>0</v>
      </c>
      <c r="BU374">
        <v>0</v>
      </c>
      <c r="BV374">
        <v>1</v>
      </c>
      <c r="BW374">
        <v>0</v>
      </c>
      <c r="BX374">
        <v>0</v>
      </c>
      <c r="BY374">
        <v>0</v>
      </c>
      <c r="BZ374">
        <v>0</v>
      </c>
      <c r="CA374">
        <v>0</v>
      </c>
      <c r="CB374">
        <v>0</v>
      </c>
      <c r="CC374">
        <v>0</v>
      </c>
      <c r="CD374">
        <v>0</v>
      </c>
      <c r="CE374">
        <v>1</v>
      </c>
      <c r="CF374">
        <v>0</v>
      </c>
      <c r="CG374">
        <v>0</v>
      </c>
      <c r="CH374">
        <v>0</v>
      </c>
      <c r="CI374">
        <v>0</v>
      </c>
      <c r="CJ374">
        <v>0</v>
      </c>
      <c r="CK374">
        <v>0</v>
      </c>
      <c r="CL374">
        <v>0</v>
      </c>
      <c r="CM374">
        <v>0</v>
      </c>
      <c r="CN374">
        <v>0</v>
      </c>
      <c r="CO374">
        <v>1</v>
      </c>
      <c r="CP374">
        <v>0</v>
      </c>
      <c r="CQ374">
        <v>0</v>
      </c>
      <c r="CR374">
        <v>0</v>
      </c>
      <c r="CS374">
        <v>0</v>
      </c>
      <c r="CT374">
        <v>0</v>
      </c>
      <c r="CU374">
        <v>0</v>
      </c>
      <c r="CV374">
        <v>0</v>
      </c>
      <c r="CW374">
        <v>0</v>
      </c>
      <c r="CX374">
        <v>1</v>
      </c>
      <c r="CY374">
        <v>1</v>
      </c>
      <c r="CZ374">
        <v>1</v>
      </c>
      <c r="DA374">
        <v>1</v>
      </c>
      <c r="DB374">
        <v>0</v>
      </c>
      <c r="DC374">
        <v>0</v>
      </c>
      <c r="DD374">
        <v>1</v>
      </c>
      <c r="DE374">
        <v>1</v>
      </c>
      <c r="DF374">
        <v>0</v>
      </c>
      <c r="DG374">
        <v>0</v>
      </c>
      <c r="DH374" t="s">
        <v>124</v>
      </c>
      <c r="DI374" t="s">
        <v>124</v>
      </c>
      <c r="DJ374" t="s">
        <v>124</v>
      </c>
      <c r="DK374" t="s">
        <v>124</v>
      </c>
      <c r="DL374" t="s">
        <v>124</v>
      </c>
      <c r="DM374" t="s">
        <v>124</v>
      </c>
      <c r="DN374" t="s">
        <v>124</v>
      </c>
      <c r="DO374">
        <v>1</v>
      </c>
      <c r="DP374">
        <v>1</v>
      </c>
      <c r="DQ374">
        <v>0</v>
      </c>
      <c r="DR374" t="s">
        <v>124</v>
      </c>
      <c r="DS374" t="s">
        <v>124</v>
      </c>
      <c r="DT374" t="s">
        <v>124</v>
      </c>
    </row>
    <row r="375" spans="1:124" x14ac:dyDescent="0.35">
      <c r="A375" t="s">
        <v>172</v>
      </c>
      <c r="B375" s="1">
        <v>43374</v>
      </c>
      <c r="C375" s="1">
        <v>43555</v>
      </c>
      <c r="D375">
        <v>1</v>
      </c>
      <c r="E375">
        <v>0</v>
      </c>
      <c r="F375">
        <v>0</v>
      </c>
      <c r="G375">
        <v>0</v>
      </c>
      <c r="H375" t="s">
        <v>124</v>
      </c>
      <c r="I375" t="s">
        <v>124</v>
      </c>
      <c r="J375" t="s">
        <v>124</v>
      </c>
      <c r="K375" t="s">
        <v>124</v>
      </c>
      <c r="L375" t="s">
        <v>124</v>
      </c>
      <c r="M375" t="s">
        <v>124</v>
      </c>
      <c r="N375" t="s">
        <v>124</v>
      </c>
      <c r="O375" t="s">
        <v>124</v>
      </c>
      <c r="P375" t="s">
        <v>124</v>
      </c>
      <c r="Q375" t="s">
        <v>124</v>
      </c>
      <c r="R375" t="s">
        <v>124</v>
      </c>
      <c r="S375" t="s">
        <v>124</v>
      </c>
      <c r="T375">
        <v>1</v>
      </c>
      <c r="U375">
        <v>1</v>
      </c>
      <c r="V375">
        <v>0</v>
      </c>
      <c r="W375">
        <v>1</v>
      </c>
      <c r="X375">
        <v>1</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1</v>
      </c>
      <c r="AR375">
        <v>0</v>
      </c>
      <c r="AS375">
        <v>0</v>
      </c>
      <c r="AT375">
        <v>1</v>
      </c>
      <c r="AU375">
        <v>0</v>
      </c>
      <c r="AV375">
        <v>0</v>
      </c>
      <c r="AW375">
        <v>0</v>
      </c>
      <c r="AX375">
        <v>1</v>
      </c>
      <c r="AY375">
        <v>0</v>
      </c>
      <c r="AZ375">
        <v>0</v>
      </c>
      <c r="BA375">
        <v>1</v>
      </c>
      <c r="BB375">
        <v>0</v>
      </c>
      <c r="BC375">
        <v>1</v>
      </c>
      <c r="BD375">
        <v>0</v>
      </c>
      <c r="BE375">
        <v>0</v>
      </c>
      <c r="BF375">
        <v>0</v>
      </c>
      <c r="BG375">
        <v>0</v>
      </c>
      <c r="BH375">
        <v>0</v>
      </c>
      <c r="BI375">
        <v>0</v>
      </c>
      <c r="BJ375">
        <v>0</v>
      </c>
      <c r="BK375">
        <v>0</v>
      </c>
      <c r="BL375">
        <v>0</v>
      </c>
      <c r="BM375">
        <v>0</v>
      </c>
      <c r="BN375">
        <v>1</v>
      </c>
      <c r="BO375">
        <v>0</v>
      </c>
      <c r="BP375">
        <v>0</v>
      </c>
      <c r="BQ375">
        <v>0</v>
      </c>
      <c r="BR375">
        <v>0</v>
      </c>
      <c r="BS375">
        <v>1</v>
      </c>
      <c r="BT375">
        <v>0</v>
      </c>
      <c r="BU375">
        <v>0</v>
      </c>
      <c r="BV375">
        <v>1</v>
      </c>
      <c r="BW375">
        <v>0</v>
      </c>
      <c r="BX375">
        <v>0</v>
      </c>
      <c r="BY375">
        <v>0</v>
      </c>
      <c r="BZ375">
        <v>0</v>
      </c>
      <c r="CA375">
        <v>0</v>
      </c>
      <c r="CB375">
        <v>0</v>
      </c>
      <c r="CC375">
        <v>0</v>
      </c>
      <c r="CD375">
        <v>0</v>
      </c>
      <c r="CE375">
        <v>1</v>
      </c>
      <c r="CF375">
        <v>0</v>
      </c>
      <c r="CG375">
        <v>0</v>
      </c>
      <c r="CH375">
        <v>0</v>
      </c>
      <c r="CI375">
        <v>0</v>
      </c>
      <c r="CJ375">
        <v>0</v>
      </c>
      <c r="CK375">
        <v>0</v>
      </c>
      <c r="CL375">
        <v>0</v>
      </c>
      <c r="CM375">
        <v>0</v>
      </c>
      <c r="CN375">
        <v>0</v>
      </c>
      <c r="CO375">
        <v>1</v>
      </c>
      <c r="CP375">
        <v>0</v>
      </c>
      <c r="CQ375">
        <v>0</v>
      </c>
      <c r="CR375">
        <v>0</v>
      </c>
      <c r="CS375">
        <v>0</v>
      </c>
      <c r="CT375">
        <v>0</v>
      </c>
      <c r="CU375">
        <v>0</v>
      </c>
      <c r="CV375">
        <v>0</v>
      </c>
      <c r="CW375">
        <v>0</v>
      </c>
      <c r="CX375">
        <v>1</v>
      </c>
      <c r="CY375">
        <v>1</v>
      </c>
      <c r="CZ375">
        <v>1</v>
      </c>
      <c r="DA375">
        <v>1</v>
      </c>
      <c r="DB375">
        <v>0</v>
      </c>
      <c r="DC375">
        <v>0</v>
      </c>
      <c r="DD375">
        <v>1</v>
      </c>
      <c r="DE375">
        <v>1</v>
      </c>
      <c r="DF375">
        <v>0</v>
      </c>
      <c r="DG375">
        <v>0</v>
      </c>
      <c r="DH375" t="s">
        <v>124</v>
      </c>
      <c r="DI375" t="s">
        <v>124</v>
      </c>
      <c r="DJ375" t="s">
        <v>124</v>
      </c>
      <c r="DK375" t="s">
        <v>124</v>
      </c>
      <c r="DL375" t="s">
        <v>124</v>
      </c>
      <c r="DM375" t="s">
        <v>124</v>
      </c>
      <c r="DN375" t="s">
        <v>124</v>
      </c>
      <c r="DO375">
        <v>1</v>
      </c>
      <c r="DP375">
        <v>1</v>
      </c>
      <c r="DQ375">
        <v>0</v>
      </c>
      <c r="DR375" t="s">
        <v>124</v>
      </c>
      <c r="DS375" t="s">
        <v>124</v>
      </c>
      <c r="DT375" t="s">
        <v>124</v>
      </c>
    </row>
    <row r="376" spans="1:124" x14ac:dyDescent="0.35">
      <c r="A376" t="s">
        <v>172</v>
      </c>
      <c r="B376" s="1">
        <v>43556</v>
      </c>
      <c r="C376" s="1">
        <v>43646</v>
      </c>
      <c r="D376">
        <v>1</v>
      </c>
      <c r="E376">
        <v>0</v>
      </c>
      <c r="F376">
        <v>0</v>
      </c>
      <c r="G376">
        <v>0</v>
      </c>
      <c r="H376" t="s">
        <v>124</v>
      </c>
      <c r="I376" t="s">
        <v>124</v>
      </c>
      <c r="J376" t="s">
        <v>124</v>
      </c>
      <c r="K376" t="s">
        <v>124</v>
      </c>
      <c r="L376" t="s">
        <v>124</v>
      </c>
      <c r="M376" t="s">
        <v>124</v>
      </c>
      <c r="N376" t="s">
        <v>124</v>
      </c>
      <c r="O376" t="s">
        <v>124</v>
      </c>
      <c r="P376" t="s">
        <v>124</v>
      </c>
      <c r="Q376" t="s">
        <v>124</v>
      </c>
      <c r="R376" t="s">
        <v>124</v>
      </c>
      <c r="S376" t="s">
        <v>124</v>
      </c>
      <c r="T376">
        <v>1</v>
      </c>
      <c r="U376">
        <v>1</v>
      </c>
      <c r="V376">
        <v>0</v>
      </c>
      <c r="W376">
        <v>1</v>
      </c>
      <c r="X376">
        <v>1</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1</v>
      </c>
      <c r="AR376">
        <v>0</v>
      </c>
      <c r="AS376">
        <v>0</v>
      </c>
      <c r="AT376">
        <v>1</v>
      </c>
      <c r="AU376">
        <v>0</v>
      </c>
      <c r="AV376">
        <v>0</v>
      </c>
      <c r="AW376">
        <v>0</v>
      </c>
      <c r="AX376">
        <v>1</v>
      </c>
      <c r="AY376">
        <v>0</v>
      </c>
      <c r="AZ376">
        <v>0</v>
      </c>
      <c r="BA376">
        <v>1</v>
      </c>
      <c r="BB376">
        <v>0</v>
      </c>
      <c r="BC376">
        <v>1</v>
      </c>
      <c r="BD376">
        <v>0</v>
      </c>
      <c r="BE376">
        <v>0</v>
      </c>
      <c r="BF376">
        <v>0</v>
      </c>
      <c r="BG376">
        <v>0</v>
      </c>
      <c r="BH376">
        <v>1</v>
      </c>
      <c r="BI376">
        <v>0</v>
      </c>
      <c r="BJ376">
        <v>0</v>
      </c>
      <c r="BK376">
        <v>0</v>
      </c>
      <c r="BL376">
        <v>0</v>
      </c>
      <c r="BM376">
        <v>0</v>
      </c>
      <c r="BN376">
        <v>1</v>
      </c>
      <c r="BO376">
        <v>0</v>
      </c>
      <c r="BP376">
        <v>0</v>
      </c>
      <c r="BQ376">
        <v>0</v>
      </c>
      <c r="BR376">
        <v>0</v>
      </c>
      <c r="BS376">
        <v>1</v>
      </c>
      <c r="BT376">
        <v>0</v>
      </c>
      <c r="BU376">
        <v>0</v>
      </c>
      <c r="BV376">
        <v>1</v>
      </c>
      <c r="BW376">
        <v>0</v>
      </c>
      <c r="BX376">
        <v>0</v>
      </c>
      <c r="BY376">
        <v>0</v>
      </c>
      <c r="BZ376">
        <v>0</v>
      </c>
      <c r="CA376">
        <v>0</v>
      </c>
      <c r="CB376">
        <v>0</v>
      </c>
      <c r="CC376">
        <v>0</v>
      </c>
      <c r="CD376">
        <v>0</v>
      </c>
      <c r="CE376">
        <v>1</v>
      </c>
      <c r="CF376">
        <v>0</v>
      </c>
      <c r="CG376">
        <v>0</v>
      </c>
      <c r="CH376">
        <v>0</v>
      </c>
      <c r="CI376">
        <v>0</v>
      </c>
      <c r="CJ376">
        <v>0</v>
      </c>
      <c r="CK376">
        <v>0</v>
      </c>
      <c r="CL376">
        <v>0</v>
      </c>
      <c r="CM376">
        <v>0</v>
      </c>
      <c r="CN376">
        <v>0</v>
      </c>
      <c r="CO376">
        <v>1</v>
      </c>
      <c r="CP376">
        <v>0</v>
      </c>
      <c r="CQ376">
        <v>0</v>
      </c>
      <c r="CR376">
        <v>0</v>
      </c>
      <c r="CS376">
        <v>0</v>
      </c>
      <c r="CT376">
        <v>0</v>
      </c>
      <c r="CU376">
        <v>0</v>
      </c>
      <c r="CV376">
        <v>0</v>
      </c>
      <c r="CW376">
        <v>0</v>
      </c>
      <c r="CX376">
        <v>1</v>
      </c>
      <c r="CY376">
        <v>1</v>
      </c>
      <c r="CZ376">
        <v>1</v>
      </c>
      <c r="DA376">
        <v>1</v>
      </c>
      <c r="DB376">
        <v>0</v>
      </c>
      <c r="DC376">
        <v>0</v>
      </c>
      <c r="DD376">
        <v>1</v>
      </c>
      <c r="DE376">
        <v>1</v>
      </c>
      <c r="DF376">
        <v>0</v>
      </c>
      <c r="DG376">
        <v>0</v>
      </c>
      <c r="DH376" t="s">
        <v>124</v>
      </c>
      <c r="DI376" t="s">
        <v>124</v>
      </c>
      <c r="DJ376" t="s">
        <v>124</v>
      </c>
      <c r="DK376" t="s">
        <v>124</v>
      </c>
      <c r="DL376" t="s">
        <v>124</v>
      </c>
      <c r="DM376" t="s">
        <v>124</v>
      </c>
      <c r="DN376" t="s">
        <v>124</v>
      </c>
      <c r="DO376">
        <v>1</v>
      </c>
      <c r="DP376">
        <v>1</v>
      </c>
      <c r="DQ376">
        <v>0</v>
      </c>
      <c r="DR376" t="s">
        <v>124</v>
      </c>
      <c r="DS376" t="s">
        <v>124</v>
      </c>
      <c r="DT376" t="s">
        <v>124</v>
      </c>
    </row>
    <row r="377" spans="1:124" x14ac:dyDescent="0.35">
      <c r="A377" t="s">
        <v>172</v>
      </c>
      <c r="B377" s="1">
        <v>43647</v>
      </c>
      <c r="C377" s="1">
        <v>43737</v>
      </c>
      <c r="D377">
        <v>1</v>
      </c>
      <c r="E377">
        <v>0</v>
      </c>
      <c r="F377">
        <v>0</v>
      </c>
      <c r="G377">
        <v>0</v>
      </c>
      <c r="H377" t="s">
        <v>124</v>
      </c>
      <c r="I377" t="s">
        <v>124</v>
      </c>
      <c r="J377" t="s">
        <v>124</v>
      </c>
      <c r="K377" t="s">
        <v>124</v>
      </c>
      <c r="L377" t="s">
        <v>124</v>
      </c>
      <c r="M377" t="s">
        <v>124</v>
      </c>
      <c r="N377" t="s">
        <v>124</v>
      </c>
      <c r="O377" t="s">
        <v>124</v>
      </c>
      <c r="P377" t="s">
        <v>124</v>
      </c>
      <c r="Q377" t="s">
        <v>124</v>
      </c>
      <c r="R377" t="s">
        <v>124</v>
      </c>
      <c r="S377" t="s">
        <v>124</v>
      </c>
      <c r="T377">
        <v>1</v>
      </c>
      <c r="U377">
        <v>1</v>
      </c>
      <c r="V377">
        <v>0</v>
      </c>
      <c r="W377">
        <v>1</v>
      </c>
      <c r="X377">
        <v>1</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1</v>
      </c>
      <c r="AR377">
        <v>0</v>
      </c>
      <c r="AS377">
        <v>0</v>
      </c>
      <c r="AT377">
        <v>1</v>
      </c>
      <c r="AU377">
        <v>0</v>
      </c>
      <c r="AV377">
        <v>0</v>
      </c>
      <c r="AW377">
        <v>0</v>
      </c>
      <c r="AX377">
        <v>1</v>
      </c>
      <c r="AY377">
        <v>0</v>
      </c>
      <c r="AZ377">
        <v>0</v>
      </c>
      <c r="BA377">
        <v>1</v>
      </c>
      <c r="BB377">
        <v>0</v>
      </c>
      <c r="BC377">
        <v>1</v>
      </c>
      <c r="BD377">
        <v>0</v>
      </c>
      <c r="BE377">
        <v>0</v>
      </c>
      <c r="BF377">
        <v>0</v>
      </c>
      <c r="BG377">
        <v>0</v>
      </c>
      <c r="BH377">
        <v>1</v>
      </c>
      <c r="BI377">
        <v>0</v>
      </c>
      <c r="BJ377">
        <v>0</v>
      </c>
      <c r="BK377">
        <v>0</v>
      </c>
      <c r="BL377">
        <v>0</v>
      </c>
      <c r="BM377">
        <v>0</v>
      </c>
      <c r="BN377">
        <v>1</v>
      </c>
      <c r="BO377">
        <v>0</v>
      </c>
      <c r="BP377">
        <v>0</v>
      </c>
      <c r="BQ377">
        <v>0</v>
      </c>
      <c r="BR377">
        <v>0</v>
      </c>
      <c r="BS377">
        <v>1</v>
      </c>
      <c r="BT377">
        <v>0</v>
      </c>
      <c r="BU377">
        <v>0</v>
      </c>
      <c r="BV377">
        <v>1</v>
      </c>
      <c r="BW377">
        <v>0</v>
      </c>
      <c r="BX377">
        <v>0</v>
      </c>
      <c r="BY377">
        <v>0</v>
      </c>
      <c r="BZ377">
        <v>0</v>
      </c>
      <c r="CA377">
        <v>0</v>
      </c>
      <c r="CB377">
        <v>0</v>
      </c>
      <c r="CC377">
        <v>0</v>
      </c>
      <c r="CD377">
        <v>0</v>
      </c>
      <c r="CE377">
        <v>1</v>
      </c>
      <c r="CF377">
        <v>0</v>
      </c>
      <c r="CG377">
        <v>0</v>
      </c>
      <c r="CH377">
        <v>0</v>
      </c>
      <c r="CI377">
        <v>0</v>
      </c>
      <c r="CJ377">
        <v>0</v>
      </c>
      <c r="CK377">
        <v>0</v>
      </c>
      <c r="CL377">
        <v>0</v>
      </c>
      <c r="CM377">
        <v>0</v>
      </c>
      <c r="CN377">
        <v>0</v>
      </c>
      <c r="CO377">
        <v>1</v>
      </c>
      <c r="CP377">
        <v>0</v>
      </c>
      <c r="CQ377">
        <v>0</v>
      </c>
      <c r="CR377">
        <v>0</v>
      </c>
      <c r="CS377">
        <v>0</v>
      </c>
      <c r="CT377">
        <v>0</v>
      </c>
      <c r="CU377">
        <v>0</v>
      </c>
      <c r="CV377">
        <v>0</v>
      </c>
      <c r="CW377">
        <v>0</v>
      </c>
      <c r="CX377">
        <v>1</v>
      </c>
      <c r="CY377">
        <v>1</v>
      </c>
      <c r="CZ377">
        <v>1</v>
      </c>
      <c r="DA377">
        <v>1</v>
      </c>
      <c r="DB377">
        <v>0</v>
      </c>
      <c r="DC377">
        <v>0</v>
      </c>
      <c r="DD377">
        <v>1</v>
      </c>
      <c r="DE377">
        <v>1</v>
      </c>
      <c r="DF377">
        <v>0</v>
      </c>
      <c r="DG377">
        <v>0</v>
      </c>
      <c r="DH377" t="s">
        <v>124</v>
      </c>
      <c r="DI377" t="s">
        <v>124</v>
      </c>
      <c r="DJ377" t="s">
        <v>124</v>
      </c>
      <c r="DK377" t="s">
        <v>124</v>
      </c>
      <c r="DL377" t="s">
        <v>124</v>
      </c>
      <c r="DM377" t="s">
        <v>124</v>
      </c>
      <c r="DN377" t="s">
        <v>124</v>
      </c>
      <c r="DO377">
        <v>1</v>
      </c>
      <c r="DP377">
        <v>1</v>
      </c>
      <c r="DQ377">
        <v>0</v>
      </c>
      <c r="DR377" t="s">
        <v>124</v>
      </c>
      <c r="DS377" t="s">
        <v>124</v>
      </c>
      <c r="DT377" t="s">
        <v>124</v>
      </c>
    </row>
    <row r="378" spans="1:124" x14ac:dyDescent="0.35">
      <c r="A378" t="s">
        <v>172</v>
      </c>
      <c r="B378" s="1">
        <v>43738</v>
      </c>
      <c r="C378" s="1">
        <v>43830</v>
      </c>
      <c r="D378">
        <v>1</v>
      </c>
      <c r="E378">
        <v>0</v>
      </c>
      <c r="F378">
        <v>0</v>
      </c>
      <c r="G378">
        <v>0</v>
      </c>
      <c r="H378" t="s">
        <v>124</v>
      </c>
      <c r="I378" t="s">
        <v>124</v>
      </c>
      <c r="J378" t="s">
        <v>124</v>
      </c>
      <c r="K378" t="s">
        <v>124</v>
      </c>
      <c r="L378" t="s">
        <v>124</v>
      </c>
      <c r="M378" t="s">
        <v>124</v>
      </c>
      <c r="N378" t="s">
        <v>124</v>
      </c>
      <c r="O378" t="s">
        <v>124</v>
      </c>
      <c r="P378" t="s">
        <v>124</v>
      </c>
      <c r="Q378" t="s">
        <v>124</v>
      </c>
      <c r="R378" t="s">
        <v>124</v>
      </c>
      <c r="S378" t="s">
        <v>124</v>
      </c>
      <c r="T378">
        <v>1</v>
      </c>
      <c r="U378">
        <v>1</v>
      </c>
      <c r="V378">
        <v>0</v>
      </c>
      <c r="W378">
        <v>1</v>
      </c>
      <c r="X378">
        <v>1</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1</v>
      </c>
      <c r="AR378">
        <v>0</v>
      </c>
      <c r="AS378">
        <v>0</v>
      </c>
      <c r="AT378">
        <v>1</v>
      </c>
      <c r="AU378">
        <v>0</v>
      </c>
      <c r="AV378">
        <v>0</v>
      </c>
      <c r="AW378">
        <v>0</v>
      </c>
      <c r="AX378">
        <v>1</v>
      </c>
      <c r="AY378">
        <v>0</v>
      </c>
      <c r="AZ378">
        <v>0</v>
      </c>
      <c r="BA378">
        <v>1</v>
      </c>
      <c r="BB378">
        <v>0</v>
      </c>
      <c r="BC378">
        <v>1</v>
      </c>
      <c r="BD378">
        <v>0</v>
      </c>
      <c r="BE378">
        <v>0</v>
      </c>
      <c r="BF378">
        <v>0</v>
      </c>
      <c r="BG378">
        <v>0</v>
      </c>
      <c r="BH378">
        <v>1</v>
      </c>
      <c r="BI378">
        <v>0</v>
      </c>
      <c r="BJ378">
        <v>0</v>
      </c>
      <c r="BK378">
        <v>0</v>
      </c>
      <c r="BL378">
        <v>0</v>
      </c>
      <c r="BM378">
        <v>0</v>
      </c>
      <c r="BN378">
        <v>1</v>
      </c>
      <c r="BO378">
        <v>0</v>
      </c>
      <c r="BP378">
        <v>0</v>
      </c>
      <c r="BQ378">
        <v>0</v>
      </c>
      <c r="BR378">
        <v>0</v>
      </c>
      <c r="BS378">
        <v>1</v>
      </c>
      <c r="BT378">
        <v>0</v>
      </c>
      <c r="BU378">
        <v>0</v>
      </c>
      <c r="BV378">
        <v>1</v>
      </c>
      <c r="BW378">
        <v>0</v>
      </c>
      <c r="BX378">
        <v>0</v>
      </c>
      <c r="BY378">
        <v>0</v>
      </c>
      <c r="BZ378">
        <v>0</v>
      </c>
      <c r="CA378">
        <v>0</v>
      </c>
      <c r="CB378">
        <v>0</v>
      </c>
      <c r="CC378">
        <v>0</v>
      </c>
      <c r="CD378">
        <v>0</v>
      </c>
      <c r="CE378">
        <v>1</v>
      </c>
      <c r="CF378">
        <v>0</v>
      </c>
      <c r="CG378">
        <v>0</v>
      </c>
      <c r="CH378">
        <v>0</v>
      </c>
      <c r="CI378">
        <v>0</v>
      </c>
      <c r="CJ378">
        <v>0</v>
      </c>
      <c r="CK378">
        <v>0</v>
      </c>
      <c r="CL378">
        <v>0</v>
      </c>
      <c r="CM378">
        <v>0</v>
      </c>
      <c r="CN378">
        <v>0</v>
      </c>
      <c r="CO378">
        <v>1</v>
      </c>
      <c r="CP378">
        <v>0</v>
      </c>
      <c r="CQ378">
        <v>0</v>
      </c>
      <c r="CR378">
        <v>0</v>
      </c>
      <c r="CS378">
        <v>0</v>
      </c>
      <c r="CT378">
        <v>0</v>
      </c>
      <c r="CU378">
        <v>0</v>
      </c>
      <c r="CV378">
        <v>0</v>
      </c>
      <c r="CW378">
        <v>0</v>
      </c>
      <c r="CX378">
        <v>1</v>
      </c>
      <c r="CY378">
        <v>1</v>
      </c>
      <c r="CZ378">
        <v>1</v>
      </c>
      <c r="DA378">
        <v>1</v>
      </c>
      <c r="DB378">
        <v>0</v>
      </c>
      <c r="DC378">
        <v>0</v>
      </c>
      <c r="DD378">
        <v>1</v>
      </c>
      <c r="DE378">
        <v>1</v>
      </c>
      <c r="DF378">
        <v>0</v>
      </c>
      <c r="DG378">
        <v>0</v>
      </c>
      <c r="DH378" t="s">
        <v>124</v>
      </c>
      <c r="DI378" t="s">
        <v>124</v>
      </c>
      <c r="DJ378" t="s">
        <v>124</v>
      </c>
      <c r="DK378" t="s">
        <v>124</v>
      </c>
      <c r="DL378" t="s">
        <v>124</v>
      </c>
      <c r="DM378" t="s">
        <v>124</v>
      </c>
      <c r="DN378" t="s">
        <v>124</v>
      </c>
      <c r="DO378">
        <v>0</v>
      </c>
      <c r="DP378">
        <v>1</v>
      </c>
      <c r="DQ378">
        <v>0</v>
      </c>
      <c r="DR378" t="s">
        <v>124</v>
      </c>
      <c r="DS378" t="s">
        <v>124</v>
      </c>
      <c r="DT378" t="s">
        <v>124</v>
      </c>
    </row>
    <row r="379" spans="1:124" x14ac:dyDescent="0.35">
      <c r="A379" t="s">
        <v>172</v>
      </c>
      <c r="B379" s="1">
        <v>43831</v>
      </c>
      <c r="C379" s="1">
        <v>44044</v>
      </c>
      <c r="D379">
        <v>1</v>
      </c>
      <c r="E379">
        <v>0</v>
      </c>
      <c r="F379">
        <v>0</v>
      </c>
      <c r="G379">
        <v>0</v>
      </c>
      <c r="H379" t="s">
        <v>124</v>
      </c>
      <c r="I379" t="s">
        <v>124</v>
      </c>
      <c r="J379" t="s">
        <v>124</v>
      </c>
      <c r="K379" t="s">
        <v>124</v>
      </c>
      <c r="L379" t="s">
        <v>124</v>
      </c>
      <c r="M379" t="s">
        <v>124</v>
      </c>
      <c r="N379" t="s">
        <v>124</v>
      </c>
      <c r="O379" t="s">
        <v>124</v>
      </c>
      <c r="P379" t="s">
        <v>124</v>
      </c>
      <c r="Q379" t="s">
        <v>124</v>
      </c>
      <c r="R379" t="s">
        <v>124</v>
      </c>
      <c r="S379" t="s">
        <v>124</v>
      </c>
      <c r="T379">
        <v>1</v>
      </c>
      <c r="U379">
        <v>1</v>
      </c>
      <c r="V379">
        <v>0</v>
      </c>
      <c r="W379">
        <v>1</v>
      </c>
      <c r="X379">
        <v>1</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1</v>
      </c>
      <c r="AR379">
        <v>0</v>
      </c>
      <c r="AS379">
        <v>0</v>
      </c>
      <c r="AT379">
        <v>1</v>
      </c>
      <c r="AU379">
        <v>0</v>
      </c>
      <c r="AV379">
        <v>0</v>
      </c>
      <c r="AW379">
        <v>0</v>
      </c>
      <c r="AX379">
        <v>1</v>
      </c>
      <c r="AY379">
        <v>0</v>
      </c>
      <c r="AZ379">
        <v>0</v>
      </c>
      <c r="BA379">
        <v>1</v>
      </c>
      <c r="BB379">
        <v>1</v>
      </c>
      <c r="BC379">
        <v>1</v>
      </c>
      <c r="BD379">
        <v>0</v>
      </c>
      <c r="BE379">
        <v>0</v>
      </c>
      <c r="BF379">
        <v>0</v>
      </c>
      <c r="BG379">
        <v>0</v>
      </c>
      <c r="BH379">
        <v>1</v>
      </c>
      <c r="BI379">
        <v>0</v>
      </c>
      <c r="BJ379">
        <v>0</v>
      </c>
      <c r="BK379">
        <v>0</v>
      </c>
      <c r="BL379">
        <v>0</v>
      </c>
      <c r="BM379">
        <v>0</v>
      </c>
      <c r="BN379">
        <v>1</v>
      </c>
      <c r="BO379">
        <v>0</v>
      </c>
      <c r="BP379">
        <v>0</v>
      </c>
      <c r="BQ379">
        <v>0</v>
      </c>
      <c r="BR379">
        <v>0</v>
      </c>
      <c r="BS379">
        <v>1</v>
      </c>
      <c r="BT379">
        <v>0</v>
      </c>
      <c r="BU379">
        <v>0</v>
      </c>
      <c r="BV379">
        <v>1</v>
      </c>
      <c r="BW379">
        <v>0</v>
      </c>
      <c r="BX379">
        <v>0</v>
      </c>
      <c r="BY379">
        <v>0</v>
      </c>
      <c r="BZ379">
        <v>0</v>
      </c>
      <c r="CA379">
        <v>0</v>
      </c>
      <c r="CB379">
        <v>0</v>
      </c>
      <c r="CC379">
        <v>0</v>
      </c>
      <c r="CD379">
        <v>0</v>
      </c>
      <c r="CE379">
        <v>1</v>
      </c>
      <c r="CF379">
        <v>0</v>
      </c>
      <c r="CG379">
        <v>0</v>
      </c>
      <c r="CH379">
        <v>0</v>
      </c>
      <c r="CI379">
        <v>0</v>
      </c>
      <c r="CJ379">
        <v>0</v>
      </c>
      <c r="CK379">
        <v>0</v>
      </c>
      <c r="CL379">
        <v>0</v>
      </c>
      <c r="CM379">
        <v>0</v>
      </c>
      <c r="CN379">
        <v>0</v>
      </c>
      <c r="CO379">
        <v>1</v>
      </c>
      <c r="CP379">
        <v>0</v>
      </c>
      <c r="CQ379">
        <v>0</v>
      </c>
      <c r="CR379">
        <v>0</v>
      </c>
      <c r="CS379">
        <v>0</v>
      </c>
      <c r="CT379">
        <v>0</v>
      </c>
      <c r="CU379">
        <v>0</v>
      </c>
      <c r="CV379">
        <v>0</v>
      </c>
      <c r="CW379">
        <v>0</v>
      </c>
      <c r="CX379">
        <v>1</v>
      </c>
      <c r="CY379">
        <v>1</v>
      </c>
      <c r="CZ379">
        <v>1</v>
      </c>
      <c r="DA379">
        <v>1</v>
      </c>
      <c r="DB379">
        <v>0</v>
      </c>
      <c r="DC379">
        <v>0</v>
      </c>
      <c r="DD379">
        <v>1</v>
      </c>
      <c r="DE379">
        <v>1</v>
      </c>
      <c r="DF379">
        <v>0</v>
      </c>
      <c r="DG379">
        <v>0</v>
      </c>
      <c r="DH379" t="s">
        <v>124</v>
      </c>
      <c r="DI379" t="s">
        <v>124</v>
      </c>
      <c r="DJ379" t="s">
        <v>124</v>
      </c>
      <c r="DK379" t="s">
        <v>124</v>
      </c>
      <c r="DL379" t="s">
        <v>124</v>
      </c>
      <c r="DM379" t="s">
        <v>124</v>
      </c>
      <c r="DN379" t="s">
        <v>124</v>
      </c>
      <c r="DO379">
        <v>0</v>
      </c>
      <c r="DP379">
        <v>1</v>
      </c>
      <c r="DQ379">
        <v>0</v>
      </c>
      <c r="DR379" t="s">
        <v>124</v>
      </c>
      <c r="DS379" t="s">
        <v>124</v>
      </c>
      <c r="DT379" t="s">
        <v>124</v>
      </c>
    </row>
    <row r="380" spans="1:124" x14ac:dyDescent="0.35">
      <c r="A380" t="s">
        <v>173</v>
      </c>
      <c r="B380" s="1">
        <v>42948</v>
      </c>
      <c r="C380" s="1">
        <v>43190</v>
      </c>
      <c r="D380">
        <v>1</v>
      </c>
      <c r="E380">
        <v>0</v>
      </c>
      <c r="F380">
        <v>0</v>
      </c>
      <c r="G380">
        <v>0</v>
      </c>
      <c r="H380" t="s">
        <v>124</v>
      </c>
      <c r="I380" t="s">
        <v>124</v>
      </c>
      <c r="J380" t="s">
        <v>124</v>
      </c>
      <c r="K380" t="s">
        <v>124</v>
      </c>
      <c r="L380" t="s">
        <v>124</v>
      </c>
      <c r="M380" t="s">
        <v>124</v>
      </c>
      <c r="N380" t="s">
        <v>124</v>
      </c>
      <c r="O380" t="s">
        <v>124</v>
      </c>
      <c r="P380" t="s">
        <v>124</v>
      </c>
      <c r="Q380" t="s">
        <v>124</v>
      </c>
      <c r="R380" t="s">
        <v>124</v>
      </c>
      <c r="S380" t="s">
        <v>124</v>
      </c>
      <c r="T380">
        <v>1</v>
      </c>
      <c r="U380">
        <v>1</v>
      </c>
      <c r="V380">
        <v>1</v>
      </c>
      <c r="W380">
        <v>1</v>
      </c>
      <c r="X380">
        <v>1</v>
      </c>
      <c r="Y380">
        <v>0</v>
      </c>
      <c r="Z380">
        <v>0</v>
      </c>
      <c r="AA380">
        <v>0</v>
      </c>
      <c r="AB380">
        <v>0</v>
      </c>
      <c r="AC380">
        <v>0</v>
      </c>
      <c r="AD380">
        <v>0</v>
      </c>
      <c r="AE380">
        <v>0</v>
      </c>
      <c r="AF380">
        <v>0</v>
      </c>
      <c r="AG380">
        <v>0</v>
      </c>
      <c r="AH380">
        <v>0</v>
      </c>
      <c r="AI380">
        <v>0</v>
      </c>
      <c r="AJ380">
        <v>0</v>
      </c>
      <c r="AK380">
        <v>1</v>
      </c>
      <c r="AL380">
        <v>1</v>
      </c>
      <c r="AM380">
        <v>1</v>
      </c>
      <c r="AN380">
        <v>0</v>
      </c>
      <c r="AO380">
        <v>0</v>
      </c>
      <c r="AP380">
        <v>0</v>
      </c>
      <c r="AQ380">
        <v>1</v>
      </c>
      <c r="AR380">
        <v>0</v>
      </c>
      <c r="AS380">
        <v>0</v>
      </c>
      <c r="AT380">
        <v>1</v>
      </c>
      <c r="AU380">
        <v>1</v>
      </c>
      <c r="AV380">
        <v>0</v>
      </c>
      <c r="AW380">
        <v>0</v>
      </c>
      <c r="AX380">
        <v>1</v>
      </c>
      <c r="AY380">
        <v>0</v>
      </c>
      <c r="AZ380">
        <v>1</v>
      </c>
      <c r="BA380">
        <v>1</v>
      </c>
      <c r="BB380">
        <v>0</v>
      </c>
      <c r="BC380">
        <v>1</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1</v>
      </c>
      <c r="BW380">
        <v>0</v>
      </c>
      <c r="BX380">
        <v>0</v>
      </c>
      <c r="BY380">
        <v>0</v>
      </c>
      <c r="BZ380">
        <v>0</v>
      </c>
      <c r="CA380">
        <v>0</v>
      </c>
      <c r="CB380">
        <v>0</v>
      </c>
      <c r="CC380">
        <v>0</v>
      </c>
      <c r="CD380">
        <v>0</v>
      </c>
      <c r="CE380">
        <v>1</v>
      </c>
      <c r="CF380">
        <v>0</v>
      </c>
      <c r="CG380">
        <v>0</v>
      </c>
      <c r="CH380">
        <v>0</v>
      </c>
      <c r="CI380">
        <v>0</v>
      </c>
      <c r="CJ380">
        <v>0</v>
      </c>
      <c r="CK380">
        <v>0</v>
      </c>
      <c r="CL380">
        <v>0</v>
      </c>
      <c r="CM380">
        <v>0</v>
      </c>
      <c r="CN380">
        <v>0</v>
      </c>
      <c r="CO380">
        <v>1</v>
      </c>
      <c r="CP380">
        <v>0</v>
      </c>
      <c r="CQ380">
        <v>0</v>
      </c>
      <c r="CR380">
        <v>0</v>
      </c>
      <c r="CS380">
        <v>0</v>
      </c>
      <c r="CT380">
        <v>0</v>
      </c>
      <c r="CU380">
        <v>0</v>
      </c>
      <c r="CV380">
        <v>0</v>
      </c>
      <c r="CW380">
        <v>0</v>
      </c>
      <c r="CX380">
        <v>1</v>
      </c>
      <c r="CY380">
        <v>0</v>
      </c>
      <c r="CZ380">
        <v>0</v>
      </c>
      <c r="DA380">
        <v>1</v>
      </c>
      <c r="DB380">
        <v>0</v>
      </c>
      <c r="DC380">
        <v>0</v>
      </c>
      <c r="DD380">
        <v>0</v>
      </c>
      <c r="DE380">
        <v>0</v>
      </c>
      <c r="DF380">
        <v>0</v>
      </c>
      <c r="DG380">
        <v>0</v>
      </c>
      <c r="DH380" t="s">
        <v>124</v>
      </c>
      <c r="DI380" t="s">
        <v>124</v>
      </c>
      <c r="DJ380" t="s">
        <v>124</v>
      </c>
      <c r="DK380" t="s">
        <v>124</v>
      </c>
      <c r="DL380" t="s">
        <v>124</v>
      </c>
      <c r="DM380" t="s">
        <v>124</v>
      </c>
      <c r="DN380" t="s">
        <v>124</v>
      </c>
      <c r="DO380">
        <v>1</v>
      </c>
      <c r="DP380" t="s">
        <v>124</v>
      </c>
      <c r="DQ380">
        <v>0</v>
      </c>
      <c r="DR380" t="s">
        <v>124</v>
      </c>
      <c r="DS380" t="s">
        <v>124</v>
      </c>
      <c r="DT380" t="s">
        <v>124</v>
      </c>
    </row>
    <row r="381" spans="1:124" x14ac:dyDescent="0.35">
      <c r="A381" t="s">
        <v>173</v>
      </c>
      <c r="B381" s="1">
        <v>43191</v>
      </c>
      <c r="C381" s="1">
        <v>43312</v>
      </c>
      <c r="D381">
        <v>1</v>
      </c>
      <c r="E381">
        <v>0</v>
      </c>
      <c r="F381">
        <v>0</v>
      </c>
      <c r="G381">
        <v>0</v>
      </c>
      <c r="H381" t="s">
        <v>124</v>
      </c>
      <c r="I381" t="s">
        <v>124</v>
      </c>
      <c r="J381" t="s">
        <v>124</v>
      </c>
      <c r="K381" t="s">
        <v>124</v>
      </c>
      <c r="L381" t="s">
        <v>124</v>
      </c>
      <c r="M381" t="s">
        <v>124</v>
      </c>
      <c r="N381" t="s">
        <v>124</v>
      </c>
      <c r="O381" t="s">
        <v>124</v>
      </c>
      <c r="P381" t="s">
        <v>124</v>
      </c>
      <c r="Q381" t="s">
        <v>124</v>
      </c>
      <c r="R381" t="s">
        <v>124</v>
      </c>
      <c r="S381" t="s">
        <v>124</v>
      </c>
      <c r="T381">
        <v>1</v>
      </c>
      <c r="U381">
        <v>1</v>
      </c>
      <c r="V381">
        <v>1</v>
      </c>
      <c r="W381">
        <v>1</v>
      </c>
      <c r="X381">
        <v>1</v>
      </c>
      <c r="Y381">
        <v>0</v>
      </c>
      <c r="Z381">
        <v>0</v>
      </c>
      <c r="AA381">
        <v>0</v>
      </c>
      <c r="AB381">
        <v>0</v>
      </c>
      <c r="AC381">
        <v>0</v>
      </c>
      <c r="AD381">
        <v>0</v>
      </c>
      <c r="AE381">
        <v>0</v>
      </c>
      <c r="AF381">
        <v>0</v>
      </c>
      <c r="AG381">
        <v>0</v>
      </c>
      <c r="AH381">
        <v>0</v>
      </c>
      <c r="AI381">
        <v>0</v>
      </c>
      <c r="AJ381">
        <v>0</v>
      </c>
      <c r="AK381">
        <v>1</v>
      </c>
      <c r="AL381">
        <v>1</v>
      </c>
      <c r="AM381">
        <v>1</v>
      </c>
      <c r="AN381">
        <v>0</v>
      </c>
      <c r="AO381">
        <v>0</v>
      </c>
      <c r="AP381">
        <v>0</v>
      </c>
      <c r="AQ381">
        <v>1</v>
      </c>
      <c r="AR381">
        <v>0</v>
      </c>
      <c r="AS381">
        <v>0</v>
      </c>
      <c r="AT381">
        <v>1</v>
      </c>
      <c r="AU381">
        <v>1</v>
      </c>
      <c r="AV381">
        <v>0</v>
      </c>
      <c r="AW381">
        <v>0</v>
      </c>
      <c r="AX381">
        <v>1</v>
      </c>
      <c r="AY381">
        <v>0</v>
      </c>
      <c r="AZ381">
        <v>0</v>
      </c>
      <c r="BA381">
        <v>1</v>
      </c>
      <c r="BB381">
        <v>0</v>
      </c>
      <c r="BC381">
        <v>1</v>
      </c>
      <c r="BD381">
        <v>0</v>
      </c>
      <c r="BE381">
        <v>0</v>
      </c>
      <c r="BF381">
        <v>0</v>
      </c>
      <c r="BG381">
        <v>0</v>
      </c>
      <c r="BH381">
        <v>0</v>
      </c>
      <c r="BI381">
        <v>0</v>
      </c>
      <c r="BJ381">
        <v>0</v>
      </c>
      <c r="BK381">
        <v>0</v>
      </c>
      <c r="BL381">
        <v>0</v>
      </c>
      <c r="BM381">
        <v>0</v>
      </c>
      <c r="BN381">
        <v>1</v>
      </c>
      <c r="BO381">
        <v>0</v>
      </c>
      <c r="BP381">
        <v>0</v>
      </c>
      <c r="BQ381">
        <v>0</v>
      </c>
      <c r="BR381">
        <v>0</v>
      </c>
      <c r="BS381">
        <v>0</v>
      </c>
      <c r="BT381">
        <v>0</v>
      </c>
      <c r="BU381">
        <v>0</v>
      </c>
      <c r="BV381">
        <v>1</v>
      </c>
      <c r="BW381">
        <v>0</v>
      </c>
      <c r="BX381">
        <v>0</v>
      </c>
      <c r="BY381">
        <v>0</v>
      </c>
      <c r="BZ381">
        <v>0</v>
      </c>
      <c r="CA381">
        <v>0</v>
      </c>
      <c r="CB381">
        <v>0</v>
      </c>
      <c r="CC381">
        <v>0</v>
      </c>
      <c r="CD381">
        <v>0</v>
      </c>
      <c r="CE381">
        <v>1</v>
      </c>
      <c r="CF381">
        <v>0</v>
      </c>
      <c r="CG381">
        <v>0</v>
      </c>
      <c r="CH381">
        <v>0</v>
      </c>
      <c r="CI381">
        <v>0</v>
      </c>
      <c r="CJ381">
        <v>0</v>
      </c>
      <c r="CK381">
        <v>0</v>
      </c>
      <c r="CL381">
        <v>0</v>
      </c>
      <c r="CM381">
        <v>0</v>
      </c>
      <c r="CN381">
        <v>0</v>
      </c>
      <c r="CO381">
        <v>1</v>
      </c>
      <c r="CP381">
        <v>0</v>
      </c>
      <c r="CQ381">
        <v>0</v>
      </c>
      <c r="CR381">
        <v>0</v>
      </c>
      <c r="CS381">
        <v>0</v>
      </c>
      <c r="CT381">
        <v>0</v>
      </c>
      <c r="CU381">
        <v>0</v>
      </c>
      <c r="CV381">
        <v>0</v>
      </c>
      <c r="CW381">
        <v>0</v>
      </c>
      <c r="CX381">
        <v>1</v>
      </c>
      <c r="CY381">
        <v>0</v>
      </c>
      <c r="CZ381">
        <v>0</v>
      </c>
      <c r="DA381">
        <v>1</v>
      </c>
      <c r="DB381">
        <v>0</v>
      </c>
      <c r="DC381">
        <v>0</v>
      </c>
      <c r="DD381">
        <v>0</v>
      </c>
      <c r="DE381">
        <v>0</v>
      </c>
      <c r="DF381">
        <v>0</v>
      </c>
      <c r="DG381">
        <v>0</v>
      </c>
      <c r="DH381" t="s">
        <v>124</v>
      </c>
      <c r="DI381" t="s">
        <v>124</v>
      </c>
      <c r="DJ381" t="s">
        <v>124</v>
      </c>
      <c r="DK381" t="s">
        <v>124</v>
      </c>
      <c r="DL381" t="s">
        <v>124</v>
      </c>
      <c r="DM381" t="s">
        <v>124</v>
      </c>
      <c r="DN381" t="s">
        <v>124</v>
      </c>
      <c r="DO381">
        <v>1</v>
      </c>
      <c r="DP381" t="s">
        <v>124</v>
      </c>
      <c r="DQ381">
        <v>0</v>
      </c>
      <c r="DR381" t="s">
        <v>124</v>
      </c>
      <c r="DS381" t="s">
        <v>124</v>
      </c>
      <c r="DT381" t="s">
        <v>124</v>
      </c>
    </row>
    <row r="382" spans="1:124" x14ac:dyDescent="0.35">
      <c r="A382" t="s">
        <v>173</v>
      </c>
      <c r="B382" s="1">
        <v>43313</v>
      </c>
      <c r="C382" s="1">
        <v>43759</v>
      </c>
      <c r="D382">
        <v>1</v>
      </c>
      <c r="E382">
        <v>0</v>
      </c>
      <c r="F382">
        <v>0</v>
      </c>
      <c r="G382">
        <v>0</v>
      </c>
      <c r="H382" t="s">
        <v>124</v>
      </c>
      <c r="I382" t="s">
        <v>124</v>
      </c>
      <c r="J382" t="s">
        <v>124</v>
      </c>
      <c r="K382" t="s">
        <v>124</v>
      </c>
      <c r="L382" t="s">
        <v>124</v>
      </c>
      <c r="M382" t="s">
        <v>124</v>
      </c>
      <c r="N382" t="s">
        <v>124</v>
      </c>
      <c r="O382" t="s">
        <v>124</v>
      </c>
      <c r="P382" t="s">
        <v>124</v>
      </c>
      <c r="Q382" t="s">
        <v>124</v>
      </c>
      <c r="R382" t="s">
        <v>124</v>
      </c>
      <c r="S382" t="s">
        <v>124</v>
      </c>
      <c r="T382">
        <v>1</v>
      </c>
      <c r="U382">
        <v>1</v>
      </c>
      <c r="V382">
        <v>1</v>
      </c>
      <c r="W382">
        <v>1</v>
      </c>
      <c r="X382">
        <v>1</v>
      </c>
      <c r="Y382">
        <v>0</v>
      </c>
      <c r="Z382">
        <v>0</v>
      </c>
      <c r="AA382">
        <v>0</v>
      </c>
      <c r="AB382">
        <v>0</v>
      </c>
      <c r="AC382">
        <v>0</v>
      </c>
      <c r="AD382">
        <v>0</v>
      </c>
      <c r="AE382">
        <v>0</v>
      </c>
      <c r="AF382">
        <v>0</v>
      </c>
      <c r="AG382">
        <v>0</v>
      </c>
      <c r="AH382">
        <v>0</v>
      </c>
      <c r="AI382">
        <v>0</v>
      </c>
      <c r="AJ382">
        <v>0</v>
      </c>
      <c r="AK382">
        <v>1</v>
      </c>
      <c r="AL382">
        <v>1</v>
      </c>
      <c r="AM382">
        <v>1</v>
      </c>
      <c r="AN382">
        <v>0</v>
      </c>
      <c r="AO382">
        <v>0</v>
      </c>
      <c r="AP382">
        <v>0</v>
      </c>
      <c r="AQ382">
        <v>1</v>
      </c>
      <c r="AR382">
        <v>0</v>
      </c>
      <c r="AS382">
        <v>0</v>
      </c>
      <c r="AT382">
        <v>1</v>
      </c>
      <c r="AU382">
        <v>1</v>
      </c>
      <c r="AV382">
        <v>0</v>
      </c>
      <c r="AW382">
        <v>0</v>
      </c>
      <c r="AX382">
        <v>1</v>
      </c>
      <c r="AY382">
        <v>0</v>
      </c>
      <c r="AZ382">
        <v>0</v>
      </c>
      <c r="BA382">
        <v>1</v>
      </c>
      <c r="BB382">
        <v>1</v>
      </c>
      <c r="BC382">
        <v>1</v>
      </c>
      <c r="BD382">
        <v>0</v>
      </c>
      <c r="BE382">
        <v>0</v>
      </c>
      <c r="BF382">
        <v>0</v>
      </c>
      <c r="BG382">
        <v>0</v>
      </c>
      <c r="BH382">
        <v>0</v>
      </c>
      <c r="BI382">
        <v>0</v>
      </c>
      <c r="BJ382">
        <v>0</v>
      </c>
      <c r="BK382">
        <v>0</v>
      </c>
      <c r="BL382">
        <v>0</v>
      </c>
      <c r="BM382">
        <v>0</v>
      </c>
      <c r="BN382">
        <v>1</v>
      </c>
      <c r="BO382">
        <v>0</v>
      </c>
      <c r="BP382">
        <v>0</v>
      </c>
      <c r="BQ382">
        <v>0</v>
      </c>
      <c r="BR382">
        <v>0</v>
      </c>
      <c r="BS382">
        <v>0</v>
      </c>
      <c r="BT382">
        <v>0</v>
      </c>
      <c r="BU382">
        <v>0</v>
      </c>
      <c r="BV382">
        <v>0</v>
      </c>
      <c r="BW382" t="s">
        <v>124</v>
      </c>
      <c r="BX382" t="s">
        <v>124</v>
      </c>
      <c r="BY382" t="s">
        <v>124</v>
      </c>
      <c r="BZ382" t="s">
        <v>124</v>
      </c>
      <c r="CA382" t="s">
        <v>124</v>
      </c>
      <c r="CB382" t="s">
        <v>124</v>
      </c>
      <c r="CC382" t="s">
        <v>124</v>
      </c>
      <c r="CD382" t="s">
        <v>124</v>
      </c>
      <c r="CE382" t="s">
        <v>124</v>
      </c>
      <c r="CF382" t="s">
        <v>124</v>
      </c>
      <c r="CG382" t="s">
        <v>124</v>
      </c>
      <c r="CH382" t="s">
        <v>124</v>
      </c>
      <c r="CI382" t="s">
        <v>124</v>
      </c>
      <c r="CJ382" t="s">
        <v>124</v>
      </c>
      <c r="CK382" t="s">
        <v>124</v>
      </c>
      <c r="CL382" t="s">
        <v>124</v>
      </c>
      <c r="CM382" t="s">
        <v>124</v>
      </c>
      <c r="CN382" t="s">
        <v>124</v>
      </c>
      <c r="CO382" t="s">
        <v>124</v>
      </c>
      <c r="CP382" t="s">
        <v>124</v>
      </c>
      <c r="CQ382" t="s">
        <v>124</v>
      </c>
      <c r="CR382" t="s">
        <v>124</v>
      </c>
      <c r="CS382" t="s">
        <v>124</v>
      </c>
      <c r="CT382" t="s">
        <v>124</v>
      </c>
      <c r="CU382" t="s">
        <v>124</v>
      </c>
      <c r="CV382" t="s">
        <v>124</v>
      </c>
      <c r="CW382" t="s">
        <v>124</v>
      </c>
      <c r="CX382" t="s">
        <v>124</v>
      </c>
      <c r="CY382" t="s">
        <v>124</v>
      </c>
      <c r="CZ382" t="s">
        <v>124</v>
      </c>
      <c r="DA382" t="s">
        <v>124</v>
      </c>
      <c r="DB382" t="s">
        <v>124</v>
      </c>
      <c r="DC382" t="s">
        <v>124</v>
      </c>
      <c r="DD382" t="s">
        <v>124</v>
      </c>
      <c r="DE382" t="s">
        <v>124</v>
      </c>
      <c r="DF382" t="s">
        <v>124</v>
      </c>
      <c r="DG382">
        <v>0</v>
      </c>
      <c r="DH382" t="s">
        <v>124</v>
      </c>
      <c r="DI382" t="s">
        <v>124</v>
      </c>
      <c r="DJ382" t="s">
        <v>124</v>
      </c>
      <c r="DK382" t="s">
        <v>124</v>
      </c>
      <c r="DL382" t="s">
        <v>124</v>
      </c>
      <c r="DM382" t="s">
        <v>124</v>
      </c>
      <c r="DN382" t="s">
        <v>124</v>
      </c>
      <c r="DO382">
        <v>1</v>
      </c>
      <c r="DP382" t="s">
        <v>124</v>
      </c>
      <c r="DQ382">
        <v>0</v>
      </c>
      <c r="DR382" t="s">
        <v>124</v>
      </c>
      <c r="DS382" t="s">
        <v>124</v>
      </c>
      <c r="DT382" t="s">
        <v>124</v>
      </c>
    </row>
    <row r="383" spans="1:124" x14ac:dyDescent="0.35">
      <c r="A383" t="s">
        <v>173</v>
      </c>
      <c r="B383" s="1">
        <v>43760</v>
      </c>
      <c r="C383" s="1">
        <v>44012</v>
      </c>
      <c r="D383">
        <v>1</v>
      </c>
      <c r="E383">
        <v>0</v>
      </c>
      <c r="F383">
        <v>0</v>
      </c>
      <c r="G383">
        <v>0</v>
      </c>
      <c r="H383" t="s">
        <v>124</v>
      </c>
      <c r="I383" t="s">
        <v>124</v>
      </c>
      <c r="J383" t="s">
        <v>124</v>
      </c>
      <c r="K383" t="s">
        <v>124</v>
      </c>
      <c r="L383" t="s">
        <v>124</v>
      </c>
      <c r="M383" t="s">
        <v>124</v>
      </c>
      <c r="N383" t="s">
        <v>124</v>
      </c>
      <c r="O383" t="s">
        <v>124</v>
      </c>
      <c r="P383" t="s">
        <v>124</v>
      </c>
      <c r="Q383" t="s">
        <v>124</v>
      </c>
      <c r="R383" t="s">
        <v>124</v>
      </c>
      <c r="S383" t="s">
        <v>124</v>
      </c>
      <c r="T383">
        <v>1</v>
      </c>
      <c r="U383">
        <v>1</v>
      </c>
      <c r="V383">
        <v>1</v>
      </c>
      <c r="W383">
        <v>1</v>
      </c>
      <c r="X383">
        <v>1</v>
      </c>
      <c r="Y383">
        <v>0</v>
      </c>
      <c r="Z383">
        <v>0</v>
      </c>
      <c r="AA383">
        <v>0</v>
      </c>
      <c r="AB383">
        <v>0</v>
      </c>
      <c r="AC383">
        <v>0</v>
      </c>
      <c r="AD383">
        <v>0</v>
      </c>
      <c r="AE383">
        <v>0</v>
      </c>
      <c r="AF383">
        <v>0</v>
      </c>
      <c r="AG383">
        <v>0</v>
      </c>
      <c r="AH383">
        <v>0</v>
      </c>
      <c r="AI383">
        <v>0</v>
      </c>
      <c r="AJ383">
        <v>0</v>
      </c>
      <c r="AK383">
        <v>1</v>
      </c>
      <c r="AL383">
        <v>1</v>
      </c>
      <c r="AM383">
        <v>1</v>
      </c>
      <c r="AN383">
        <v>0</v>
      </c>
      <c r="AO383">
        <v>0</v>
      </c>
      <c r="AP383">
        <v>0</v>
      </c>
      <c r="AQ383">
        <v>1</v>
      </c>
      <c r="AR383">
        <v>0</v>
      </c>
      <c r="AS383">
        <v>0</v>
      </c>
      <c r="AT383">
        <v>1</v>
      </c>
      <c r="AU383">
        <v>1</v>
      </c>
      <c r="AV383">
        <v>0</v>
      </c>
      <c r="AW383">
        <v>0</v>
      </c>
      <c r="AX383">
        <v>1</v>
      </c>
      <c r="AY383">
        <v>0</v>
      </c>
      <c r="AZ383">
        <v>0</v>
      </c>
      <c r="BA383">
        <v>1</v>
      </c>
      <c r="BB383">
        <v>1</v>
      </c>
      <c r="BC383">
        <v>1</v>
      </c>
      <c r="BD383">
        <v>0</v>
      </c>
      <c r="BE383">
        <v>0</v>
      </c>
      <c r="BF383">
        <v>0</v>
      </c>
      <c r="BG383">
        <v>0</v>
      </c>
      <c r="BH383">
        <v>0</v>
      </c>
      <c r="BI383">
        <v>0</v>
      </c>
      <c r="BJ383">
        <v>0</v>
      </c>
      <c r="BK383">
        <v>0</v>
      </c>
      <c r="BL383">
        <v>0</v>
      </c>
      <c r="BM383">
        <v>0</v>
      </c>
      <c r="BN383">
        <v>1</v>
      </c>
      <c r="BO383">
        <v>0</v>
      </c>
      <c r="BP383">
        <v>0</v>
      </c>
      <c r="BQ383">
        <v>0</v>
      </c>
      <c r="BR383">
        <v>0</v>
      </c>
      <c r="BS383">
        <v>0</v>
      </c>
      <c r="BT383">
        <v>0</v>
      </c>
      <c r="BU383">
        <v>0</v>
      </c>
      <c r="BV383">
        <v>0</v>
      </c>
      <c r="BW383" t="s">
        <v>124</v>
      </c>
      <c r="BX383" t="s">
        <v>124</v>
      </c>
      <c r="BY383" t="s">
        <v>124</v>
      </c>
      <c r="BZ383" t="s">
        <v>124</v>
      </c>
      <c r="CA383" t="s">
        <v>124</v>
      </c>
      <c r="CB383" t="s">
        <v>124</v>
      </c>
      <c r="CC383" t="s">
        <v>124</v>
      </c>
      <c r="CD383" t="s">
        <v>124</v>
      </c>
      <c r="CE383" t="s">
        <v>124</v>
      </c>
      <c r="CF383" t="s">
        <v>124</v>
      </c>
      <c r="CG383" t="s">
        <v>124</v>
      </c>
      <c r="CH383" t="s">
        <v>124</v>
      </c>
      <c r="CI383" t="s">
        <v>124</v>
      </c>
      <c r="CJ383" t="s">
        <v>124</v>
      </c>
      <c r="CK383" t="s">
        <v>124</v>
      </c>
      <c r="CL383" t="s">
        <v>124</v>
      </c>
      <c r="CM383" t="s">
        <v>124</v>
      </c>
      <c r="CN383" t="s">
        <v>124</v>
      </c>
      <c r="CO383" t="s">
        <v>124</v>
      </c>
      <c r="CP383" t="s">
        <v>124</v>
      </c>
      <c r="CQ383" t="s">
        <v>124</v>
      </c>
      <c r="CR383" t="s">
        <v>124</v>
      </c>
      <c r="CS383" t="s">
        <v>124</v>
      </c>
      <c r="CT383" t="s">
        <v>124</v>
      </c>
      <c r="CU383" t="s">
        <v>124</v>
      </c>
      <c r="CV383" t="s">
        <v>124</v>
      </c>
      <c r="CW383" t="s">
        <v>124</v>
      </c>
      <c r="CX383" t="s">
        <v>124</v>
      </c>
      <c r="CY383" t="s">
        <v>124</v>
      </c>
      <c r="CZ383" t="s">
        <v>124</v>
      </c>
      <c r="DA383" t="s">
        <v>124</v>
      </c>
      <c r="DB383" t="s">
        <v>124</v>
      </c>
      <c r="DC383" t="s">
        <v>124</v>
      </c>
      <c r="DD383" t="s">
        <v>124</v>
      </c>
      <c r="DE383" t="s">
        <v>124</v>
      </c>
      <c r="DF383" t="s">
        <v>124</v>
      </c>
      <c r="DG383">
        <v>0</v>
      </c>
      <c r="DH383" t="s">
        <v>124</v>
      </c>
      <c r="DI383" t="s">
        <v>124</v>
      </c>
      <c r="DJ383" t="s">
        <v>124</v>
      </c>
      <c r="DK383" t="s">
        <v>124</v>
      </c>
      <c r="DL383" t="s">
        <v>124</v>
      </c>
      <c r="DM383" t="s">
        <v>124</v>
      </c>
      <c r="DN383" t="s">
        <v>124</v>
      </c>
      <c r="DO383">
        <v>1</v>
      </c>
      <c r="DP383">
        <v>1</v>
      </c>
      <c r="DQ383">
        <v>0</v>
      </c>
      <c r="DR383" t="s">
        <v>124</v>
      </c>
      <c r="DS383" t="s">
        <v>124</v>
      </c>
      <c r="DT383" t="s">
        <v>124</v>
      </c>
    </row>
    <row r="384" spans="1:124" x14ac:dyDescent="0.35">
      <c r="A384" t="s">
        <v>173</v>
      </c>
      <c r="B384" s="1">
        <v>44013</v>
      </c>
      <c r="C384" s="1">
        <v>44044</v>
      </c>
      <c r="D384">
        <v>1</v>
      </c>
      <c r="E384">
        <v>0</v>
      </c>
      <c r="F384">
        <v>0</v>
      </c>
      <c r="G384">
        <v>0</v>
      </c>
      <c r="H384" t="s">
        <v>124</v>
      </c>
      <c r="I384" t="s">
        <v>124</v>
      </c>
      <c r="J384" t="s">
        <v>124</v>
      </c>
      <c r="K384" t="s">
        <v>124</v>
      </c>
      <c r="L384" t="s">
        <v>124</v>
      </c>
      <c r="M384" t="s">
        <v>124</v>
      </c>
      <c r="N384" t="s">
        <v>124</v>
      </c>
      <c r="O384" t="s">
        <v>124</v>
      </c>
      <c r="P384" t="s">
        <v>124</v>
      </c>
      <c r="Q384" t="s">
        <v>124</v>
      </c>
      <c r="R384" t="s">
        <v>124</v>
      </c>
      <c r="S384" t="s">
        <v>124</v>
      </c>
      <c r="T384">
        <v>1</v>
      </c>
      <c r="U384">
        <v>1</v>
      </c>
      <c r="V384">
        <v>1</v>
      </c>
      <c r="W384">
        <v>1</v>
      </c>
      <c r="X384">
        <v>1</v>
      </c>
      <c r="Y384">
        <v>0</v>
      </c>
      <c r="Z384">
        <v>0</v>
      </c>
      <c r="AA384">
        <v>0</v>
      </c>
      <c r="AB384">
        <v>0</v>
      </c>
      <c r="AC384">
        <v>0</v>
      </c>
      <c r="AD384">
        <v>0</v>
      </c>
      <c r="AE384">
        <v>1</v>
      </c>
      <c r="AF384">
        <v>0</v>
      </c>
      <c r="AG384">
        <v>0</v>
      </c>
      <c r="AH384">
        <v>0</v>
      </c>
      <c r="AI384">
        <v>0</v>
      </c>
      <c r="AJ384">
        <v>0</v>
      </c>
      <c r="AK384">
        <v>1</v>
      </c>
      <c r="AL384">
        <v>1</v>
      </c>
      <c r="AM384">
        <v>1</v>
      </c>
      <c r="AN384">
        <v>0</v>
      </c>
      <c r="AO384">
        <v>0</v>
      </c>
      <c r="AP384">
        <v>1</v>
      </c>
      <c r="AQ384">
        <v>1</v>
      </c>
      <c r="AR384">
        <v>0</v>
      </c>
      <c r="AS384">
        <v>0</v>
      </c>
      <c r="AT384">
        <v>1</v>
      </c>
      <c r="AU384">
        <v>1</v>
      </c>
      <c r="AV384">
        <v>0</v>
      </c>
      <c r="AW384">
        <v>0</v>
      </c>
      <c r="AX384">
        <v>1</v>
      </c>
      <c r="AY384">
        <v>0</v>
      </c>
      <c r="AZ384">
        <v>0</v>
      </c>
      <c r="BA384">
        <v>1</v>
      </c>
      <c r="BB384">
        <v>1</v>
      </c>
      <c r="BC384">
        <v>0</v>
      </c>
      <c r="BD384">
        <v>0</v>
      </c>
      <c r="BE384">
        <v>0</v>
      </c>
      <c r="BF384">
        <v>0</v>
      </c>
      <c r="BG384">
        <v>0</v>
      </c>
      <c r="BH384">
        <v>0</v>
      </c>
      <c r="BI384">
        <v>0</v>
      </c>
      <c r="BJ384">
        <v>0</v>
      </c>
      <c r="BK384">
        <v>0</v>
      </c>
      <c r="BL384">
        <v>0</v>
      </c>
      <c r="BM384">
        <v>0</v>
      </c>
      <c r="BN384">
        <v>0</v>
      </c>
      <c r="BO384">
        <v>0</v>
      </c>
      <c r="BP384">
        <v>0</v>
      </c>
      <c r="BQ384">
        <v>0</v>
      </c>
      <c r="BR384">
        <v>0</v>
      </c>
      <c r="BS384">
        <v>0</v>
      </c>
      <c r="BT384">
        <v>0</v>
      </c>
      <c r="BU384">
        <v>0</v>
      </c>
      <c r="BV384">
        <v>0</v>
      </c>
      <c r="BW384" t="s">
        <v>124</v>
      </c>
      <c r="BX384" t="s">
        <v>124</v>
      </c>
      <c r="BY384" t="s">
        <v>124</v>
      </c>
      <c r="BZ384" t="s">
        <v>124</v>
      </c>
      <c r="CA384" t="s">
        <v>124</v>
      </c>
      <c r="CB384" t="s">
        <v>124</v>
      </c>
      <c r="CC384" t="s">
        <v>124</v>
      </c>
      <c r="CD384" t="s">
        <v>124</v>
      </c>
      <c r="CE384" t="s">
        <v>124</v>
      </c>
      <c r="CF384" t="s">
        <v>124</v>
      </c>
      <c r="CG384" t="s">
        <v>124</v>
      </c>
      <c r="CH384" t="s">
        <v>124</v>
      </c>
      <c r="CI384" t="s">
        <v>124</v>
      </c>
      <c r="CJ384" t="s">
        <v>124</v>
      </c>
      <c r="CK384" t="s">
        <v>124</v>
      </c>
      <c r="CL384" t="s">
        <v>124</v>
      </c>
      <c r="CM384" t="s">
        <v>124</v>
      </c>
      <c r="CN384" t="s">
        <v>124</v>
      </c>
      <c r="CO384" t="s">
        <v>124</v>
      </c>
      <c r="CP384" t="s">
        <v>124</v>
      </c>
      <c r="CQ384" t="s">
        <v>124</v>
      </c>
      <c r="CR384" t="s">
        <v>124</v>
      </c>
      <c r="CS384" t="s">
        <v>124</v>
      </c>
      <c r="CT384" t="s">
        <v>124</v>
      </c>
      <c r="CU384" t="s">
        <v>124</v>
      </c>
      <c r="CV384" t="s">
        <v>124</v>
      </c>
      <c r="CW384" t="s">
        <v>124</v>
      </c>
      <c r="CX384" t="s">
        <v>124</v>
      </c>
      <c r="CY384" t="s">
        <v>124</v>
      </c>
      <c r="CZ384" t="s">
        <v>124</v>
      </c>
      <c r="DA384" t="s">
        <v>124</v>
      </c>
      <c r="DB384" t="s">
        <v>124</v>
      </c>
      <c r="DC384" t="s">
        <v>124</v>
      </c>
      <c r="DD384" t="s">
        <v>124</v>
      </c>
      <c r="DE384" t="s">
        <v>124</v>
      </c>
      <c r="DF384" t="s">
        <v>124</v>
      </c>
      <c r="DG384">
        <v>0</v>
      </c>
      <c r="DH384" t="s">
        <v>124</v>
      </c>
      <c r="DI384" t="s">
        <v>124</v>
      </c>
      <c r="DJ384" t="s">
        <v>124</v>
      </c>
      <c r="DK384" t="s">
        <v>124</v>
      </c>
      <c r="DL384" t="s">
        <v>124</v>
      </c>
      <c r="DM384" t="s">
        <v>124</v>
      </c>
      <c r="DN384" t="s">
        <v>124</v>
      </c>
      <c r="DO384">
        <v>1</v>
      </c>
      <c r="DP384">
        <v>1</v>
      </c>
      <c r="DQ384">
        <v>0</v>
      </c>
      <c r="DR384" t="s">
        <v>124</v>
      </c>
      <c r="DS384" t="s">
        <v>124</v>
      </c>
      <c r="DT384" t="s">
        <v>124</v>
      </c>
    </row>
    <row r="385" spans="1:124" x14ac:dyDescent="0.35">
      <c r="A385" t="s">
        <v>174</v>
      </c>
      <c r="B385" s="1">
        <v>42948</v>
      </c>
      <c r="C385" s="1">
        <v>43369</v>
      </c>
      <c r="D385">
        <v>1</v>
      </c>
      <c r="E385">
        <v>0</v>
      </c>
      <c r="F385">
        <v>0</v>
      </c>
      <c r="G385">
        <v>0</v>
      </c>
      <c r="H385" t="s">
        <v>124</v>
      </c>
      <c r="I385" t="s">
        <v>124</v>
      </c>
      <c r="J385" t="s">
        <v>124</v>
      </c>
      <c r="K385" t="s">
        <v>124</v>
      </c>
      <c r="L385" t="s">
        <v>124</v>
      </c>
      <c r="M385" t="s">
        <v>124</v>
      </c>
      <c r="N385" t="s">
        <v>124</v>
      </c>
      <c r="O385" t="s">
        <v>124</v>
      </c>
      <c r="P385" t="s">
        <v>124</v>
      </c>
      <c r="Q385" t="s">
        <v>124</v>
      </c>
      <c r="R385" t="s">
        <v>124</v>
      </c>
      <c r="S385" t="s">
        <v>124</v>
      </c>
      <c r="T385">
        <v>1</v>
      </c>
      <c r="U385">
        <v>1</v>
      </c>
      <c r="V385">
        <v>0</v>
      </c>
      <c r="W385">
        <v>1</v>
      </c>
      <c r="X385">
        <v>1</v>
      </c>
      <c r="Y385">
        <v>0</v>
      </c>
      <c r="Z385">
        <v>0</v>
      </c>
      <c r="AA385">
        <v>0</v>
      </c>
      <c r="AB385">
        <v>0</v>
      </c>
      <c r="AC385">
        <v>0</v>
      </c>
      <c r="AD385">
        <v>0</v>
      </c>
      <c r="AE385">
        <v>0</v>
      </c>
      <c r="AF385">
        <v>0</v>
      </c>
      <c r="AG385">
        <v>0</v>
      </c>
      <c r="AH385">
        <v>0</v>
      </c>
      <c r="AI385">
        <v>0</v>
      </c>
      <c r="AJ385">
        <v>0</v>
      </c>
      <c r="AK385">
        <v>0</v>
      </c>
      <c r="AL385">
        <v>0</v>
      </c>
      <c r="AM385">
        <v>1</v>
      </c>
      <c r="AN385">
        <v>0</v>
      </c>
      <c r="AO385">
        <v>0</v>
      </c>
      <c r="AP385">
        <v>0</v>
      </c>
      <c r="AQ385">
        <v>1</v>
      </c>
      <c r="AR385">
        <v>0</v>
      </c>
      <c r="AS385">
        <v>0</v>
      </c>
      <c r="AT385">
        <v>1</v>
      </c>
      <c r="AU385">
        <v>0</v>
      </c>
      <c r="AV385">
        <v>0</v>
      </c>
      <c r="AW385">
        <v>0</v>
      </c>
      <c r="AX385">
        <v>1</v>
      </c>
      <c r="AY385">
        <v>0</v>
      </c>
      <c r="AZ385">
        <v>1</v>
      </c>
      <c r="BA385">
        <v>1</v>
      </c>
      <c r="BB385">
        <v>0</v>
      </c>
      <c r="BC385">
        <v>1</v>
      </c>
      <c r="BD385">
        <v>0</v>
      </c>
      <c r="BE385">
        <v>0</v>
      </c>
      <c r="BF385">
        <v>0</v>
      </c>
      <c r="BG385">
        <v>0</v>
      </c>
      <c r="BH385">
        <v>0</v>
      </c>
      <c r="BI385">
        <v>0</v>
      </c>
      <c r="BJ385">
        <v>0</v>
      </c>
      <c r="BK385">
        <v>0</v>
      </c>
      <c r="BL385">
        <v>0</v>
      </c>
      <c r="BM385">
        <v>0</v>
      </c>
      <c r="BN385">
        <v>0</v>
      </c>
      <c r="BO385">
        <v>0</v>
      </c>
      <c r="BP385">
        <v>0</v>
      </c>
      <c r="BQ385">
        <v>0</v>
      </c>
      <c r="BR385">
        <v>0</v>
      </c>
      <c r="BS385">
        <v>1</v>
      </c>
      <c r="BT385">
        <v>0</v>
      </c>
      <c r="BU385">
        <v>0</v>
      </c>
      <c r="BV385">
        <v>1</v>
      </c>
      <c r="BW385">
        <v>0</v>
      </c>
      <c r="BX385">
        <v>0</v>
      </c>
      <c r="BY385">
        <v>0</v>
      </c>
      <c r="BZ385">
        <v>0</v>
      </c>
      <c r="CA385">
        <v>0</v>
      </c>
      <c r="CB385">
        <v>0</v>
      </c>
      <c r="CC385">
        <v>0</v>
      </c>
      <c r="CD385">
        <v>0</v>
      </c>
      <c r="CE385">
        <v>1</v>
      </c>
      <c r="CF385">
        <v>0</v>
      </c>
      <c r="CG385">
        <v>0</v>
      </c>
      <c r="CH385">
        <v>0</v>
      </c>
      <c r="CI385">
        <v>0</v>
      </c>
      <c r="CJ385">
        <v>0</v>
      </c>
      <c r="CK385">
        <v>0</v>
      </c>
      <c r="CL385">
        <v>0</v>
      </c>
      <c r="CM385">
        <v>0</v>
      </c>
      <c r="CN385">
        <v>0</v>
      </c>
      <c r="CO385">
        <v>1</v>
      </c>
      <c r="CP385">
        <v>0</v>
      </c>
      <c r="CQ385">
        <v>0</v>
      </c>
      <c r="CR385">
        <v>0</v>
      </c>
      <c r="CS385">
        <v>1</v>
      </c>
      <c r="CT385">
        <v>0</v>
      </c>
      <c r="CU385">
        <v>0</v>
      </c>
      <c r="CV385">
        <v>0</v>
      </c>
      <c r="CW385">
        <v>0</v>
      </c>
      <c r="CX385">
        <v>0</v>
      </c>
      <c r="CY385">
        <v>0</v>
      </c>
      <c r="CZ385">
        <v>0</v>
      </c>
      <c r="DA385">
        <v>1</v>
      </c>
      <c r="DB385">
        <v>0</v>
      </c>
      <c r="DC385">
        <v>0</v>
      </c>
      <c r="DD385">
        <v>0</v>
      </c>
      <c r="DE385">
        <v>1</v>
      </c>
      <c r="DF385">
        <v>0</v>
      </c>
      <c r="DG385">
        <v>0</v>
      </c>
      <c r="DH385" t="s">
        <v>124</v>
      </c>
      <c r="DI385" t="s">
        <v>124</v>
      </c>
      <c r="DJ385" t="s">
        <v>124</v>
      </c>
      <c r="DK385" t="s">
        <v>124</v>
      </c>
      <c r="DL385" t="s">
        <v>124</v>
      </c>
      <c r="DM385" t="s">
        <v>124</v>
      </c>
      <c r="DN385" t="s">
        <v>124</v>
      </c>
      <c r="DO385">
        <v>0</v>
      </c>
      <c r="DP385" t="s">
        <v>124</v>
      </c>
      <c r="DQ385">
        <v>0</v>
      </c>
      <c r="DR385" t="s">
        <v>124</v>
      </c>
      <c r="DS385" t="s">
        <v>124</v>
      </c>
      <c r="DT385" t="s">
        <v>124</v>
      </c>
    </row>
    <row r="386" spans="1:124" x14ac:dyDescent="0.35">
      <c r="A386" t="s">
        <v>174</v>
      </c>
      <c r="B386" s="1">
        <v>43370</v>
      </c>
      <c r="C386" s="1">
        <v>43465</v>
      </c>
      <c r="D386">
        <v>1</v>
      </c>
      <c r="E386">
        <v>0</v>
      </c>
      <c r="F386">
        <v>0</v>
      </c>
      <c r="G386">
        <v>0</v>
      </c>
      <c r="H386" t="s">
        <v>124</v>
      </c>
      <c r="I386" t="s">
        <v>124</v>
      </c>
      <c r="J386" t="s">
        <v>124</v>
      </c>
      <c r="K386" t="s">
        <v>124</v>
      </c>
      <c r="L386" t="s">
        <v>124</v>
      </c>
      <c r="M386" t="s">
        <v>124</v>
      </c>
      <c r="N386" t="s">
        <v>124</v>
      </c>
      <c r="O386" t="s">
        <v>124</v>
      </c>
      <c r="P386" t="s">
        <v>124</v>
      </c>
      <c r="Q386" t="s">
        <v>124</v>
      </c>
      <c r="R386" t="s">
        <v>124</v>
      </c>
      <c r="S386" t="s">
        <v>124</v>
      </c>
      <c r="T386">
        <v>1</v>
      </c>
      <c r="U386">
        <v>1</v>
      </c>
      <c r="V386">
        <v>0</v>
      </c>
      <c r="W386">
        <v>1</v>
      </c>
      <c r="X386">
        <v>1</v>
      </c>
      <c r="Y386">
        <v>0</v>
      </c>
      <c r="Z386">
        <v>0</v>
      </c>
      <c r="AA386">
        <v>0</v>
      </c>
      <c r="AB386">
        <v>0</v>
      </c>
      <c r="AC386">
        <v>0</v>
      </c>
      <c r="AD386">
        <v>0</v>
      </c>
      <c r="AE386">
        <v>0</v>
      </c>
      <c r="AF386">
        <v>0</v>
      </c>
      <c r="AG386">
        <v>0</v>
      </c>
      <c r="AH386">
        <v>0</v>
      </c>
      <c r="AI386">
        <v>0</v>
      </c>
      <c r="AJ386">
        <v>0</v>
      </c>
      <c r="AK386">
        <v>0</v>
      </c>
      <c r="AL386">
        <v>0</v>
      </c>
      <c r="AM386">
        <v>1</v>
      </c>
      <c r="AN386">
        <v>0</v>
      </c>
      <c r="AO386">
        <v>0</v>
      </c>
      <c r="AP386">
        <v>0</v>
      </c>
      <c r="AQ386">
        <v>1</v>
      </c>
      <c r="AR386">
        <v>0</v>
      </c>
      <c r="AS386">
        <v>0</v>
      </c>
      <c r="AT386">
        <v>1</v>
      </c>
      <c r="AU386">
        <v>0</v>
      </c>
      <c r="AV386">
        <v>0</v>
      </c>
      <c r="AW386">
        <v>0</v>
      </c>
      <c r="AX386">
        <v>1</v>
      </c>
      <c r="AY386">
        <v>0</v>
      </c>
      <c r="AZ386">
        <v>1</v>
      </c>
      <c r="BA386">
        <v>1</v>
      </c>
      <c r="BB386">
        <v>1</v>
      </c>
      <c r="BC386">
        <v>1</v>
      </c>
      <c r="BD386">
        <v>0</v>
      </c>
      <c r="BE386">
        <v>0</v>
      </c>
      <c r="BF386">
        <v>0</v>
      </c>
      <c r="BG386">
        <v>0</v>
      </c>
      <c r="BH386">
        <v>0</v>
      </c>
      <c r="BI386">
        <v>0</v>
      </c>
      <c r="BJ386">
        <v>0</v>
      </c>
      <c r="BK386">
        <v>0</v>
      </c>
      <c r="BL386">
        <v>0</v>
      </c>
      <c r="BM386">
        <v>0</v>
      </c>
      <c r="BN386">
        <v>0</v>
      </c>
      <c r="BO386">
        <v>0</v>
      </c>
      <c r="BP386">
        <v>0</v>
      </c>
      <c r="BQ386">
        <v>0</v>
      </c>
      <c r="BR386">
        <v>0</v>
      </c>
      <c r="BS386">
        <v>1</v>
      </c>
      <c r="BT386">
        <v>0</v>
      </c>
      <c r="BU386">
        <v>0</v>
      </c>
      <c r="BV386">
        <v>1</v>
      </c>
      <c r="BW386">
        <v>0</v>
      </c>
      <c r="BX386">
        <v>0</v>
      </c>
      <c r="BY386">
        <v>0</v>
      </c>
      <c r="BZ386">
        <v>0</v>
      </c>
      <c r="CA386">
        <v>0</v>
      </c>
      <c r="CB386">
        <v>0</v>
      </c>
      <c r="CC386">
        <v>0</v>
      </c>
      <c r="CD386">
        <v>0</v>
      </c>
      <c r="CE386">
        <v>1</v>
      </c>
      <c r="CF386">
        <v>0</v>
      </c>
      <c r="CG386">
        <v>0</v>
      </c>
      <c r="CH386">
        <v>0</v>
      </c>
      <c r="CI386">
        <v>0</v>
      </c>
      <c r="CJ386">
        <v>0</v>
      </c>
      <c r="CK386">
        <v>0</v>
      </c>
      <c r="CL386">
        <v>0</v>
      </c>
      <c r="CM386">
        <v>0</v>
      </c>
      <c r="CN386">
        <v>0</v>
      </c>
      <c r="CO386">
        <v>1</v>
      </c>
      <c r="CP386">
        <v>0</v>
      </c>
      <c r="CQ386">
        <v>0</v>
      </c>
      <c r="CR386">
        <v>0</v>
      </c>
      <c r="CS386">
        <v>1</v>
      </c>
      <c r="CT386">
        <v>0</v>
      </c>
      <c r="CU386">
        <v>0</v>
      </c>
      <c r="CV386">
        <v>0</v>
      </c>
      <c r="CW386">
        <v>0</v>
      </c>
      <c r="CX386">
        <v>0</v>
      </c>
      <c r="CY386">
        <v>0</v>
      </c>
      <c r="CZ386">
        <v>0</v>
      </c>
      <c r="DA386">
        <v>1</v>
      </c>
      <c r="DB386">
        <v>0</v>
      </c>
      <c r="DC386">
        <v>0</v>
      </c>
      <c r="DD386">
        <v>0</v>
      </c>
      <c r="DE386">
        <v>1</v>
      </c>
      <c r="DF386">
        <v>0</v>
      </c>
      <c r="DG386">
        <v>0</v>
      </c>
      <c r="DH386" t="s">
        <v>124</v>
      </c>
      <c r="DI386" t="s">
        <v>124</v>
      </c>
      <c r="DJ386" t="s">
        <v>124</v>
      </c>
      <c r="DK386" t="s">
        <v>124</v>
      </c>
      <c r="DL386" t="s">
        <v>124</v>
      </c>
      <c r="DM386" t="s">
        <v>124</v>
      </c>
      <c r="DN386" t="s">
        <v>124</v>
      </c>
      <c r="DO386">
        <v>0</v>
      </c>
      <c r="DP386" t="s">
        <v>124</v>
      </c>
      <c r="DQ386">
        <v>0</v>
      </c>
      <c r="DR386" t="s">
        <v>124</v>
      </c>
      <c r="DS386" t="s">
        <v>124</v>
      </c>
      <c r="DT386" t="s">
        <v>124</v>
      </c>
    </row>
    <row r="387" spans="1:124" x14ac:dyDescent="0.35">
      <c r="A387" t="s">
        <v>174</v>
      </c>
      <c r="B387" s="1">
        <v>43466</v>
      </c>
      <c r="C387" s="1">
        <v>44044</v>
      </c>
      <c r="D387">
        <v>1</v>
      </c>
      <c r="E387">
        <v>0</v>
      </c>
      <c r="F387">
        <v>0</v>
      </c>
      <c r="G387">
        <v>0</v>
      </c>
      <c r="H387" t="s">
        <v>124</v>
      </c>
      <c r="I387" t="s">
        <v>124</v>
      </c>
      <c r="J387" t="s">
        <v>124</v>
      </c>
      <c r="K387" t="s">
        <v>124</v>
      </c>
      <c r="L387" t="s">
        <v>124</v>
      </c>
      <c r="M387" t="s">
        <v>124</v>
      </c>
      <c r="N387" t="s">
        <v>124</v>
      </c>
      <c r="O387" t="s">
        <v>124</v>
      </c>
      <c r="P387" t="s">
        <v>124</v>
      </c>
      <c r="Q387" t="s">
        <v>124</v>
      </c>
      <c r="R387" t="s">
        <v>124</v>
      </c>
      <c r="S387" t="s">
        <v>124</v>
      </c>
      <c r="T387">
        <v>1</v>
      </c>
      <c r="U387">
        <v>1</v>
      </c>
      <c r="V387">
        <v>0</v>
      </c>
      <c r="W387">
        <v>1</v>
      </c>
      <c r="X387">
        <v>1</v>
      </c>
      <c r="Y387">
        <v>0</v>
      </c>
      <c r="Z387">
        <v>0</v>
      </c>
      <c r="AA387">
        <v>0</v>
      </c>
      <c r="AB387">
        <v>0</v>
      </c>
      <c r="AC387">
        <v>0</v>
      </c>
      <c r="AD387">
        <v>0</v>
      </c>
      <c r="AE387">
        <v>1</v>
      </c>
      <c r="AF387">
        <v>0</v>
      </c>
      <c r="AG387">
        <v>0</v>
      </c>
      <c r="AH387">
        <v>0</v>
      </c>
      <c r="AI387">
        <v>0</v>
      </c>
      <c r="AJ387">
        <v>0</v>
      </c>
      <c r="AK387">
        <v>0</v>
      </c>
      <c r="AL387">
        <v>0</v>
      </c>
      <c r="AM387">
        <v>1</v>
      </c>
      <c r="AN387">
        <v>0</v>
      </c>
      <c r="AO387">
        <v>0</v>
      </c>
      <c r="AP387">
        <v>0</v>
      </c>
      <c r="AQ387">
        <v>1</v>
      </c>
      <c r="AR387">
        <v>0</v>
      </c>
      <c r="AS387">
        <v>0</v>
      </c>
      <c r="AT387">
        <v>1</v>
      </c>
      <c r="AU387">
        <v>0</v>
      </c>
      <c r="AV387">
        <v>0</v>
      </c>
      <c r="AW387">
        <v>0</v>
      </c>
      <c r="AX387">
        <v>1</v>
      </c>
      <c r="AY387">
        <v>0</v>
      </c>
      <c r="AZ387">
        <v>1</v>
      </c>
      <c r="BA387">
        <v>1</v>
      </c>
      <c r="BB387">
        <v>1</v>
      </c>
      <c r="BC387">
        <v>1</v>
      </c>
      <c r="BD387">
        <v>0</v>
      </c>
      <c r="BE387">
        <v>0</v>
      </c>
      <c r="BF387">
        <v>0</v>
      </c>
      <c r="BG387">
        <v>0</v>
      </c>
      <c r="BH387">
        <v>0</v>
      </c>
      <c r="BI387">
        <v>0</v>
      </c>
      <c r="BJ387">
        <v>0</v>
      </c>
      <c r="BK387">
        <v>0</v>
      </c>
      <c r="BL387">
        <v>0</v>
      </c>
      <c r="BM387">
        <v>0</v>
      </c>
      <c r="BN387">
        <v>0</v>
      </c>
      <c r="BO387">
        <v>0</v>
      </c>
      <c r="BP387">
        <v>0</v>
      </c>
      <c r="BQ387">
        <v>0</v>
      </c>
      <c r="BR387">
        <v>0</v>
      </c>
      <c r="BS387">
        <v>1</v>
      </c>
      <c r="BT387">
        <v>0</v>
      </c>
      <c r="BU387">
        <v>0</v>
      </c>
      <c r="BV387">
        <v>1</v>
      </c>
      <c r="BW387">
        <v>0</v>
      </c>
      <c r="BX387">
        <v>0</v>
      </c>
      <c r="BY387">
        <v>0</v>
      </c>
      <c r="BZ387">
        <v>0</v>
      </c>
      <c r="CA387">
        <v>0</v>
      </c>
      <c r="CB387">
        <v>0</v>
      </c>
      <c r="CC387">
        <v>0</v>
      </c>
      <c r="CD387">
        <v>0</v>
      </c>
      <c r="CE387">
        <v>1</v>
      </c>
      <c r="CF387">
        <v>0</v>
      </c>
      <c r="CG387">
        <v>0</v>
      </c>
      <c r="CH387">
        <v>0</v>
      </c>
      <c r="CI387">
        <v>0</v>
      </c>
      <c r="CJ387">
        <v>0</v>
      </c>
      <c r="CK387">
        <v>0</v>
      </c>
      <c r="CL387">
        <v>0</v>
      </c>
      <c r="CM387">
        <v>0</v>
      </c>
      <c r="CN387">
        <v>0</v>
      </c>
      <c r="CO387">
        <v>1</v>
      </c>
      <c r="CP387">
        <v>0</v>
      </c>
      <c r="CQ387">
        <v>0</v>
      </c>
      <c r="CR387">
        <v>0</v>
      </c>
      <c r="CS387">
        <v>1</v>
      </c>
      <c r="CT387">
        <v>0</v>
      </c>
      <c r="CU387">
        <v>0</v>
      </c>
      <c r="CV387">
        <v>0</v>
      </c>
      <c r="CW387">
        <v>0</v>
      </c>
      <c r="CX387">
        <v>0</v>
      </c>
      <c r="CY387">
        <v>0</v>
      </c>
      <c r="CZ387">
        <v>0</v>
      </c>
      <c r="DA387">
        <v>1</v>
      </c>
      <c r="DB387">
        <v>0</v>
      </c>
      <c r="DC387">
        <v>0</v>
      </c>
      <c r="DD387">
        <v>0</v>
      </c>
      <c r="DE387">
        <v>1</v>
      </c>
      <c r="DF387">
        <v>0</v>
      </c>
      <c r="DG387">
        <v>0</v>
      </c>
      <c r="DH387" t="s">
        <v>124</v>
      </c>
      <c r="DI387" t="s">
        <v>124</v>
      </c>
      <c r="DJ387" t="s">
        <v>124</v>
      </c>
      <c r="DK387" t="s">
        <v>124</v>
      </c>
      <c r="DL387" t="s">
        <v>124</v>
      </c>
      <c r="DM387" t="s">
        <v>124</v>
      </c>
      <c r="DN387" t="s">
        <v>124</v>
      </c>
      <c r="DO387">
        <v>0</v>
      </c>
      <c r="DP387" t="s">
        <v>124</v>
      </c>
      <c r="DQ387">
        <v>0</v>
      </c>
      <c r="DR387" t="s">
        <v>124</v>
      </c>
      <c r="DS387" t="s">
        <v>124</v>
      </c>
      <c r="DT387" t="s">
        <v>124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387"/>
  <sheetViews>
    <sheetView tabSelected="1" workbookViewId="0"/>
  </sheetViews>
  <sheetFormatPr defaultRowHeight="14.5" x14ac:dyDescent="0.35"/>
  <cols>
    <col min="1" max="1" width="17.36328125" bestFit="1" customWidth="1"/>
    <col min="2" max="3" width="10.453125" bestFit="1" customWidth="1"/>
  </cols>
  <sheetData>
    <row r="1" spans="1:63" s="2" customFormat="1" ht="58" x14ac:dyDescent="0.35">
      <c r="A1" s="2" t="s">
        <v>175</v>
      </c>
      <c r="B1" s="2" t="s">
        <v>0</v>
      </c>
      <c r="C1" s="2" t="s">
        <v>1</v>
      </c>
      <c r="D1" s="2" t="s">
        <v>903</v>
      </c>
      <c r="E1" s="2" t="s">
        <v>902</v>
      </c>
      <c r="F1" s="2" t="s">
        <v>901</v>
      </c>
      <c r="G1" s="2" t="s">
        <v>5</v>
      </c>
      <c r="H1" s="2" t="s">
        <v>900</v>
      </c>
      <c r="I1" s="2" t="s">
        <v>899</v>
      </c>
      <c r="J1" s="2" t="s">
        <v>898</v>
      </c>
      <c r="K1" s="2" t="s">
        <v>897</v>
      </c>
      <c r="L1" s="2" t="s">
        <v>896</v>
      </c>
      <c r="M1" s="2" t="s">
        <v>895</v>
      </c>
      <c r="N1" s="2" t="s">
        <v>894</v>
      </c>
      <c r="O1" s="2" t="s">
        <v>893</v>
      </c>
      <c r="P1" s="2" t="s">
        <v>17</v>
      </c>
      <c r="Q1" s="2" t="s">
        <v>892</v>
      </c>
      <c r="R1" s="2" t="s">
        <v>891</v>
      </c>
      <c r="S1" s="2" t="s">
        <v>18</v>
      </c>
      <c r="T1" s="2" t="s">
        <v>890</v>
      </c>
      <c r="U1" s="2" t="s">
        <v>889</v>
      </c>
      <c r="V1" s="2" t="s">
        <v>888</v>
      </c>
      <c r="W1" s="2" t="s">
        <v>887</v>
      </c>
      <c r="X1" s="2" t="s">
        <v>886</v>
      </c>
      <c r="Y1" s="2" t="s">
        <v>885</v>
      </c>
      <c r="Z1" s="2" t="s">
        <v>884</v>
      </c>
      <c r="AA1" s="2" t="s">
        <v>883</v>
      </c>
      <c r="AB1" s="2" t="s">
        <v>882</v>
      </c>
      <c r="AC1" s="2" t="s">
        <v>881</v>
      </c>
      <c r="AD1" s="2" t="s">
        <v>880</v>
      </c>
      <c r="AE1" s="2" t="s">
        <v>72</v>
      </c>
      <c r="AF1" s="2" t="s">
        <v>879</v>
      </c>
      <c r="AG1" s="2" t="s">
        <v>878</v>
      </c>
      <c r="AH1" s="2" t="s">
        <v>877</v>
      </c>
      <c r="AI1" s="2" t="s">
        <v>876</v>
      </c>
      <c r="AJ1" s="2" t="s">
        <v>875</v>
      </c>
      <c r="AK1" s="2" t="s">
        <v>874</v>
      </c>
      <c r="AL1" s="2" t="s">
        <v>873</v>
      </c>
      <c r="AM1" s="2" t="s">
        <v>872</v>
      </c>
      <c r="AN1" s="2" t="s">
        <v>871</v>
      </c>
      <c r="AO1" s="2" t="s">
        <v>870</v>
      </c>
      <c r="AP1" s="2" t="s">
        <v>869</v>
      </c>
      <c r="AQ1" s="2" t="s">
        <v>868</v>
      </c>
      <c r="AR1" s="2" t="s">
        <v>867</v>
      </c>
      <c r="AS1" s="2" t="s">
        <v>866</v>
      </c>
      <c r="AT1" s="2" t="s">
        <v>109</v>
      </c>
      <c r="AU1" s="2" t="s">
        <v>865</v>
      </c>
      <c r="AV1" s="2" t="s">
        <v>864</v>
      </c>
      <c r="AW1" s="2" t="s">
        <v>863</v>
      </c>
      <c r="AX1" s="2" t="s">
        <v>862</v>
      </c>
      <c r="AY1" s="2" t="s">
        <v>861</v>
      </c>
      <c r="AZ1" s="2" t="s">
        <v>117</v>
      </c>
      <c r="BA1" s="2" t="s">
        <v>860</v>
      </c>
      <c r="BB1" s="2" t="s">
        <v>859</v>
      </c>
      <c r="BC1" s="2" t="s">
        <v>118</v>
      </c>
      <c r="BD1" s="2" t="s">
        <v>858</v>
      </c>
      <c r="BE1" s="2" t="s">
        <v>857</v>
      </c>
      <c r="BF1" s="2" t="s">
        <v>119</v>
      </c>
      <c r="BG1" s="2" t="s">
        <v>856</v>
      </c>
      <c r="BH1" s="2" t="s">
        <v>855</v>
      </c>
      <c r="BI1" s="2" t="s">
        <v>854</v>
      </c>
      <c r="BJ1" s="2" t="s">
        <v>853</v>
      </c>
      <c r="BK1" s="2" t="s">
        <v>852</v>
      </c>
    </row>
    <row r="2" spans="1:63" x14ac:dyDescent="0.35">
      <c r="A2" t="s">
        <v>123</v>
      </c>
      <c r="B2" s="1">
        <v>42948</v>
      </c>
      <c r="C2" s="1">
        <v>43008</v>
      </c>
      <c r="D2" t="str">
        <f t="shared" ref="D2:D32" si="0">("Yes, through state Medicaid plans")</f>
        <v>Yes, through state Medicaid plans</v>
      </c>
      <c r="E2" t="s">
        <v>838</v>
      </c>
      <c r="G2">
        <v>0</v>
      </c>
      <c r="S2">
        <v>1</v>
      </c>
      <c r="T2" t="s">
        <v>838</v>
      </c>
      <c r="V2" t="str">
        <f t="shared" ref="V2:V10" si="1">("Buprenorphine, Methadone, Buprenorphine and Naloxone combination products")</f>
        <v>Buprenorphine, Methadone, Buprenorphine and Naloxone combination products</v>
      </c>
      <c r="W2" t="s">
        <v>847</v>
      </c>
      <c r="Y2" t="str">
        <f t="shared" ref="Y2:Y7" si="2">("State does not designate any specific formulations of medications used in MAT as preferred")</f>
        <v>State does not designate any specific formulations of medications used in MAT as preferred</v>
      </c>
      <c r="AB2" t="s">
        <v>850</v>
      </c>
      <c r="AC2" t="s">
        <v>840</v>
      </c>
      <c r="AE2">
        <v>0</v>
      </c>
      <c r="AT2">
        <v>0</v>
      </c>
      <c r="AZ2">
        <v>1</v>
      </c>
      <c r="BA2" t="s">
        <v>836</v>
      </c>
      <c r="BF2">
        <v>0</v>
      </c>
    </row>
    <row r="3" spans="1:63" x14ac:dyDescent="0.35">
      <c r="A3" t="s">
        <v>123</v>
      </c>
      <c r="B3" s="1">
        <v>43009</v>
      </c>
      <c r="C3" s="1">
        <v>43009</v>
      </c>
      <c r="D3" t="str">
        <f t="shared" si="0"/>
        <v>Yes, through state Medicaid plans</v>
      </c>
      <c r="E3" t="s">
        <v>844</v>
      </c>
      <c r="G3">
        <v>0</v>
      </c>
      <c r="S3">
        <v>1</v>
      </c>
      <c r="T3" t="s">
        <v>844</v>
      </c>
      <c r="V3" t="str">
        <f t="shared" si="1"/>
        <v>Buprenorphine, Methadone, Buprenorphine and Naloxone combination products</v>
      </c>
      <c r="W3" t="s">
        <v>851</v>
      </c>
      <c r="Y3" t="str">
        <f t="shared" si="2"/>
        <v>State does not designate any specific formulations of medications used in MAT as preferred</v>
      </c>
      <c r="AB3" t="s">
        <v>850</v>
      </c>
      <c r="AC3" t="s">
        <v>840</v>
      </c>
      <c r="AE3">
        <v>0</v>
      </c>
      <c r="AT3">
        <v>0</v>
      </c>
      <c r="AZ3">
        <v>1</v>
      </c>
      <c r="BA3" t="s">
        <v>836</v>
      </c>
      <c r="BF3">
        <v>0</v>
      </c>
    </row>
    <row r="4" spans="1:63" x14ac:dyDescent="0.35">
      <c r="A4" t="s">
        <v>123</v>
      </c>
      <c r="B4" s="1">
        <v>43010</v>
      </c>
      <c r="C4" s="1">
        <v>43100</v>
      </c>
      <c r="D4" t="str">
        <f t="shared" si="0"/>
        <v>Yes, through state Medicaid plans</v>
      </c>
      <c r="E4" t="s">
        <v>838</v>
      </c>
      <c r="G4">
        <v>0</v>
      </c>
      <c r="S4">
        <v>1</v>
      </c>
      <c r="T4" t="s">
        <v>838</v>
      </c>
      <c r="V4" t="str">
        <f t="shared" si="1"/>
        <v>Buprenorphine, Methadone, Buprenorphine and Naloxone combination products</v>
      </c>
      <c r="W4" t="s">
        <v>839</v>
      </c>
      <c r="Y4" t="str">
        <f t="shared" si="2"/>
        <v>State does not designate any specific formulations of medications used in MAT as preferred</v>
      </c>
      <c r="AB4" t="s">
        <v>850</v>
      </c>
      <c r="AC4" t="s">
        <v>840</v>
      </c>
      <c r="AE4">
        <v>0</v>
      </c>
      <c r="AT4">
        <v>0</v>
      </c>
      <c r="AZ4">
        <v>1</v>
      </c>
      <c r="BA4" t="s">
        <v>836</v>
      </c>
      <c r="BF4">
        <v>0</v>
      </c>
    </row>
    <row r="5" spans="1:63" x14ac:dyDescent="0.35">
      <c r="A5" t="s">
        <v>123</v>
      </c>
      <c r="B5" s="1">
        <v>43101</v>
      </c>
      <c r="C5" s="1">
        <v>43190</v>
      </c>
      <c r="D5" t="str">
        <f t="shared" si="0"/>
        <v>Yes, through state Medicaid plans</v>
      </c>
      <c r="E5" t="s">
        <v>838</v>
      </c>
      <c r="G5">
        <v>0</v>
      </c>
      <c r="S5">
        <v>1</v>
      </c>
      <c r="T5" t="s">
        <v>838</v>
      </c>
      <c r="V5" t="str">
        <f t="shared" si="1"/>
        <v>Buprenorphine, Methadone, Buprenorphine and Naloxone combination products</v>
      </c>
      <c r="W5" t="s">
        <v>839</v>
      </c>
      <c r="Y5" t="str">
        <f t="shared" si="2"/>
        <v>State does not designate any specific formulations of medications used in MAT as preferred</v>
      </c>
      <c r="AB5" t="s">
        <v>850</v>
      </c>
      <c r="AC5" t="s">
        <v>840</v>
      </c>
      <c r="AE5">
        <v>0</v>
      </c>
      <c r="AT5">
        <v>0</v>
      </c>
      <c r="AZ5">
        <v>1</v>
      </c>
      <c r="BA5" t="s">
        <v>836</v>
      </c>
      <c r="BF5">
        <v>0</v>
      </c>
    </row>
    <row r="6" spans="1:63" x14ac:dyDescent="0.35">
      <c r="A6" t="s">
        <v>123</v>
      </c>
      <c r="B6" s="1">
        <v>43191</v>
      </c>
      <c r="C6" s="1">
        <v>43281</v>
      </c>
      <c r="D6" t="str">
        <f t="shared" si="0"/>
        <v>Yes, through state Medicaid plans</v>
      </c>
      <c r="E6" t="s">
        <v>838</v>
      </c>
      <c r="G6">
        <v>0</v>
      </c>
      <c r="S6">
        <v>1</v>
      </c>
      <c r="T6" t="s">
        <v>838</v>
      </c>
      <c r="V6" t="str">
        <f t="shared" si="1"/>
        <v>Buprenorphine, Methadone, Buprenorphine and Naloxone combination products</v>
      </c>
      <c r="W6" t="s">
        <v>839</v>
      </c>
      <c r="Y6" t="str">
        <f t="shared" si="2"/>
        <v>State does not designate any specific formulations of medications used in MAT as preferred</v>
      </c>
      <c r="AB6" t="s">
        <v>850</v>
      </c>
      <c r="AC6" t="s">
        <v>840</v>
      </c>
      <c r="AE6">
        <v>0</v>
      </c>
      <c r="AT6">
        <v>0</v>
      </c>
      <c r="AZ6">
        <v>1</v>
      </c>
      <c r="BA6" t="s">
        <v>836</v>
      </c>
      <c r="BF6">
        <v>0</v>
      </c>
    </row>
    <row r="7" spans="1:63" x14ac:dyDescent="0.35">
      <c r="A7" t="s">
        <v>123</v>
      </c>
      <c r="B7" s="1">
        <v>43282</v>
      </c>
      <c r="C7" s="1">
        <v>43282</v>
      </c>
      <c r="D7" t="str">
        <f t="shared" si="0"/>
        <v>Yes, through state Medicaid plans</v>
      </c>
      <c r="E7" t="s">
        <v>844</v>
      </c>
      <c r="G7">
        <v>0</v>
      </c>
      <c r="S7">
        <v>1</v>
      </c>
      <c r="T7" t="s">
        <v>844</v>
      </c>
      <c r="V7" t="str">
        <f t="shared" si="1"/>
        <v>Buprenorphine, Methadone, Buprenorphine and Naloxone combination products</v>
      </c>
      <c r="W7" t="s">
        <v>837</v>
      </c>
      <c r="Y7" t="str">
        <f t="shared" si="2"/>
        <v>State does not designate any specific formulations of medications used in MAT as preferred</v>
      </c>
      <c r="AB7" t="s">
        <v>850</v>
      </c>
      <c r="AC7" t="s">
        <v>840</v>
      </c>
      <c r="AE7">
        <v>0</v>
      </c>
      <c r="AT7">
        <v>0</v>
      </c>
      <c r="AZ7">
        <v>1</v>
      </c>
      <c r="BA7" t="s">
        <v>836</v>
      </c>
      <c r="BF7">
        <v>0</v>
      </c>
    </row>
    <row r="8" spans="1:63" x14ac:dyDescent="0.35">
      <c r="A8" t="s">
        <v>123</v>
      </c>
      <c r="B8" s="1">
        <v>43283</v>
      </c>
      <c r="C8" s="1">
        <v>43373</v>
      </c>
      <c r="D8" t="str">
        <f t="shared" si="0"/>
        <v>Yes, through state Medicaid plans</v>
      </c>
      <c r="E8" t="s">
        <v>838</v>
      </c>
      <c r="G8">
        <v>0</v>
      </c>
      <c r="S8">
        <v>1</v>
      </c>
      <c r="T8" t="s">
        <v>838</v>
      </c>
      <c r="V8" t="str">
        <f t="shared" si="1"/>
        <v>Buprenorphine, Methadone, Buprenorphine and Naloxone combination products</v>
      </c>
      <c r="W8" t="s">
        <v>839</v>
      </c>
      <c r="Y8" t="str">
        <f>("Buprenorphine sublingual film, Buprenorphine sublingual tablet, Suboxone (buprenorphine/naloxone) sublingual film, Suboxone (buprenorphine/naloxone) sublingual tablets")</f>
        <v>Buprenorphine sublingual film, Buprenorphine sublingual tablet, Suboxone (buprenorphine/naloxone) sublingual film, Suboxone (buprenorphine/naloxone) sublingual tablets</v>
      </c>
      <c r="Z8" t="s">
        <v>843</v>
      </c>
      <c r="AB8" t="s">
        <v>849</v>
      </c>
      <c r="AC8" t="s">
        <v>840</v>
      </c>
      <c r="AE8">
        <v>1</v>
      </c>
      <c r="AF8" t="s">
        <v>839</v>
      </c>
      <c r="AH8" t="str">
        <f>("Prior authorization ")</f>
        <v xml:space="preserve">Prior authorization </v>
      </c>
      <c r="AI8" t="s">
        <v>843</v>
      </c>
      <c r="AK8" t="str">
        <f t="shared" ref="AK8:AK16" si="3">("Quantity limits")</f>
        <v>Quantity limits</v>
      </c>
      <c r="AL8" t="s">
        <v>838</v>
      </c>
      <c r="AN8" t="str">
        <f t="shared" ref="AN8:AN26" si="4">("No Naltrexone specific limitations")</f>
        <v>No Naltrexone specific limitations</v>
      </c>
      <c r="AQ8" t="str">
        <f>("No Buprenorphine and Naloxone combination product specific limitations")</f>
        <v>No Buprenorphine and Naloxone combination product specific limitations</v>
      </c>
      <c r="AT8">
        <v>0</v>
      </c>
      <c r="AZ8">
        <v>1</v>
      </c>
      <c r="BA8" t="s">
        <v>836</v>
      </c>
      <c r="BF8">
        <v>0</v>
      </c>
    </row>
    <row r="9" spans="1:63" x14ac:dyDescent="0.35">
      <c r="A9" t="s">
        <v>123</v>
      </c>
      <c r="B9" s="1">
        <v>43374</v>
      </c>
      <c r="C9" s="1">
        <v>43465</v>
      </c>
      <c r="D9" t="str">
        <f t="shared" si="0"/>
        <v>Yes, through state Medicaid plans</v>
      </c>
      <c r="E9" t="s">
        <v>844</v>
      </c>
      <c r="G9">
        <v>0</v>
      </c>
      <c r="S9">
        <v>1</v>
      </c>
      <c r="T9" t="s">
        <v>844</v>
      </c>
      <c r="V9" t="str">
        <f t="shared" si="1"/>
        <v>Buprenorphine, Methadone, Buprenorphine and Naloxone combination products</v>
      </c>
      <c r="W9" t="s">
        <v>837</v>
      </c>
      <c r="Y9" t="str">
        <f>("Buprenorphine sublingual tablet, Suboxone (buprenorphine/naloxone) sublingual film, Suboxone (buprenorphine/naloxone) sublingual tablets")</f>
        <v>Buprenorphine sublingual tablet, Suboxone (buprenorphine/naloxone) sublingual film, Suboxone (buprenorphine/naloxone) sublingual tablets</v>
      </c>
      <c r="Z9" t="s">
        <v>843</v>
      </c>
      <c r="AB9" t="s">
        <v>849</v>
      </c>
      <c r="AC9" t="s">
        <v>840</v>
      </c>
      <c r="AE9">
        <v>1</v>
      </c>
      <c r="AF9" t="s">
        <v>837</v>
      </c>
      <c r="AH9" t="str">
        <f>("Prior authorization ")</f>
        <v xml:space="preserve">Prior authorization </v>
      </c>
      <c r="AI9" t="s">
        <v>843</v>
      </c>
      <c r="AK9" t="str">
        <f t="shared" si="3"/>
        <v>Quantity limits</v>
      </c>
      <c r="AL9" t="s">
        <v>844</v>
      </c>
      <c r="AN9" t="str">
        <f t="shared" si="4"/>
        <v>No Naltrexone specific limitations</v>
      </c>
      <c r="AQ9" t="str">
        <f>("No Buprenorphine and Naloxone combination product specific limitations")</f>
        <v>No Buprenorphine and Naloxone combination product specific limitations</v>
      </c>
      <c r="AT9">
        <v>0</v>
      </c>
      <c r="AZ9">
        <v>1</v>
      </c>
      <c r="BA9" t="s">
        <v>836</v>
      </c>
      <c r="BF9">
        <v>0</v>
      </c>
    </row>
    <row r="10" spans="1:63" x14ac:dyDescent="0.35">
      <c r="A10" t="s">
        <v>123</v>
      </c>
      <c r="B10" s="1">
        <v>43466</v>
      </c>
      <c r="C10" s="1">
        <v>43555</v>
      </c>
      <c r="D10" t="str">
        <f t="shared" si="0"/>
        <v>Yes, through state Medicaid plans</v>
      </c>
      <c r="E10" t="s">
        <v>844</v>
      </c>
      <c r="G10">
        <v>0</v>
      </c>
      <c r="S10">
        <v>1</v>
      </c>
      <c r="T10" t="s">
        <v>844</v>
      </c>
      <c r="V10" t="str">
        <f t="shared" si="1"/>
        <v>Buprenorphine, Methadone, Buprenorphine and Naloxone combination products</v>
      </c>
      <c r="W10" t="s">
        <v>837</v>
      </c>
      <c r="Y10" t="s">
        <v>846</v>
      </c>
      <c r="Z10" t="s">
        <v>843</v>
      </c>
      <c r="AB10" t="s">
        <v>845</v>
      </c>
      <c r="AC10" t="s">
        <v>840</v>
      </c>
      <c r="AE10">
        <v>1</v>
      </c>
      <c r="AF10" t="s">
        <v>843</v>
      </c>
      <c r="AH10" t="str">
        <f t="shared" ref="AH10:AH16" si="5">("Prior authorization , Quantity limits")</f>
        <v>Prior authorization , Quantity limits</v>
      </c>
      <c r="AI10" t="s">
        <v>837</v>
      </c>
      <c r="AK10" t="str">
        <f t="shared" si="3"/>
        <v>Quantity limits</v>
      </c>
      <c r="AL10" t="s">
        <v>840</v>
      </c>
      <c r="AN10" t="str">
        <f t="shared" si="4"/>
        <v>No Naltrexone specific limitations</v>
      </c>
      <c r="AQ10" t="str">
        <f t="shared" ref="AQ10:AQ16" si="6">("Prior authorization, Quantity limits")</f>
        <v>Prior authorization, Quantity limits</v>
      </c>
      <c r="AR10" t="s">
        <v>848</v>
      </c>
      <c r="AT10">
        <v>0</v>
      </c>
      <c r="AZ10">
        <v>1</v>
      </c>
      <c r="BA10" t="s">
        <v>836</v>
      </c>
      <c r="BF10">
        <v>0</v>
      </c>
    </row>
    <row r="11" spans="1:63" x14ac:dyDescent="0.35">
      <c r="A11" t="s">
        <v>123</v>
      </c>
      <c r="B11" s="1">
        <v>43556</v>
      </c>
      <c r="C11" s="1">
        <v>43625</v>
      </c>
      <c r="D11" t="str">
        <f t="shared" si="0"/>
        <v>Yes, through state Medicaid plans</v>
      </c>
      <c r="E11" t="s">
        <v>844</v>
      </c>
      <c r="G11">
        <v>0</v>
      </c>
      <c r="S11">
        <v>1</v>
      </c>
      <c r="T11" t="s">
        <v>844</v>
      </c>
      <c r="V11" t="str">
        <f t="shared" ref="V11:V42" si="7">("Buprenorphine, Methadone, Naltrexone, Buprenorphine and Naloxone combination products")</f>
        <v>Buprenorphine, Methadone, Naltrexone, Buprenorphine and Naloxone combination products</v>
      </c>
      <c r="W11" t="s">
        <v>837</v>
      </c>
      <c r="Y11" t="s">
        <v>846</v>
      </c>
      <c r="Z11" t="s">
        <v>837</v>
      </c>
      <c r="AB11" t="s">
        <v>845</v>
      </c>
      <c r="AC11" t="s">
        <v>840</v>
      </c>
      <c r="AE11">
        <v>1</v>
      </c>
      <c r="AF11" t="s">
        <v>843</v>
      </c>
      <c r="AH11" t="str">
        <f t="shared" si="5"/>
        <v>Prior authorization , Quantity limits</v>
      </c>
      <c r="AI11" t="s">
        <v>837</v>
      </c>
      <c r="AK11" t="str">
        <f t="shared" si="3"/>
        <v>Quantity limits</v>
      </c>
      <c r="AL11" t="s">
        <v>844</v>
      </c>
      <c r="AN11" t="str">
        <f t="shared" si="4"/>
        <v>No Naltrexone specific limitations</v>
      </c>
      <c r="AQ11" t="str">
        <f t="shared" si="6"/>
        <v>Prior authorization, Quantity limits</v>
      </c>
      <c r="AR11" t="s">
        <v>847</v>
      </c>
      <c r="AT11">
        <v>0</v>
      </c>
      <c r="AZ11">
        <v>1</v>
      </c>
      <c r="BA11" t="s">
        <v>836</v>
      </c>
      <c r="BF11">
        <v>0</v>
      </c>
    </row>
    <row r="12" spans="1:63" x14ac:dyDescent="0.35">
      <c r="A12" t="s">
        <v>123</v>
      </c>
      <c r="B12" s="1">
        <v>43626</v>
      </c>
      <c r="C12" s="1">
        <v>43646</v>
      </c>
      <c r="D12" t="str">
        <f t="shared" si="0"/>
        <v>Yes, through state Medicaid plans</v>
      </c>
      <c r="E12" t="s">
        <v>844</v>
      </c>
      <c r="G12">
        <v>0</v>
      </c>
      <c r="S12">
        <v>1</v>
      </c>
      <c r="T12" t="s">
        <v>844</v>
      </c>
      <c r="V12" t="str">
        <f t="shared" si="7"/>
        <v>Buprenorphine, Methadone, Naltrexone, Buprenorphine and Naloxone combination products</v>
      </c>
      <c r="W12" t="s">
        <v>837</v>
      </c>
      <c r="Y12" t="s">
        <v>846</v>
      </c>
      <c r="Z12" t="s">
        <v>837</v>
      </c>
      <c r="AB12" t="s">
        <v>845</v>
      </c>
      <c r="AC12" t="s">
        <v>840</v>
      </c>
      <c r="AE12">
        <v>1</v>
      </c>
      <c r="AF12" t="s">
        <v>843</v>
      </c>
      <c r="AH12" t="str">
        <f t="shared" si="5"/>
        <v>Prior authorization , Quantity limits</v>
      </c>
      <c r="AI12" t="s">
        <v>837</v>
      </c>
      <c r="AK12" t="str">
        <f t="shared" si="3"/>
        <v>Quantity limits</v>
      </c>
      <c r="AL12" t="s">
        <v>844</v>
      </c>
      <c r="AN12" t="str">
        <f t="shared" si="4"/>
        <v>No Naltrexone specific limitations</v>
      </c>
      <c r="AQ12" t="str">
        <f t="shared" si="6"/>
        <v>Prior authorization, Quantity limits</v>
      </c>
      <c r="AR12" t="s">
        <v>838</v>
      </c>
      <c r="AT12">
        <v>0</v>
      </c>
      <c r="AZ12">
        <v>1</v>
      </c>
      <c r="BA12" t="s">
        <v>836</v>
      </c>
      <c r="BF12">
        <v>0</v>
      </c>
    </row>
    <row r="13" spans="1:63" x14ac:dyDescent="0.35">
      <c r="A13" t="s">
        <v>123</v>
      </c>
      <c r="B13" s="1">
        <v>43647</v>
      </c>
      <c r="C13" s="1">
        <v>43738</v>
      </c>
      <c r="D13" t="str">
        <f t="shared" si="0"/>
        <v>Yes, through state Medicaid plans</v>
      </c>
      <c r="E13" t="s">
        <v>844</v>
      </c>
      <c r="G13">
        <v>0</v>
      </c>
      <c r="S13">
        <v>1</v>
      </c>
      <c r="T13" t="s">
        <v>844</v>
      </c>
      <c r="V13" t="str">
        <f t="shared" si="7"/>
        <v>Buprenorphine, Methadone, Naltrexone, Buprenorphine and Naloxone combination products</v>
      </c>
      <c r="W13" t="s">
        <v>837</v>
      </c>
      <c r="Y13" t="str">
        <f>("Buprenorphine/naloxone sublingual tablet, Suboxone (buprenorphine/naloxone) sublingual film, Suboxone (buprenorphine/naloxone) sublingual tablets, Zubsolv (buprenorphine/naloxone) sublingual tablet")</f>
        <v>Buprenorphine/naloxone sublingual tablet, Suboxone (buprenorphine/naloxone) sublingual film, Suboxone (buprenorphine/naloxone) sublingual tablets, Zubsolv (buprenorphine/naloxone) sublingual tablet</v>
      </c>
      <c r="Z13" t="s">
        <v>837</v>
      </c>
      <c r="AB13" t="s">
        <v>845</v>
      </c>
      <c r="AC13" t="s">
        <v>840</v>
      </c>
      <c r="AE13">
        <v>1</v>
      </c>
      <c r="AF13" t="s">
        <v>837</v>
      </c>
      <c r="AH13" t="str">
        <f t="shared" si="5"/>
        <v>Prior authorization , Quantity limits</v>
      </c>
      <c r="AI13" t="s">
        <v>837</v>
      </c>
      <c r="AK13" t="str">
        <f t="shared" si="3"/>
        <v>Quantity limits</v>
      </c>
      <c r="AL13" t="s">
        <v>844</v>
      </c>
      <c r="AN13" t="str">
        <f t="shared" si="4"/>
        <v>No Naltrexone specific limitations</v>
      </c>
      <c r="AQ13" t="str">
        <f t="shared" si="6"/>
        <v>Prior authorization, Quantity limits</v>
      </c>
      <c r="AR13" t="s">
        <v>844</v>
      </c>
      <c r="AT13">
        <v>0</v>
      </c>
      <c r="AZ13">
        <v>1</v>
      </c>
      <c r="BA13" t="s">
        <v>836</v>
      </c>
      <c r="BF13">
        <v>0</v>
      </c>
    </row>
    <row r="14" spans="1:63" x14ac:dyDescent="0.35">
      <c r="A14" t="s">
        <v>123</v>
      </c>
      <c r="B14" s="1">
        <v>43739</v>
      </c>
      <c r="C14" s="1">
        <v>43830</v>
      </c>
      <c r="D14" t="str">
        <f t="shared" si="0"/>
        <v>Yes, through state Medicaid plans</v>
      </c>
      <c r="E14" t="s">
        <v>844</v>
      </c>
      <c r="G14">
        <v>0</v>
      </c>
      <c r="S14">
        <v>1</v>
      </c>
      <c r="T14" t="s">
        <v>844</v>
      </c>
      <c r="V14" t="str">
        <f t="shared" si="7"/>
        <v>Buprenorphine, Methadone, Naltrexone, Buprenorphine and Naloxone combination products</v>
      </c>
      <c r="W14" t="s">
        <v>837</v>
      </c>
      <c r="Y14" t="str">
        <f>("Buprenorphine/naloxone sublingual tablet, Suboxone (buprenorphine/naloxone) sublingual film, Suboxone (buprenorphine/naloxone) sublingual tablets, Zubsolv (buprenorphine/naloxone) sublingual tablet")</f>
        <v>Buprenorphine/naloxone sublingual tablet, Suboxone (buprenorphine/naloxone) sublingual film, Suboxone (buprenorphine/naloxone) sublingual tablets, Zubsolv (buprenorphine/naloxone) sublingual tablet</v>
      </c>
      <c r="Z14" t="s">
        <v>837</v>
      </c>
      <c r="AB14" t="s">
        <v>845</v>
      </c>
      <c r="AC14" t="s">
        <v>840</v>
      </c>
      <c r="AE14">
        <v>1</v>
      </c>
      <c r="AF14" t="s">
        <v>837</v>
      </c>
      <c r="AH14" t="str">
        <f t="shared" si="5"/>
        <v>Prior authorization , Quantity limits</v>
      </c>
      <c r="AI14" t="s">
        <v>837</v>
      </c>
      <c r="AK14" t="str">
        <f t="shared" si="3"/>
        <v>Quantity limits</v>
      </c>
      <c r="AL14" t="s">
        <v>844</v>
      </c>
      <c r="AN14" t="str">
        <f t="shared" si="4"/>
        <v>No Naltrexone specific limitations</v>
      </c>
      <c r="AQ14" t="str">
        <f t="shared" si="6"/>
        <v>Prior authorization, Quantity limits</v>
      </c>
      <c r="AR14" t="s">
        <v>837</v>
      </c>
      <c r="AT14">
        <v>0</v>
      </c>
      <c r="AZ14">
        <v>1</v>
      </c>
      <c r="BA14" t="s">
        <v>836</v>
      </c>
      <c r="BF14">
        <v>0</v>
      </c>
    </row>
    <row r="15" spans="1:63" x14ac:dyDescent="0.35">
      <c r="A15" t="s">
        <v>123</v>
      </c>
      <c r="B15" s="1">
        <v>43831</v>
      </c>
      <c r="C15" s="1">
        <v>43921</v>
      </c>
      <c r="D15" t="str">
        <f t="shared" si="0"/>
        <v>Yes, through state Medicaid plans</v>
      </c>
      <c r="E15" t="s">
        <v>844</v>
      </c>
      <c r="G15">
        <v>0</v>
      </c>
      <c r="S15">
        <v>1</v>
      </c>
      <c r="T15" t="s">
        <v>844</v>
      </c>
      <c r="V15" t="str">
        <f t="shared" si="7"/>
        <v>Buprenorphine, Methadone, Naltrexone, Buprenorphine and Naloxone combination products</v>
      </c>
      <c r="W15" t="s">
        <v>837</v>
      </c>
      <c r="Y15" t="s">
        <v>842</v>
      </c>
      <c r="Z15" t="s">
        <v>837</v>
      </c>
      <c r="AB15" t="s">
        <v>841</v>
      </c>
      <c r="AC15" t="s">
        <v>840</v>
      </c>
      <c r="AE15">
        <v>1</v>
      </c>
      <c r="AF15" t="s">
        <v>837</v>
      </c>
      <c r="AH15" t="str">
        <f t="shared" si="5"/>
        <v>Prior authorization , Quantity limits</v>
      </c>
      <c r="AI15" t="s">
        <v>837</v>
      </c>
      <c r="AK15" t="str">
        <f t="shared" si="3"/>
        <v>Quantity limits</v>
      </c>
      <c r="AL15" t="s">
        <v>844</v>
      </c>
      <c r="AN15" t="str">
        <f t="shared" si="4"/>
        <v>No Naltrexone specific limitations</v>
      </c>
      <c r="AQ15" t="str">
        <f t="shared" si="6"/>
        <v>Prior authorization, Quantity limits</v>
      </c>
      <c r="AR15" t="s">
        <v>843</v>
      </c>
      <c r="AT15">
        <v>0</v>
      </c>
      <c r="AZ15">
        <v>1</v>
      </c>
      <c r="BA15" t="s">
        <v>836</v>
      </c>
      <c r="BF15">
        <v>0</v>
      </c>
    </row>
    <row r="16" spans="1:63" x14ac:dyDescent="0.35">
      <c r="A16" t="s">
        <v>123</v>
      </c>
      <c r="B16" s="1">
        <v>43922</v>
      </c>
      <c r="C16" s="1">
        <v>44044</v>
      </c>
      <c r="D16" t="str">
        <f t="shared" si="0"/>
        <v>Yes, through state Medicaid plans</v>
      </c>
      <c r="E16" t="s">
        <v>838</v>
      </c>
      <c r="G16">
        <v>0</v>
      </c>
      <c r="S16">
        <v>1</v>
      </c>
      <c r="T16" t="s">
        <v>838</v>
      </c>
      <c r="V16" t="str">
        <f t="shared" si="7"/>
        <v>Buprenorphine, Methadone, Naltrexone, Buprenorphine and Naloxone combination products</v>
      </c>
      <c r="W16" t="s">
        <v>839</v>
      </c>
      <c r="Y16" t="s">
        <v>842</v>
      </c>
      <c r="Z16" t="s">
        <v>839</v>
      </c>
      <c r="AB16" t="s">
        <v>841</v>
      </c>
      <c r="AC16" t="s">
        <v>840</v>
      </c>
      <c r="AE16">
        <v>1</v>
      </c>
      <c r="AF16" t="s">
        <v>839</v>
      </c>
      <c r="AH16" t="str">
        <f t="shared" si="5"/>
        <v>Prior authorization , Quantity limits</v>
      </c>
      <c r="AI16" t="s">
        <v>839</v>
      </c>
      <c r="AK16" t="str">
        <f t="shared" si="3"/>
        <v>Quantity limits</v>
      </c>
      <c r="AL16" t="s">
        <v>838</v>
      </c>
      <c r="AN16" t="str">
        <f t="shared" si="4"/>
        <v>No Naltrexone specific limitations</v>
      </c>
      <c r="AQ16" t="str">
        <f t="shared" si="6"/>
        <v>Prior authorization, Quantity limits</v>
      </c>
      <c r="AR16" t="s">
        <v>837</v>
      </c>
      <c r="AT16">
        <v>0</v>
      </c>
      <c r="AZ16">
        <v>1</v>
      </c>
      <c r="BA16" t="s">
        <v>836</v>
      </c>
      <c r="BF16">
        <v>0</v>
      </c>
    </row>
    <row r="17" spans="1:58" x14ac:dyDescent="0.35">
      <c r="A17" t="s">
        <v>125</v>
      </c>
      <c r="B17" s="1">
        <v>42948</v>
      </c>
      <c r="C17" s="1">
        <v>43281</v>
      </c>
      <c r="D17" t="str">
        <f t="shared" si="0"/>
        <v>Yes, through state Medicaid plans</v>
      </c>
      <c r="E17" t="s">
        <v>831</v>
      </c>
      <c r="G17">
        <v>0</v>
      </c>
      <c r="S17">
        <v>1</v>
      </c>
      <c r="T17" t="s">
        <v>830</v>
      </c>
      <c r="V17" t="str">
        <f t="shared" si="7"/>
        <v>Buprenorphine, Methadone, Naltrexone, Buprenorphine and Naloxone combination products</v>
      </c>
      <c r="W17" t="s">
        <v>830</v>
      </c>
      <c r="Y17" t="str">
        <f t="shared" ref="Y17:Y23" si="8">("Naltrexone tablet, Vivitrol (naltrexone) injection, Buprenorphine/naloxone sublingual tablet, Suboxone (buprenorphine/naloxone) sublingual film")</f>
        <v>Naltrexone tablet, Vivitrol (naltrexone) injection, Buprenorphine/naloxone sublingual tablet, Suboxone (buprenorphine/naloxone) sublingual film</v>
      </c>
      <c r="Z17" t="s">
        <v>246</v>
      </c>
      <c r="AB17" t="str">
        <f t="shared" ref="AB17:AB23" si="9">("Buprenorphine sublingual tablet, Suboxone (buprenorphine/naloxone) sublingual tablets")</f>
        <v>Buprenorphine sublingual tablet, Suboxone (buprenorphine/naloxone) sublingual tablets</v>
      </c>
      <c r="AC17" t="s">
        <v>246</v>
      </c>
      <c r="AE17">
        <v>1</v>
      </c>
      <c r="AF17" t="s">
        <v>828</v>
      </c>
      <c r="AH17" t="str">
        <f>("Prior authorization ")</f>
        <v xml:space="preserve">Prior authorization </v>
      </c>
      <c r="AI17" t="s">
        <v>828</v>
      </c>
      <c r="AK17" t="str">
        <f t="shared" ref="AK17:AK26" si="10">("No Methadone specific limitations")</f>
        <v>No Methadone specific limitations</v>
      </c>
      <c r="AN17" t="str">
        <f t="shared" si="4"/>
        <v>No Naltrexone specific limitations</v>
      </c>
      <c r="AQ17" t="str">
        <f>("Prior authorization")</f>
        <v>Prior authorization</v>
      </c>
      <c r="AR17" t="s">
        <v>828</v>
      </c>
      <c r="AT17">
        <v>0</v>
      </c>
      <c r="AZ17">
        <v>1</v>
      </c>
      <c r="BA17" t="s">
        <v>831</v>
      </c>
      <c r="BF17">
        <v>0</v>
      </c>
    </row>
    <row r="18" spans="1:58" x14ac:dyDescent="0.35">
      <c r="A18" t="s">
        <v>125</v>
      </c>
      <c r="B18" s="1">
        <v>43282</v>
      </c>
      <c r="C18" s="1">
        <v>43415</v>
      </c>
      <c r="D18" t="str">
        <f t="shared" si="0"/>
        <v>Yes, through state Medicaid plans</v>
      </c>
      <c r="E18" t="s">
        <v>831</v>
      </c>
      <c r="G18">
        <v>0</v>
      </c>
      <c r="S18">
        <v>1</v>
      </c>
      <c r="T18" t="s">
        <v>834</v>
      </c>
      <c r="V18" t="str">
        <f t="shared" si="7"/>
        <v>Buprenorphine, Methadone, Naltrexone, Buprenorphine and Naloxone combination products</v>
      </c>
      <c r="W18" t="s">
        <v>834</v>
      </c>
      <c r="Y18" t="str">
        <f t="shared" si="8"/>
        <v>Naltrexone tablet, Vivitrol (naltrexone) injection, Buprenorphine/naloxone sublingual tablet, Suboxone (buprenorphine/naloxone) sublingual film</v>
      </c>
      <c r="Z18" t="s">
        <v>246</v>
      </c>
      <c r="AB18" t="str">
        <f t="shared" si="9"/>
        <v>Buprenorphine sublingual tablet, Suboxone (buprenorphine/naloxone) sublingual tablets</v>
      </c>
      <c r="AC18" t="s">
        <v>246</v>
      </c>
      <c r="AE18">
        <v>1</v>
      </c>
      <c r="AF18" t="s">
        <v>828</v>
      </c>
      <c r="AH18" t="str">
        <f>("Prior authorization ")</f>
        <v xml:space="preserve">Prior authorization </v>
      </c>
      <c r="AI18" t="s">
        <v>828</v>
      </c>
      <c r="AK18" t="str">
        <f t="shared" si="10"/>
        <v>No Methadone specific limitations</v>
      </c>
      <c r="AN18" t="str">
        <f t="shared" si="4"/>
        <v>No Naltrexone specific limitations</v>
      </c>
      <c r="AQ18" t="str">
        <f>("Prior authorization")</f>
        <v>Prior authorization</v>
      </c>
      <c r="AR18" t="s">
        <v>828</v>
      </c>
      <c r="AT18">
        <v>0</v>
      </c>
      <c r="AZ18">
        <v>1</v>
      </c>
      <c r="BA18" t="s">
        <v>831</v>
      </c>
      <c r="BF18">
        <v>0</v>
      </c>
    </row>
    <row r="19" spans="1:58" x14ac:dyDescent="0.35">
      <c r="A19" t="s">
        <v>125</v>
      </c>
      <c r="B19" s="1">
        <v>43416</v>
      </c>
      <c r="C19" s="1">
        <v>43465</v>
      </c>
      <c r="D19" t="str">
        <f t="shared" si="0"/>
        <v>Yes, through state Medicaid plans</v>
      </c>
      <c r="E19" t="s">
        <v>831</v>
      </c>
      <c r="G19">
        <v>0</v>
      </c>
      <c r="S19">
        <v>1</v>
      </c>
      <c r="T19" t="s">
        <v>834</v>
      </c>
      <c r="V19" t="str">
        <f t="shared" si="7"/>
        <v>Buprenorphine, Methadone, Naltrexone, Buprenorphine and Naloxone combination products</v>
      </c>
      <c r="W19" t="s">
        <v>834</v>
      </c>
      <c r="Y19" t="str">
        <f t="shared" si="8"/>
        <v>Naltrexone tablet, Vivitrol (naltrexone) injection, Buprenorphine/naloxone sublingual tablet, Suboxone (buprenorphine/naloxone) sublingual film</v>
      </c>
      <c r="Z19" t="s">
        <v>246</v>
      </c>
      <c r="AB19" t="str">
        <f t="shared" si="9"/>
        <v>Buprenorphine sublingual tablet, Suboxone (buprenorphine/naloxone) sublingual tablets</v>
      </c>
      <c r="AC19" t="s">
        <v>246</v>
      </c>
      <c r="AE19">
        <v>1</v>
      </c>
      <c r="AF19" t="s">
        <v>828</v>
      </c>
      <c r="AH19" t="str">
        <f t="shared" ref="AH19:AH26" si="11">("Prior authorization , Reauthorization, Quantity limits")</f>
        <v>Prior authorization , Reauthorization, Quantity limits</v>
      </c>
      <c r="AI19" t="s">
        <v>827</v>
      </c>
      <c r="AJ19" t="s">
        <v>826</v>
      </c>
      <c r="AK19" t="str">
        <f t="shared" si="10"/>
        <v>No Methadone specific limitations</v>
      </c>
      <c r="AN19" t="str">
        <f t="shared" si="4"/>
        <v>No Naltrexone specific limitations</v>
      </c>
      <c r="AQ19" t="str">
        <f t="shared" ref="AQ19:AQ26" si="12">("Prior authorization, Reauthorization, Quantity limits")</f>
        <v>Prior authorization, Reauthorization, Quantity limits</v>
      </c>
      <c r="AR19" t="s">
        <v>827</v>
      </c>
      <c r="AT19">
        <v>0</v>
      </c>
      <c r="AZ19">
        <v>1</v>
      </c>
      <c r="BA19" t="s">
        <v>835</v>
      </c>
      <c r="BF19">
        <v>0</v>
      </c>
    </row>
    <row r="20" spans="1:58" x14ac:dyDescent="0.35">
      <c r="A20" t="s">
        <v>125</v>
      </c>
      <c r="B20" s="1">
        <v>43466</v>
      </c>
      <c r="C20" s="1">
        <v>43534</v>
      </c>
      <c r="D20" t="str">
        <f t="shared" si="0"/>
        <v>Yes, through state Medicaid plans</v>
      </c>
      <c r="E20" t="s">
        <v>831</v>
      </c>
      <c r="G20">
        <v>0</v>
      </c>
      <c r="S20">
        <v>1</v>
      </c>
      <c r="T20" t="s">
        <v>834</v>
      </c>
      <c r="V20" t="str">
        <f t="shared" si="7"/>
        <v>Buprenorphine, Methadone, Naltrexone, Buprenorphine and Naloxone combination products</v>
      </c>
      <c r="W20" t="s">
        <v>834</v>
      </c>
      <c r="Y20" t="str">
        <f t="shared" si="8"/>
        <v>Naltrexone tablet, Vivitrol (naltrexone) injection, Buprenorphine/naloxone sublingual tablet, Suboxone (buprenorphine/naloxone) sublingual film</v>
      </c>
      <c r="Z20" t="s">
        <v>246</v>
      </c>
      <c r="AB20" t="str">
        <f t="shared" si="9"/>
        <v>Buprenorphine sublingual tablet, Suboxone (buprenorphine/naloxone) sublingual tablets</v>
      </c>
      <c r="AC20" t="s">
        <v>246</v>
      </c>
      <c r="AE20">
        <v>1</v>
      </c>
      <c r="AF20" t="s">
        <v>828</v>
      </c>
      <c r="AH20" t="str">
        <f t="shared" si="11"/>
        <v>Prior authorization , Reauthorization, Quantity limits</v>
      </c>
      <c r="AI20" t="s">
        <v>827</v>
      </c>
      <c r="AJ20" t="s">
        <v>826</v>
      </c>
      <c r="AK20" t="str">
        <f t="shared" si="10"/>
        <v>No Methadone specific limitations</v>
      </c>
      <c r="AN20" t="str">
        <f t="shared" si="4"/>
        <v>No Naltrexone specific limitations</v>
      </c>
      <c r="AQ20" t="str">
        <f t="shared" si="12"/>
        <v>Prior authorization, Reauthorization, Quantity limits</v>
      </c>
      <c r="AR20" t="s">
        <v>827</v>
      </c>
      <c r="AT20">
        <v>0</v>
      </c>
      <c r="AZ20">
        <v>1</v>
      </c>
      <c r="BA20" t="s">
        <v>835</v>
      </c>
      <c r="BC20">
        <v>1</v>
      </c>
      <c r="BD20" t="s">
        <v>545</v>
      </c>
      <c r="BF20">
        <v>0</v>
      </c>
    </row>
    <row r="21" spans="1:58" x14ac:dyDescent="0.35">
      <c r="A21" t="s">
        <v>125</v>
      </c>
      <c r="B21" s="1">
        <v>43535</v>
      </c>
      <c r="C21" s="1">
        <v>43625</v>
      </c>
      <c r="D21" t="str">
        <f t="shared" si="0"/>
        <v>Yes, through state Medicaid plans</v>
      </c>
      <c r="E21" t="s">
        <v>831</v>
      </c>
      <c r="G21">
        <v>0</v>
      </c>
      <c r="S21">
        <v>1</v>
      </c>
      <c r="T21" t="s">
        <v>834</v>
      </c>
      <c r="V21" t="str">
        <f t="shared" si="7"/>
        <v>Buprenorphine, Methadone, Naltrexone, Buprenorphine and Naloxone combination products</v>
      </c>
      <c r="W21" t="s">
        <v>834</v>
      </c>
      <c r="Y21" t="str">
        <f t="shared" si="8"/>
        <v>Naltrexone tablet, Vivitrol (naltrexone) injection, Buprenorphine/naloxone sublingual tablet, Suboxone (buprenorphine/naloxone) sublingual film</v>
      </c>
      <c r="Z21" t="s">
        <v>246</v>
      </c>
      <c r="AB21" t="str">
        <f t="shared" si="9"/>
        <v>Buprenorphine sublingual tablet, Suboxone (buprenorphine/naloxone) sublingual tablets</v>
      </c>
      <c r="AC21" t="s">
        <v>246</v>
      </c>
      <c r="AE21">
        <v>1</v>
      </c>
      <c r="AF21" t="s">
        <v>828</v>
      </c>
      <c r="AH21" t="str">
        <f t="shared" si="11"/>
        <v>Prior authorization , Reauthorization, Quantity limits</v>
      </c>
      <c r="AI21" t="s">
        <v>827</v>
      </c>
      <c r="AJ21" t="s">
        <v>826</v>
      </c>
      <c r="AK21" t="str">
        <f t="shared" si="10"/>
        <v>No Methadone specific limitations</v>
      </c>
      <c r="AN21" t="str">
        <f t="shared" si="4"/>
        <v>No Naltrexone specific limitations</v>
      </c>
      <c r="AQ21" t="str">
        <f t="shared" si="12"/>
        <v>Prior authorization, Reauthorization, Quantity limits</v>
      </c>
      <c r="AR21" t="s">
        <v>827</v>
      </c>
      <c r="AT21">
        <v>0</v>
      </c>
      <c r="AZ21">
        <v>1</v>
      </c>
      <c r="BA21" t="s">
        <v>835</v>
      </c>
      <c r="BC21">
        <v>1</v>
      </c>
      <c r="BD21" t="s">
        <v>545</v>
      </c>
      <c r="BF21">
        <v>0</v>
      </c>
    </row>
    <row r="22" spans="1:58" x14ac:dyDescent="0.35">
      <c r="A22" t="s">
        <v>125</v>
      </c>
      <c r="B22" s="1">
        <v>43626</v>
      </c>
      <c r="C22" s="1">
        <v>43646</v>
      </c>
      <c r="D22" t="str">
        <f t="shared" si="0"/>
        <v>Yes, through state Medicaid plans</v>
      </c>
      <c r="E22" t="s">
        <v>831</v>
      </c>
      <c r="G22">
        <v>0</v>
      </c>
      <c r="S22">
        <v>1</v>
      </c>
      <c r="T22" t="s">
        <v>834</v>
      </c>
      <c r="V22" t="str">
        <f t="shared" si="7"/>
        <v>Buprenorphine, Methadone, Naltrexone, Buprenorphine and Naloxone combination products</v>
      </c>
      <c r="W22" t="s">
        <v>834</v>
      </c>
      <c r="Y22" t="str">
        <f t="shared" si="8"/>
        <v>Naltrexone tablet, Vivitrol (naltrexone) injection, Buprenorphine/naloxone sublingual tablet, Suboxone (buprenorphine/naloxone) sublingual film</v>
      </c>
      <c r="Z22" t="s">
        <v>246</v>
      </c>
      <c r="AB22" t="str">
        <f t="shared" si="9"/>
        <v>Buprenorphine sublingual tablet, Suboxone (buprenorphine/naloxone) sublingual tablets</v>
      </c>
      <c r="AC22" t="s">
        <v>246</v>
      </c>
      <c r="AE22">
        <v>1</v>
      </c>
      <c r="AF22" t="s">
        <v>828</v>
      </c>
      <c r="AH22" t="str">
        <f t="shared" si="11"/>
        <v>Prior authorization , Reauthorization, Quantity limits</v>
      </c>
      <c r="AI22" t="s">
        <v>827</v>
      </c>
      <c r="AJ22" t="s">
        <v>826</v>
      </c>
      <c r="AK22" t="str">
        <f t="shared" si="10"/>
        <v>No Methadone specific limitations</v>
      </c>
      <c r="AN22" t="str">
        <f t="shared" si="4"/>
        <v>No Naltrexone specific limitations</v>
      </c>
      <c r="AQ22" t="str">
        <f t="shared" si="12"/>
        <v>Prior authorization, Reauthorization, Quantity limits</v>
      </c>
      <c r="AR22" t="s">
        <v>825</v>
      </c>
      <c r="AT22">
        <v>0</v>
      </c>
      <c r="AZ22">
        <v>1</v>
      </c>
      <c r="BA22" t="s">
        <v>835</v>
      </c>
      <c r="BC22">
        <v>1</v>
      </c>
      <c r="BD22" t="s">
        <v>545</v>
      </c>
      <c r="BF22">
        <v>0</v>
      </c>
    </row>
    <row r="23" spans="1:58" x14ac:dyDescent="0.35">
      <c r="A23" t="s">
        <v>125</v>
      </c>
      <c r="B23" s="1">
        <v>43647</v>
      </c>
      <c r="C23" s="1">
        <v>43769</v>
      </c>
      <c r="D23" t="str">
        <f t="shared" si="0"/>
        <v>Yes, through state Medicaid plans</v>
      </c>
      <c r="E23" t="s">
        <v>831</v>
      </c>
      <c r="G23">
        <v>0</v>
      </c>
      <c r="S23">
        <v>1</v>
      </c>
      <c r="T23" t="s">
        <v>834</v>
      </c>
      <c r="V23" t="str">
        <f t="shared" si="7"/>
        <v>Buprenorphine, Methadone, Naltrexone, Buprenorphine and Naloxone combination products</v>
      </c>
      <c r="W23" t="s">
        <v>834</v>
      </c>
      <c r="Y23" t="str">
        <f t="shared" si="8"/>
        <v>Naltrexone tablet, Vivitrol (naltrexone) injection, Buprenorphine/naloxone sublingual tablet, Suboxone (buprenorphine/naloxone) sublingual film</v>
      </c>
      <c r="Z23" t="s">
        <v>246</v>
      </c>
      <c r="AB23" t="str">
        <f t="shared" si="9"/>
        <v>Buprenorphine sublingual tablet, Suboxone (buprenorphine/naloxone) sublingual tablets</v>
      </c>
      <c r="AC23" t="s">
        <v>246</v>
      </c>
      <c r="AE23">
        <v>1</v>
      </c>
      <c r="AF23" t="s">
        <v>828</v>
      </c>
      <c r="AH23" t="str">
        <f t="shared" si="11"/>
        <v>Prior authorization , Reauthorization, Quantity limits</v>
      </c>
      <c r="AI23" t="s">
        <v>827</v>
      </c>
      <c r="AJ23" t="s">
        <v>826</v>
      </c>
      <c r="AK23" t="str">
        <f t="shared" si="10"/>
        <v>No Methadone specific limitations</v>
      </c>
      <c r="AN23" t="str">
        <f t="shared" si="4"/>
        <v>No Naltrexone specific limitations</v>
      </c>
      <c r="AQ23" t="str">
        <f t="shared" si="12"/>
        <v>Prior authorization, Reauthorization, Quantity limits</v>
      </c>
      <c r="AR23" t="s">
        <v>825</v>
      </c>
      <c r="AT23">
        <v>0</v>
      </c>
      <c r="AZ23">
        <v>1</v>
      </c>
      <c r="BA23" t="s">
        <v>833</v>
      </c>
      <c r="BC23">
        <v>1</v>
      </c>
      <c r="BD23" t="s">
        <v>545</v>
      </c>
      <c r="BF23">
        <v>0</v>
      </c>
    </row>
    <row r="24" spans="1:58" x14ac:dyDescent="0.35">
      <c r="A24" t="s">
        <v>125</v>
      </c>
      <c r="B24" s="1">
        <v>43770</v>
      </c>
      <c r="C24" s="1">
        <v>43778</v>
      </c>
      <c r="D24" t="str">
        <f t="shared" si="0"/>
        <v>Yes, through state Medicaid plans</v>
      </c>
      <c r="E24" t="s">
        <v>831</v>
      </c>
      <c r="G24">
        <v>0</v>
      </c>
      <c r="S24">
        <v>1</v>
      </c>
      <c r="T24" t="s">
        <v>830</v>
      </c>
      <c r="V24" t="str">
        <f t="shared" si="7"/>
        <v>Buprenorphine, Methadone, Naltrexone, Buprenorphine and Naloxone combination products</v>
      </c>
      <c r="W24" t="s">
        <v>830</v>
      </c>
      <c r="Y24" t="s">
        <v>832</v>
      </c>
      <c r="Z24" t="s">
        <v>246</v>
      </c>
      <c r="AB24" t="str">
        <f>("Buprenorphine sublingual tablet, Lucemyra (lofexidine)")</f>
        <v>Buprenorphine sublingual tablet, Lucemyra (lofexidine)</v>
      </c>
      <c r="AC24" t="s">
        <v>246</v>
      </c>
      <c r="AE24">
        <v>1</v>
      </c>
      <c r="AF24" t="s">
        <v>828</v>
      </c>
      <c r="AH24" t="str">
        <f t="shared" si="11"/>
        <v>Prior authorization , Reauthorization, Quantity limits</v>
      </c>
      <c r="AI24" t="s">
        <v>827</v>
      </c>
      <c r="AJ24" t="s">
        <v>826</v>
      </c>
      <c r="AK24" t="str">
        <f t="shared" si="10"/>
        <v>No Methadone specific limitations</v>
      </c>
      <c r="AN24" t="str">
        <f t="shared" si="4"/>
        <v>No Naltrexone specific limitations</v>
      </c>
      <c r="AQ24" t="str">
        <f t="shared" si="12"/>
        <v>Prior authorization, Reauthorization, Quantity limits</v>
      </c>
      <c r="AR24" t="s">
        <v>825</v>
      </c>
      <c r="AT24">
        <v>0</v>
      </c>
      <c r="AZ24">
        <v>1</v>
      </c>
      <c r="BA24" t="s">
        <v>833</v>
      </c>
      <c r="BC24">
        <v>1</v>
      </c>
      <c r="BD24" t="s">
        <v>545</v>
      </c>
      <c r="BF24">
        <v>0</v>
      </c>
    </row>
    <row r="25" spans="1:58" x14ac:dyDescent="0.35">
      <c r="A25" t="s">
        <v>125</v>
      </c>
      <c r="B25" s="1">
        <v>43779</v>
      </c>
      <c r="C25" s="1">
        <v>43870</v>
      </c>
      <c r="D25" t="str">
        <f t="shared" si="0"/>
        <v>Yes, through state Medicaid plans</v>
      </c>
      <c r="E25" t="s">
        <v>831</v>
      </c>
      <c r="G25">
        <v>0</v>
      </c>
      <c r="S25">
        <v>1</v>
      </c>
      <c r="T25" t="s">
        <v>830</v>
      </c>
      <c r="V25" t="str">
        <f t="shared" si="7"/>
        <v>Buprenorphine, Methadone, Naltrexone, Buprenorphine and Naloxone combination products</v>
      </c>
      <c r="W25" t="s">
        <v>830</v>
      </c>
      <c r="Y25" t="s">
        <v>832</v>
      </c>
      <c r="Z25" t="s">
        <v>246</v>
      </c>
      <c r="AB25" t="str">
        <f>("Buprenorphine sublingual tablet, Lucemyra (lofexidine)")</f>
        <v>Buprenorphine sublingual tablet, Lucemyra (lofexidine)</v>
      </c>
      <c r="AC25" t="s">
        <v>246</v>
      </c>
      <c r="AE25">
        <v>1</v>
      </c>
      <c r="AF25" t="s">
        <v>828</v>
      </c>
      <c r="AH25" t="str">
        <f t="shared" si="11"/>
        <v>Prior authorization , Reauthorization, Quantity limits</v>
      </c>
      <c r="AI25" t="s">
        <v>827</v>
      </c>
      <c r="AJ25" t="s">
        <v>826</v>
      </c>
      <c r="AK25" t="str">
        <f t="shared" si="10"/>
        <v>No Methadone specific limitations</v>
      </c>
      <c r="AN25" t="str">
        <f t="shared" si="4"/>
        <v>No Naltrexone specific limitations</v>
      </c>
      <c r="AQ25" t="str">
        <f t="shared" si="12"/>
        <v>Prior authorization, Reauthorization, Quantity limits</v>
      </c>
      <c r="AR25" t="s">
        <v>825</v>
      </c>
      <c r="AT25">
        <v>0</v>
      </c>
      <c r="AZ25">
        <v>1</v>
      </c>
      <c r="BA25" t="s">
        <v>824</v>
      </c>
      <c r="BC25">
        <v>1</v>
      </c>
      <c r="BD25" t="s">
        <v>545</v>
      </c>
      <c r="BF25">
        <v>0</v>
      </c>
    </row>
    <row r="26" spans="1:58" x14ac:dyDescent="0.35">
      <c r="A26" t="s">
        <v>125</v>
      </c>
      <c r="B26" s="1">
        <v>43871</v>
      </c>
      <c r="C26" s="1">
        <v>44044</v>
      </c>
      <c r="D26" t="str">
        <f t="shared" si="0"/>
        <v>Yes, through state Medicaid plans</v>
      </c>
      <c r="E26" t="s">
        <v>831</v>
      </c>
      <c r="G26">
        <v>0</v>
      </c>
      <c r="S26">
        <v>1</v>
      </c>
      <c r="T26" t="s">
        <v>830</v>
      </c>
      <c r="V26" t="str">
        <f t="shared" si="7"/>
        <v>Buprenorphine, Methadone, Naltrexone, Buprenorphine and Naloxone combination products</v>
      </c>
      <c r="W26" t="s">
        <v>830</v>
      </c>
      <c r="Y26" t="s">
        <v>829</v>
      </c>
      <c r="Z26" t="s">
        <v>246</v>
      </c>
      <c r="AB26" t="str">
        <f>("Buprenorphine sublingual tablet, Lucemyra (lofexidine)")</f>
        <v>Buprenorphine sublingual tablet, Lucemyra (lofexidine)</v>
      </c>
      <c r="AC26" t="s">
        <v>246</v>
      </c>
      <c r="AE26">
        <v>1</v>
      </c>
      <c r="AF26" t="s">
        <v>828</v>
      </c>
      <c r="AH26" t="str">
        <f t="shared" si="11"/>
        <v>Prior authorization , Reauthorization, Quantity limits</v>
      </c>
      <c r="AI26" t="s">
        <v>827</v>
      </c>
      <c r="AJ26" t="s">
        <v>826</v>
      </c>
      <c r="AK26" t="str">
        <f t="shared" si="10"/>
        <v>No Methadone specific limitations</v>
      </c>
      <c r="AN26" t="str">
        <f t="shared" si="4"/>
        <v>No Naltrexone specific limitations</v>
      </c>
      <c r="AQ26" t="str">
        <f t="shared" si="12"/>
        <v>Prior authorization, Reauthorization, Quantity limits</v>
      </c>
      <c r="AR26" t="s">
        <v>825</v>
      </c>
      <c r="AT26">
        <v>0</v>
      </c>
      <c r="AZ26">
        <v>1</v>
      </c>
      <c r="BA26" t="s">
        <v>824</v>
      </c>
      <c r="BC26">
        <v>1</v>
      </c>
      <c r="BD26" t="s">
        <v>545</v>
      </c>
      <c r="BF26">
        <v>0</v>
      </c>
    </row>
    <row r="27" spans="1:58" x14ac:dyDescent="0.35">
      <c r="A27" t="s">
        <v>126</v>
      </c>
      <c r="B27" s="1">
        <v>42948</v>
      </c>
      <c r="C27" s="1">
        <v>43008</v>
      </c>
      <c r="D27" t="str">
        <f t="shared" si="0"/>
        <v>Yes, through state Medicaid plans</v>
      </c>
      <c r="E27" t="s">
        <v>808</v>
      </c>
      <c r="G27">
        <v>0</v>
      </c>
      <c r="S27">
        <v>1</v>
      </c>
      <c r="T27" t="s">
        <v>812</v>
      </c>
      <c r="V27" t="str">
        <f t="shared" si="7"/>
        <v>Buprenorphine, Methadone, Naltrexone, Buprenorphine and Naloxone combination products</v>
      </c>
      <c r="W27" t="s">
        <v>823</v>
      </c>
      <c r="Y27" t="str">
        <f>("Naltrexone tablet, ReVia (naltrexone), Vivitrol (naltrexone) injection, Suboxone (buprenorphine/naloxone) sublingual film")</f>
        <v>Naltrexone tablet, ReVia (naltrexone), Vivitrol (naltrexone) injection, Suboxone (buprenorphine/naloxone) sublingual film</v>
      </c>
      <c r="Z27" t="s">
        <v>810</v>
      </c>
      <c r="AB27" t="s">
        <v>822</v>
      </c>
      <c r="AC27" t="s">
        <v>810</v>
      </c>
      <c r="AE27">
        <v>0</v>
      </c>
      <c r="AT27">
        <v>0</v>
      </c>
      <c r="AZ27">
        <v>0</v>
      </c>
      <c r="BF27">
        <v>0</v>
      </c>
    </row>
    <row r="28" spans="1:58" x14ac:dyDescent="0.35">
      <c r="A28" t="s">
        <v>126</v>
      </c>
      <c r="B28" s="1">
        <v>43009</v>
      </c>
      <c r="C28" s="1">
        <v>43097</v>
      </c>
      <c r="D28" t="str">
        <f t="shared" si="0"/>
        <v>Yes, through state Medicaid plans</v>
      </c>
      <c r="E28" t="s">
        <v>808</v>
      </c>
      <c r="G28">
        <v>0</v>
      </c>
      <c r="S28">
        <v>1</v>
      </c>
      <c r="T28" t="s">
        <v>812</v>
      </c>
      <c r="V28" t="str">
        <f t="shared" si="7"/>
        <v>Buprenorphine, Methadone, Naltrexone, Buprenorphine and Naloxone combination products</v>
      </c>
      <c r="W28" t="s">
        <v>812</v>
      </c>
      <c r="Y28" t="str">
        <f>("Naltrexone tablet, ReVia (naltrexone), Vivitrol (naltrexone) injection, Suboxone (buprenorphine/naloxone) sublingual film")</f>
        <v>Naltrexone tablet, ReVia (naltrexone), Vivitrol (naltrexone) injection, Suboxone (buprenorphine/naloxone) sublingual film</v>
      </c>
      <c r="Z28" t="s">
        <v>810</v>
      </c>
      <c r="AB28" t="s">
        <v>820</v>
      </c>
      <c r="AC28" t="s">
        <v>810</v>
      </c>
      <c r="AE28">
        <v>0</v>
      </c>
      <c r="AT28">
        <v>0</v>
      </c>
      <c r="AZ28">
        <v>0</v>
      </c>
      <c r="BF28">
        <v>0</v>
      </c>
    </row>
    <row r="29" spans="1:58" x14ac:dyDescent="0.35">
      <c r="A29" t="s">
        <v>126</v>
      </c>
      <c r="B29" s="1">
        <v>43098</v>
      </c>
      <c r="C29" s="1">
        <v>43100</v>
      </c>
      <c r="D29" t="str">
        <f t="shared" si="0"/>
        <v>Yes, through state Medicaid plans</v>
      </c>
      <c r="E29" t="s">
        <v>808</v>
      </c>
      <c r="G29">
        <v>0</v>
      </c>
      <c r="S29">
        <v>1</v>
      </c>
      <c r="T29" t="s">
        <v>812</v>
      </c>
      <c r="V29" t="str">
        <f t="shared" si="7"/>
        <v>Buprenorphine, Methadone, Naltrexone, Buprenorphine and Naloxone combination products</v>
      </c>
      <c r="W29" t="s">
        <v>812</v>
      </c>
      <c r="Y29" t="str">
        <f>("Naltrexone tablet, ReVia (naltrexone), Vivitrol (naltrexone) injection, Suboxone (buprenorphine/naloxone) sublingual film")</f>
        <v>Naltrexone tablet, ReVia (naltrexone), Vivitrol (naltrexone) injection, Suboxone (buprenorphine/naloxone) sublingual film</v>
      </c>
      <c r="Z29" t="s">
        <v>810</v>
      </c>
      <c r="AB29" t="s">
        <v>820</v>
      </c>
      <c r="AC29" t="s">
        <v>810</v>
      </c>
      <c r="AE29">
        <v>0</v>
      </c>
      <c r="AT29">
        <v>0</v>
      </c>
      <c r="AZ29">
        <v>0</v>
      </c>
      <c r="BC29">
        <v>1</v>
      </c>
      <c r="BD29" t="s">
        <v>545</v>
      </c>
      <c r="BF29">
        <v>0</v>
      </c>
    </row>
    <row r="30" spans="1:58" x14ac:dyDescent="0.35">
      <c r="A30" t="s">
        <v>126</v>
      </c>
      <c r="B30" s="1">
        <v>43101</v>
      </c>
      <c r="C30" s="1">
        <v>43146</v>
      </c>
      <c r="D30" t="str">
        <f t="shared" si="0"/>
        <v>Yes, through state Medicaid plans</v>
      </c>
      <c r="E30" t="s">
        <v>808</v>
      </c>
      <c r="G30">
        <v>0</v>
      </c>
      <c r="S30">
        <v>1</v>
      </c>
      <c r="T30" t="s">
        <v>812</v>
      </c>
      <c r="V30" t="str">
        <f t="shared" si="7"/>
        <v>Buprenorphine, Methadone, Naltrexone, Buprenorphine and Naloxone combination products</v>
      </c>
      <c r="W30" t="s">
        <v>812</v>
      </c>
      <c r="Y30" t="str">
        <f>("Naltrexone tablet, Vivitrol (naltrexone) injection, Suboxone (buprenorphine/naloxone) sublingual film")</f>
        <v>Naltrexone tablet, Vivitrol (naltrexone) injection, Suboxone (buprenorphine/naloxone) sublingual film</v>
      </c>
      <c r="Z30" t="s">
        <v>810</v>
      </c>
      <c r="AB30" t="s">
        <v>820</v>
      </c>
      <c r="AC30" t="s">
        <v>810</v>
      </c>
      <c r="AE30">
        <v>0</v>
      </c>
      <c r="AT30">
        <v>0</v>
      </c>
      <c r="AZ30">
        <v>0</v>
      </c>
      <c r="BC30">
        <v>1</v>
      </c>
      <c r="BD30" t="s">
        <v>545</v>
      </c>
      <c r="BF30">
        <v>0</v>
      </c>
    </row>
    <row r="31" spans="1:58" x14ac:dyDescent="0.35">
      <c r="A31" t="s">
        <v>126</v>
      </c>
      <c r="B31" s="1">
        <v>43147</v>
      </c>
      <c r="C31" s="1">
        <v>43190</v>
      </c>
      <c r="D31" t="str">
        <f t="shared" si="0"/>
        <v>Yes, through state Medicaid plans</v>
      </c>
      <c r="E31" t="s">
        <v>808</v>
      </c>
      <c r="G31">
        <v>0</v>
      </c>
      <c r="S31">
        <v>1</v>
      </c>
      <c r="T31" t="s">
        <v>812</v>
      </c>
      <c r="V31" t="str">
        <f t="shared" si="7"/>
        <v>Buprenorphine, Methadone, Naltrexone, Buprenorphine and Naloxone combination products</v>
      </c>
      <c r="W31" t="s">
        <v>812</v>
      </c>
      <c r="Y31" t="str">
        <f>("Naltrexone tablet, ReVia (naltrexone), Vivitrol (naltrexone) injection, Suboxone (buprenorphine/naloxone) sublingual film")</f>
        <v>Naltrexone tablet, ReVia (naltrexone), Vivitrol (naltrexone) injection, Suboxone (buprenorphine/naloxone) sublingual film</v>
      </c>
      <c r="Z31" t="s">
        <v>810</v>
      </c>
      <c r="AB31" t="s">
        <v>820</v>
      </c>
      <c r="AC31" t="s">
        <v>810</v>
      </c>
      <c r="AE31">
        <v>0</v>
      </c>
      <c r="AT31">
        <v>0</v>
      </c>
      <c r="AZ31">
        <v>0</v>
      </c>
      <c r="BC31">
        <v>1</v>
      </c>
      <c r="BD31" t="s">
        <v>545</v>
      </c>
      <c r="BF31">
        <v>0</v>
      </c>
    </row>
    <row r="32" spans="1:58" x14ac:dyDescent="0.35">
      <c r="A32" t="s">
        <v>126</v>
      </c>
      <c r="B32" s="1">
        <v>43191</v>
      </c>
      <c r="C32" s="1">
        <v>43215</v>
      </c>
      <c r="D32" t="str">
        <f t="shared" si="0"/>
        <v>Yes, through state Medicaid plans</v>
      </c>
      <c r="E32" t="s">
        <v>808</v>
      </c>
      <c r="G32">
        <v>0</v>
      </c>
      <c r="S32">
        <v>1</v>
      </c>
      <c r="T32" t="s">
        <v>812</v>
      </c>
      <c r="V32" t="str">
        <f t="shared" si="7"/>
        <v>Buprenorphine, Methadone, Naltrexone, Buprenorphine and Naloxone combination products</v>
      </c>
      <c r="W32" t="s">
        <v>812</v>
      </c>
      <c r="Y32" t="str">
        <f>("Naltrexone tablet, Vivitrol (naltrexone) injection, Suboxone (buprenorphine/naloxone) sublingual film")</f>
        <v>Naltrexone tablet, Vivitrol (naltrexone) injection, Suboxone (buprenorphine/naloxone) sublingual film</v>
      </c>
      <c r="Z32" t="s">
        <v>810</v>
      </c>
      <c r="AB32" t="s">
        <v>818</v>
      </c>
      <c r="AC32" t="s">
        <v>810</v>
      </c>
      <c r="AE32">
        <v>0</v>
      </c>
      <c r="AT32">
        <v>0</v>
      </c>
      <c r="AZ32">
        <v>0</v>
      </c>
      <c r="BC32">
        <v>1</v>
      </c>
      <c r="BD32" t="s">
        <v>545</v>
      </c>
      <c r="BF32">
        <v>0</v>
      </c>
    </row>
    <row r="33" spans="1:58" x14ac:dyDescent="0.35">
      <c r="A33" t="s">
        <v>126</v>
      </c>
      <c r="B33" s="1">
        <v>43216</v>
      </c>
      <c r="C33" s="1">
        <v>43281</v>
      </c>
      <c r="D33" t="str">
        <f t="shared" ref="D33:D42" si="13">("Yes, through state Medicaid plans, Yes, through commercial insurers")</f>
        <v>Yes, through state Medicaid plans, Yes, through commercial insurers</v>
      </c>
      <c r="E33" t="s">
        <v>821</v>
      </c>
      <c r="G33">
        <v>1</v>
      </c>
      <c r="H33" t="s">
        <v>814</v>
      </c>
      <c r="J33" t="str">
        <f t="shared" ref="J33:J42" si="14">("Law does not specify the MAT medication")</f>
        <v>Law does not specify the MAT medication</v>
      </c>
      <c r="K33" t="s">
        <v>814</v>
      </c>
      <c r="M33" t="str">
        <f t="shared" ref="M33:M42" si="15">("Prior authorization")</f>
        <v>Prior authorization</v>
      </c>
      <c r="N33" t="s">
        <v>814</v>
      </c>
      <c r="P33">
        <v>0</v>
      </c>
      <c r="S33">
        <v>1</v>
      </c>
      <c r="T33" t="s">
        <v>812</v>
      </c>
      <c r="V33" t="str">
        <f t="shared" si="7"/>
        <v>Buprenorphine, Methadone, Naltrexone, Buprenorphine and Naloxone combination products</v>
      </c>
      <c r="W33" t="s">
        <v>812</v>
      </c>
      <c r="Y33" t="str">
        <f>("Naltrexone tablet, ReVia (naltrexone), Vivitrol (naltrexone) injection, Suboxone (buprenorphine/naloxone) sublingual film")</f>
        <v>Naltrexone tablet, ReVia (naltrexone), Vivitrol (naltrexone) injection, Suboxone (buprenorphine/naloxone) sublingual film</v>
      </c>
      <c r="Z33" t="s">
        <v>810</v>
      </c>
      <c r="AB33" t="s">
        <v>820</v>
      </c>
      <c r="AC33" t="s">
        <v>810</v>
      </c>
      <c r="AE33">
        <v>0</v>
      </c>
      <c r="AT33">
        <v>0</v>
      </c>
      <c r="AZ33">
        <v>0</v>
      </c>
      <c r="BC33">
        <v>1</v>
      </c>
      <c r="BD33" t="s">
        <v>545</v>
      </c>
      <c r="BF33">
        <v>0</v>
      </c>
    </row>
    <row r="34" spans="1:58" x14ac:dyDescent="0.35">
      <c r="A34" t="s">
        <v>126</v>
      </c>
      <c r="B34" s="1">
        <v>43282</v>
      </c>
      <c r="C34" s="1">
        <v>43311</v>
      </c>
      <c r="D34" t="str">
        <f t="shared" si="13"/>
        <v>Yes, through state Medicaid plans, Yes, through commercial insurers</v>
      </c>
      <c r="E34" t="s">
        <v>819</v>
      </c>
      <c r="G34">
        <v>1</v>
      </c>
      <c r="H34" t="s">
        <v>814</v>
      </c>
      <c r="J34" t="str">
        <f t="shared" si="14"/>
        <v>Law does not specify the MAT medication</v>
      </c>
      <c r="K34" t="s">
        <v>814</v>
      </c>
      <c r="M34" t="str">
        <f t="shared" si="15"/>
        <v>Prior authorization</v>
      </c>
      <c r="N34" t="s">
        <v>814</v>
      </c>
      <c r="P34">
        <v>0</v>
      </c>
      <c r="S34">
        <v>1</v>
      </c>
      <c r="T34" t="s">
        <v>812</v>
      </c>
      <c r="V34" t="str">
        <f t="shared" si="7"/>
        <v>Buprenorphine, Methadone, Naltrexone, Buprenorphine and Naloxone combination products</v>
      </c>
      <c r="W34" t="s">
        <v>812</v>
      </c>
      <c r="Y34" t="str">
        <f t="shared" ref="Y34:Y39" si="16">("Naltrexone tablet, Vivitrol (naltrexone) injection, Suboxone (buprenorphine/naloxone) sublingual film, Suboxone (buprenorphine/naloxone) sublingual tablets")</f>
        <v>Naltrexone tablet, Vivitrol (naltrexone) injection, Suboxone (buprenorphine/naloxone) sublingual film, Suboxone (buprenorphine/naloxone) sublingual tablets</v>
      </c>
      <c r="Z34" t="s">
        <v>810</v>
      </c>
      <c r="AB34" t="s">
        <v>818</v>
      </c>
      <c r="AC34" t="s">
        <v>810</v>
      </c>
      <c r="AE34">
        <v>0</v>
      </c>
      <c r="AT34">
        <v>0</v>
      </c>
      <c r="AZ34">
        <v>0</v>
      </c>
      <c r="BC34">
        <v>1</v>
      </c>
      <c r="BD34" t="s">
        <v>545</v>
      </c>
      <c r="BF34">
        <v>0</v>
      </c>
    </row>
    <row r="35" spans="1:58" x14ac:dyDescent="0.35">
      <c r="A35" t="s">
        <v>126</v>
      </c>
      <c r="B35" s="1">
        <v>43312</v>
      </c>
      <c r="C35" s="1">
        <v>43314</v>
      </c>
      <c r="D35" t="str">
        <f t="shared" si="13"/>
        <v>Yes, through state Medicaid plans, Yes, through commercial insurers</v>
      </c>
      <c r="E35" t="s">
        <v>815</v>
      </c>
      <c r="G35">
        <v>1</v>
      </c>
      <c r="H35" t="s">
        <v>814</v>
      </c>
      <c r="J35" t="str">
        <f t="shared" si="14"/>
        <v>Law does not specify the MAT medication</v>
      </c>
      <c r="K35" t="s">
        <v>814</v>
      </c>
      <c r="M35" t="str">
        <f t="shared" si="15"/>
        <v>Prior authorization</v>
      </c>
      <c r="N35" t="s">
        <v>814</v>
      </c>
      <c r="P35">
        <v>0</v>
      </c>
      <c r="S35">
        <v>1</v>
      </c>
      <c r="T35" t="s">
        <v>813</v>
      </c>
      <c r="V35" t="str">
        <f t="shared" si="7"/>
        <v>Buprenorphine, Methadone, Naltrexone, Buprenorphine and Naloxone combination products</v>
      </c>
      <c r="W35" t="s">
        <v>812</v>
      </c>
      <c r="Y35" t="str">
        <f t="shared" si="16"/>
        <v>Naltrexone tablet, Vivitrol (naltrexone) injection, Suboxone (buprenorphine/naloxone) sublingual film, Suboxone (buprenorphine/naloxone) sublingual tablets</v>
      </c>
      <c r="Z35" t="s">
        <v>810</v>
      </c>
      <c r="AB35" t="s">
        <v>818</v>
      </c>
      <c r="AC35" t="s">
        <v>810</v>
      </c>
      <c r="AE35">
        <v>0</v>
      </c>
      <c r="AT35">
        <v>0</v>
      </c>
      <c r="AZ35">
        <v>1</v>
      </c>
      <c r="BA35" t="s">
        <v>808</v>
      </c>
      <c r="BC35">
        <v>1</v>
      </c>
      <c r="BD35" t="s">
        <v>545</v>
      </c>
      <c r="BF35">
        <v>0</v>
      </c>
    </row>
    <row r="36" spans="1:58" x14ac:dyDescent="0.35">
      <c r="A36" t="s">
        <v>126</v>
      </c>
      <c r="B36" s="1">
        <v>43315</v>
      </c>
      <c r="C36" s="1">
        <v>43440</v>
      </c>
      <c r="D36" t="str">
        <f t="shared" si="13"/>
        <v>Yes, through state Medicaid plans, Yes, through commercial insurers</v>
      </c>
      <c r="E36" t="s">
        <v>815</v>
      </c>
      <c r="G36">
        <v>1</v>
      </c>
      <c r="H36" t="s">
        <v>814</v>
      </c>
      <c r="J36" t="str">
        <f t="shared" si="14"/>
        <v>Law does not specify the MAT medication</v>
      </c>
      <c r="K36" t="s">
        <v>814</v>
      </c>
      <c r="M36" t="str">
        <f t="shared" si="15"/>
        <v>Prior authorization</v>
      </c>
      <c r="N36" t="s">
        <v>814</v>
      </c>
      <c r="P36">
        <v>0</v>
      </c>
      <c r="S36">
        <v>1</v>
      </c>
      <c r="T36" t="s">
        <v>813</v>
      </c>
      <c r="V36" t="str">
        <f t="shared" si="7"/>
        <v>Buprenorphine, Methadone, Naltrexone, Buprenorphine and Naloxone combination products</v>
      </c>
      <c r="W36" t="s">
        <v>812</v>
      </c>
      <c r="Y36" t="str">
        <f t="shared" si="16"/>
        <v>Naltrexone tablet, Vivitrol (naltrexone) injection, Suboxone (buprenorphine/naloxone) sublingual film, Suboxone (buprenorphine/naloxone) sublingual tablets</v>
      </c>
      <c r="Z36" t="s">
        <v>810</v>
      </c>
      <c r="AB36" t="s">
        <v>818</v>
      </c>
      <c r="AC36" t="s">
        <v>810</v>
      </c>
      <c r="AE36">
        <v>0</v>
      </c>
      <c r="AT36">
        <v>0</v>
      </c>
      <c r="AZ36">
        <v>1</v>
      </c>
      <c r="BA36" t="s">
        <v>808</v>
      </c>
      <c r="BC36">
        <v>1</v>
      </c>
      <c r="BD36" t="s">
        <v>545</v>
      </c>
      <c r="BF36">
        <v>0</v>
      </c>
    </row>
    <row r="37" spans="1:58" x14ac:dyDescent="0.35">
      <c r="A37" t="s">
        <v>126</v>
      </c>
      <c r="B37" s="1">
        <v>43441</v>
      </c>
      <c r="C37" s="1">
        <v>43482</v>
      </c>
      <c r="D37" t="str">
        <f t="shared" si="13"/>
        <v>Yes, through state Medicaid plans, Yes, through commercial insurers</v>
      </c>
      <c r="E37" t="s">
        <v>815</v>
      </c>
      <c r="G37">
        <v>1</v>
      </c>
      <c r="H37" t="s">
        <v>814</v>
      </c>
      <c r="J37" t="str">
        <f t="shared" si="14"/>
        <v>Law does not specify the MAT medication</v>
      </c>
      <c r="K37" t="s">
        <v>814</v>
      </c>
      <c r="M37" t="str">
        <f t="shared" si="15"/>
        <v>Prior authorization</v>
      </c>
      <c r="N37" t="s">
        <v>814</v>
      </c>
      <c r="P37">
        <v>0</v>
      </c>
      <c r="S37">
        <v>1</v>
      </c>
      <c r="T37" t="s">
        <v>813</v>
      </c>
      <c r="V37" t="str">
        <f t="shared" si="7"/>
        <v>Buprenorphine, Methadone, Naltrexone, Buprenorphine and Naloxone combination products</v>
      </c>
      <c r="W37" t="s">
        <v>812</v>
      </c>
      <c r="Y37" t="str">
        <f t="shared" si="16"/>
        <v>Naltrexone tablet, Vivitrol (naltrexone) injection, Suboxone (buprenorphine/naloxone) sublingual film, Suboxone (buprenorphine/naloxone) sublingual tablets</v>
      </c>
      <c r="Z37" t="s">
        <v>810</v>
      </c>
      <c r="AB37" t="s">
        <v>818</v>
      </c>
      <c r="AC37" t="s">
        <v>810</v>
      </c>
      <c r="AE37">
        <v>0</v>
      </c>
      <c r="AT37">
        <v>0</v>
      </c>
      <c r="AZ37">
        <v>1</v>
      </c>
      <c r="BA37" t="s">
        <v>808</v>
      </c>
      <c r="BC37">
        <v>1</v>
      </c>
      <c r="BD37" t="s">
        <v>545</v>
      </c>
      <c r="BF37">
        <v>0</v>
      </c>
    </row>
    <row r="38" spans="1:58" x14ac:dyDescent="0.35">
      <c r="A38" t="s">
        <v>126</v>
      </c>
      <c r="B38" s="1">
        <v>43483</v>
      </c>
      <c r="C38" s="1">
        <v>43703</v>
      </c>
      <c r="D38" t="str">
        <f t="shared" si="13"/>
        <v>Yes, through state Medicaid plans, Yes, through commercial insurers</v>
      </c>
      <c r="E38" t="s">
        <v>815</v>
      </c>
      <c r="G38">
        <v>1</v>
      </c>
      <c r="H38" t="s">
        <v>814</v>
      </c>
      <c r="J38" t="str">
        <f t="shared" si="14"/>
        <v>Law does not specify the MAT medication</v>
      </c>
      <c r="K38" t="s">
        <v>814</v>
      </c>
      <c r="M38" t="str">
        <f t="shared" si="15"/>
        <v>Prior authorization</v>
      </c>
      <c r="N38" t="s">
        <v>814</v>
      </c>
      <c r="P38">
        <v>0</v>
      </c>
      <c r="S38">
        <v>1</v>
      </c>
      <c r="T38" t="s">
        <v>813</v>
      </c>
      <c r="V38" t="str">
        <f t="shared" si="7"/>
        <v>Buprenorphine, Methadone, Naltrexone, Buprenorphine and Naloxone combination products</v>
      </c>
      <c r="W38" t="s">
        <v>812</v>
      </c>
      <c r="Y38" t="str">
        <f t="shared" si="16"/>
        <v>Naltrexone tablet, Vivitrol (naltrexone) injection, Suboxone (buprenorphine/naloxone) sublingual film, Suboxone (buprenorphine/naloxone) sublingual tablets</v>
      </c>
      <c r="Z38" t="s">
        <v>810</v>
      </c>
      <c r="AB38" t="s">
        <v>818</v>
      </c>
      <c r="AC38" t="s">
        <v>810</v>
      </c>
      <c r="AE38">
        <v>0</v>
      </c>
      <c r="AT38">
        <v>0</v>
      </c>
      <c r="AZ38">
        <v>1</v>
      </c>
      <c r="BA38" t="s">
        <v>808</v>
      </c>
      <c r="BC38">
        <v>1</v>
      </c>
      <c r="BD38" t="s">
        <v>545</v>
      </c>
      <c r="BF38">
        <v>0</v>
      </c>
    </row>
    <row r="39" spans="1:58" x14ac:dyDescent="0.35">
      <c r="A39" t="s">
        <v>126</v>
      </c>
      <c r="B39" s="1">
        <v>43704</v>
      </c>
      <c r="C39" s="1">
        <v>43738</v>
      </c>
      <c r="D39" t="str">
        <f t="shared" si="13"/>
        <v>Yes, through state Medicaid plans, Yes, through commercial insurers</v>
      </c>
      <c r="E39" t="s">
        <v>815</v>
      </c>
      <c r="G39">
        <v>1</v>
      </c>
      <c r="H39" t="s">
        <v>814</v>
      </c>
      <c r="J39" t="str">
        <f t="shared" si="14"/>
        <v>Law does not specify the MAT medication</v>
      </c>
      <c r="K39" t="s">
        <v>814</v>
      </c>
      <c r="M39" t="str">
        <f t="shared" si="15"/>
        <v>Prior authorization</v>
      </c>
      <c r="N39" t="s">
        <v>814</v>
      </c>
      <c r="P39">
        <v>0</v>
      </c>
      <c r="S39">
        <v>1</v>
      </c>
      <c r="T39" t="s">
        <v>813</v>
      </c>
      <c r="V39" t="str">
        <f t="shared" si="7"/>
        <v>Buprenorphine, Methadone, Naltrexone, Buprenorphine and Naloxone combination products</v>
      </c>
      <c r="W39" t="s">
        <v>812</v>
      </c>
      <c r="Y39" t="str">
        <f t="shared" si="16"/>
        <v>Naltrexone tablet, Vivitrol (naltrexone) injection, Suboxone (buprenorphine/naloxone) sublingual film, Suboxone (buprenorphine/naloxone) sublingual tablets</v>
      </c>
      <c r="Z39" t="s">
        <v>810</v>
      </c>
      <c r="AB39" t="s">
        <v>818</v>
      </c>
      <c r="AC39" t="s">
        <v>810</v>
      </c>
      <c r="AE39">
        <v>0</v>
      </c>
      <c r="AT39">
        <v>0</v>
      </c>
      <c r="AZ39">
        <v>1</v>
      </c>
      <c r="BA39" t="s">
        <v>808</v>
      </c>
      <c r="BC39">
        <v>1</v>
      </c>
      <c r="BD39" t="s">
        <v>545</v>
      </c>
      <c r="BF39">
        <v>0</v>
      </c>
    </row>
    <row r="40" spans="1:58" x14ac:dyDescent="0.35">
      <c r="A40" t="s">
        <v>126</v>
      </c>
      <c r="B40" s="1">
        <v>43739</v>
      </c>
      <c r="C40" s="1">
        <v>43830</v>
      </c>
      <c r="D40" t="str">
        <f t="shared" si="13"/>
        <v>Yes, through state Medicaid plans, Yes, through commercial insurers</v>
      </c>
      <c r="E40" t="s">
        <v>817</v>
      </c>
      <c r="G40">
        <v>1</v>
      </c>
      <c r="H40" t="s">
        <v>814</v>
      </c>
      <c r="J40" t="str">
        <f t="shared" si="14"/>
        <v>Law does not specify the MAT medication</v>
      </c>
      <c r="K40" t="s">
        <v>814</v>
      </c>
      <c r="M40" t="str">
        <f t="shared" si="15"/>
        <v>Prior authorization</v>
      </c>
      <c r="N40" t="s">
        <v>814</v>
      </c>
      <c r="P40">
        <v>0</v>
      </c>
      <c r="S40">
        <v>1</v>
      </c>
      <c r="T40" t="s">
        <v>813</v>
      </c>
      <c r="V40" t="str">
        <f t="shared" si="7"/>
        <v>Buprenorphine, Methadone, Naltrexone, Buprenorphine and Naloxone combination products</v>
      </c>
      <c r="W40" t="s">
        <v>812</v>
      </c>
      <c r="Y40" t="s">
        <v>816</v>
      </c>
      <c r="Z40" t="s">
        <v>810</v>
      </c>
      <c r="AB40" t="str">
        <f>("Probuphine (buprenorphine) implant, Buprenorphine/naloxone sublingual tablet, Buprenorphine/naloxone sublingual film , Lucemyra (lofexidine)")</f>
        <v>Probuphine (buprenorphine) implant, Buprenorphine/naloxone sublingual tablet, Buprenorphine/naloxone sublingual film , Lucemyra (lofexidine)</v>
      </c>
      <c r="AC40" t="s">
        <v>810</v>
      </c>
      <c r="AE40">
        <v>0</v>
      </c>
      <c r="AT40">
        <v>0</v>
      </c>
      <c r="AZ40">
        <v>1</v>
      </c>
      <c r="BA40" t="s">
        <v>808</v>
      </c>
      <c r="BC40">
        <v>1</v>
      </c>
      <c r="BD40" t="s">
        <v>545</v>
      </c>
      <c r="BF40">
        <v>0</v>
      </c>
    </row>
    <row r="41" spans="1:58" x14ac:dyDescent="0.35">
      <c r="A41" t="s">
        <v>126</v>
      </c>
      <c r="B41" s="1">
        <v>43831</v>
      </c>
      <c r="C41" s="1">
        <v>43921</v>
      </c>
      <c r="D41" t="str">
        <f t="shared" si="13"/>
        <v>Yes, through state Medicaid plans, Yes, through commercial insurers</v>
      </c>
      <c r="E41" t="s">
        <v>815</v>
      </c>
      <c r="G41">
        <v>1</v>
      </c>
      <c r="H41" t="s">
        <v>814</v>
      </c>
      <c r="J41" t="str">
        <f t="shared" si="14"/>
        <v>Law does not specify the MAT medication</v>
      </c>
      <c r="K41" t="s">
        <v>814</v>
      </c>
      <c r="M41" t="str">
        <f t="shared" si="15"/>
        <v>Prior authorization</v>
      </c>
      <c r="N41" t="s">
        <v>814</v>
      </c>
      <c r="P41">
        <v>0</v>
      </c>
      <c r="S41">
        <v>1</v>
      </c>
      <c r="T41" t="s">
        <v>813</v>
      </c>
      <c r="V41" t="str">
        <f t="shared" si="7"/>
        <v>Buprenorphine, Methadone, Naltrexone, Buprenorphine and Naloxone combination products</v>
      </c>
      <c r="W41" t="s">
        <v>812</v>
      </c>
      <c r="Y41" t="s">
        <v>811</v>
      </c>
      <c r="Z41" t="s">
        <v>810</v>
      </c>
      <c r="AB41" t="str">
        <f>("Probuphine (buprenorphine) implant, Buprenorphine/naloxone sublingual film , Lucemyra (lofexidine)")</f>
        <v>Probuphine (buprenorphine) implant, Buprenorphine/naloxone sublingual film , Lucemyra (lofexidine)</v>
      </c>
      <c r="AC41" t="s">
        <v>810</v>
      </c>
      <c r="AE41">
        <v>1</v>
      </c>
      <c r="AF41" t="s">
        <v>808</v>
      </c>
      <c r="AH41" t="str">
        <f>("Prior authorization ")</f>
        <v xml:space="preserve">Prior authorization </v>
      </c>
      <c r="AI41" t="s">
        <v>810</v>
      </c>
      <c r="AJ41" t="s">
        <v>809</v>
      </c>
      <c r="AK41" t="str">
        <f t="shared" ref="AK41:AK49" si="17">("No Methadone specific limitations")</f>
        <v>No Methadone specific limitations</v>
      </c>
      <c r="AN41" t="str">
        <f>("No Naltrexone specific limitations")</f>
        <v>No Naltrexone specific limitations</v>
      </c>
      <c r="AQ41" t="str">
        <f>("No Buprenorphine and Naloxone combination product specific limitations")</f>
        <v>No Buprenorphine and Naloxone combination product specific limitations</v>
      </c>
      <c r="AT41">
        <v>0</v>
      </c>
      <c r="AZ41">
        <v>1</v>
      </c>
      <c r="BA41" t="s">
        <v>808</v>
      </c>
      <c r="BC41">
        <v>1</v>
      </c>
      <c r="BD41" t="s">
        <v>545</v>
      </c>
      <c r="BF41">
        <v>0</v>
      </c>
    </row>
    <row r="42" spans="1:58" x14ac:dyDescent="0.35">
      <c r="A42" t="s">
        <v>126</v>
      </c>
      <c r="B42" s="1">
        <v>43922</v>
      </c>
      <c r="C42" s="1">
        <v>44044</v>
      </c>
      <c r="D42" t="str">
        <f t="shared" si="13"/>
        <v>Yes, through state Medicaid plans, Yes, through commercial insurers</v>
      </c>
      <c r="E42" t="s">
        <v>815</v>
      </c>
      <c r="G42">
        <v>1</v>
      </c>
      <c r="H42" t="s">
        <v>814</v>
      </c>
      <c r="J42" t="str">
        <f t="shared" si="14"/>
        <v>Law does not specify the MAT medication</v>
      </c>
      <c r="K42" t="s">
        <v>814</v>
      </c>
      <c r="M42" t="str">
        <f t="shared" si="15"/>
        <v>Prior authorization</v>
      </c>
      <c r="N42" t="s">
        <v>814</v>
      </c>
      <c r="P42">
        <v>0</v>
      </c>
      <c r="S42">
        <v>1</v>
      </c>
      <c r="T42" t="s">
        <v>813</v>
      </c>
      <c r="V42" t="str">
        <f t="shared" si="7"/>
        <v>Buprenorphine, Methadone, Naltrexone, Buprenorphine and Naloxone combination products</v>
      </c>
      <c r="W42" t="s">
        <v>812</v>
      </c>
      <c r="Y42" t="s">
        <v>811</v>
      </c>
      <c r="Z42" t="s">
        <v>810</v>
      </c>
      <c r="AB42" t="str">
        <f>("Probuphine (buprenorphine) implant, Buprenorphine/naloxone sublingual film , Lucemyra (lofexidine)")</f>
        <v>Probuphine (buprenorphine) implant, Buprenorphine/naloxone sublingual film , Lucemyra (lofexidine)</v>
      </c>
      <c r="AC42" t="s">
        <v>810</v>
      </c>
      <c r="AE42">
        <v>1</v>
      </c>
      <c r="AF42" t="s">
        <v>810</v>
      </c>
      <c r="AH42" t="str">
        <f>("Prior authorization ")</f>
        <v xml:space="preserve">Prior authorization </v>
      </c>
      <c r="AI42" t="s">
        <v>810</v>
      </c>
      <c r="AJ42" t="s">
        <v>809</v>
      </c>
      <c r="AK42" t="str">
        <f t="shared" si="17"/>
        <v>No Methadone specific limitations</v>
      </c>
      <c r="AN42" t="str">
        <f>("No Naltrexone specific limitations")</f>
        <v>No Naltrexone specific limitations</v>
      </c>
      <c r="AQ42" t="str">
        <f>("No Buprenorphine and Naloxone combination product specific limitations")</f>
        <v>No Buprenorphine and Naloxone combination product specific limitations</v>
      </c>
      <c r="AT42">
        <v>0</v>
      </c>
      <c r="AZ42">
        <v>1</v>
      </c>
      <c r="BA42" t="s">
        <v>808</v>
      </c>
      <c r="BC42">
        <v>1</v>
      </c>
      <c r="BD42" t="s">
        <v>545</v>
      </c>
      <c r="BF42">
        <v>0</v>
      </c>
    </row>
    <row r="43" spans="1:58" x14ac:dyDescent="0.35">
      <c r="A43" t="s">
        <v>127</v>
      </c>
      <c r="B43" s="1">
        <v>42948</v>
      </c>
      <c r="C43" s="1">
        <v>43373</v>
      </c>
      <c r="D43" t="str">
        <f>("Yes, through state Medicaid plans")</f>
        <v>Yes, through state Medicaid plans</v>
      </c>
      <c r="E43" t="s">
        <v>804</v>
      </c>
      <c r="G43">
        <v>0</v>
      </c>
      <c r="S43">
        <v>1</v>
      </c>
      <c r="T43" t="s">
        <v>804</v>
      </c>
      <c r="V43" t="str">
        <f t="shared" ref="V43:V49" si="18">("Buprenorphine, Naltrexone, Buprenorphine and Naloxone combination products")</f>
        <v>Buprenorphine, Naltrexone, Buprenorphine and Naloxone combination products</v>
      </c>
      <c r="W43" t="s">
        <v>807</v>
      </c>
      <c r="Y43" t="str">
        <f>("Buprenorphine sublingual tablet, Suboxone (buprenorphine/naloxone) sublingual film")</f>
        <v>Buprenorphine sublingual tablet, Suboxone (buprenorphine/naloxone) sublingual film</v>
      </c>
      <c r="Z43" t="s">
        <v>779</v>
      </c>
      <c r="AB43" t="str">
        <f t="shared" ref="AB43:AB48" si="19">("Buprenorphine/naloxone sublingual tablet, Bunavail (buprenorphine/naloxone) buccal film, Zubsolv (buprenorphine/naloxone) sublingual tablet")</f>
        <v>Buprenorphine/naloxone sublingual tablet, Bunavail (buprenorphine/naloxone) buccal film, Zubsolv (buprenorphine/naloxone) sublingual tablet</v>
      </c>
      <c r="AC43" t="s">
        <v>779</v>
      </c>
      <c r="AE43">
        <v>1</v>
      </c>
      <c r="AF43" t="s">
        <v>779</v>
      </c>
      <c r="AH43" t="str">
        <f>("Prior authorization , Quantity limits")</f>
        <v>Prior authorization , Quantity limits</v>
      </c>
      <c r="AI43" t="s">
        <v>805</v>
      </c>
      <c r="AK43" t="str">
        <f t="shared" si="17"/>
        <v>No Methadone specific limitations</v>
      </c>
      <c r="AN43" t="str">
        <f>("Quantity limits")</f>
        <v>Quantity limits</v>
      </c>
      <c r="AO43" t="s">
        <v>806</v>
      </c>
      <c r="AQ43" t="str">
        <f t="shared" ref="AQ43:AQ48" si="20">("Prior authorization, Quantity limits")</f>
        <v>Prior authorization, Quantity limits</v>
      </c>
      <c r="AR43" t="s">
        <v>805</v>
      </c>
      <c r="AT43">
        <v>0</v>
      </c>
      <c r="AZ43">
        <v>0</v>
      </c>
      <c r="BF43">
        <v>0</v>
      </c>
    </row>
    <row r="44" spans="1:58" x14ac:dyDescent="0.35">
      <c r="A44" t="s">
        <v>127</v>
      </c>
      <c r="B44" s="1">
        <v>43374</v>
      </c>
      <c r="C44" s="1">
        <v>43465</v>
      </c>
      <c r="D44" t="str">
        <f>("Yes, through state Medicaid plans")</f>
        <v>Yes, through state Medicaid plans</v>
      </c>
      <c r="E44" t="s">
        <v>804</v>
      </c>
      <c r="G44">
        <v>0</v>
      </c>
      <c r="S44">
        <v>1</v>
      </c>
      <c r="T44" t="s">
        <v>792</v>
      </c>
      <c r="V44" t="str">
        <f t="shared" si="18"/>
        <v>Buprenorphine, Naltrexone, Buprenorphine and Naloxone combination products</v>
      </c>
      <c r="W44" t="s">
        <v>781</v>
      </c>
      <c r="Y44" t="str">
        <f>("Buprenorphine sublingual tablet, Suboxone (buprenorphine/naloxone) sublingual film")</f>
        <v>Buprenorphine sublingual tablet, Suboxone (buprenorphine/naloxone) sublingual film</v>
      </c>
      <c r="Z44" t="s">
        <v>779</v>
      </c>
      <c r="AA44" t="s">
        <v>797</v>
      </c>
      <c r="AB44" t="str">
        <f t="shared" si="19"/>
        <v>Buprenorphine/naloxone sublingual tablet, Bunavail (buprenorphine/naloxone) buccal film, Zubsolv (buprenorphine/naloxone) sublingual tablet</v>
      </c>
      <c r="AC44" t="s">
        <v>779</v>
      </c>
      <c r="AD44" t="s">
        <v>790</v>
      </c>
      <c r="AE44">
        <v>1</v>
      </c>
      <c r="AF44" t="s">
        <v>796</v>
      </c>
      <c r="AH44" t="str">
        <f t="shared" ref="AH44:AH49" si="21">("Prior authorization , Reauthorization, Quantity limits")</f>
        <v>Prior authorization , Reauthorization, Quantity limits</v>
      </c>
      <c r="AI44" t="s">
        <v>795</v>
      </c>
      <c r="AK44" t="str">
        <f t="shared" si="17"/>
        <v>No Methadone specific limitations</v>
      </c>
      <c r="AN44" t="str">
        <f t="shared" ref="AN44:AN49" si="22">("Prior authorization, Reauthorization, Quantity limits")</f>
        <v>Prior authorization, Reauthorization, Quantity limits</v>
      </c>
      <c r="AO44" t="s">
        <v>799</v>
      </c>
      <c r="AP44" t="s">
        <v>773</v>
      </c>
      <c r="AQ44" t="str">
        <f t="shared" si="20"/>
        <v>Prior authorization, Quantity limits</v>
      </c>
      <c r="AR44" t="s">
        <v>793</v>
      </c>
      <c r="AT44">
        <v>0</v>
      </c>
      <c r="AZ44">
        <v>1</v>
      </c>
      <c r="BA44" t="s">
        <v>771</v>
      </c>
      <c r="BF44">
        <v>0</v>
      </c>
    </row>
    <row r="45" spans="1:58" x14ac:dyDescent="0.35">
      <c r="A45" t="s">
        <v>127</v>
      </c>
      <c r="B45" s="1">
        <v>43466</v>
      </c>
      <c r="C45" s="1">
        <v>43566</v>
      </c>
      <c r="D45" t="str">
        <f>("Yes, through state Medicaid plans")</f>
        <v>Yes, through state Medicaid plans</v>
      </c>
      <c r="E45" t="s">
        <v>804</v>
      </c>
      <c r="G45">
        <v>0</v>
      </c>
      <c r="S45">
        <v>1</v>
      </c>
      <c r="T45" t="s">
        <v>792</v>
      </c>
      <c r="V45" t="str">
        <f t="shared" si="18"/>
        <v>Buprenorphine, Naltrexone, Buprenorphine and Naloxone combination products</v>
      </c>
      <c r="W45" t="s">
        <v>781</v>
      </c>
      <c r="Y45" t="str">
        <f>("Buprenorphine sublingual tablet, Suboxone (buprenorphine/naloxone) sublingual film")</f>
        <v>Buprenorphine sublingual tablet, Suboxone (buprenorphine/naloxone) sublingual film</v>
      </c>
      <c r="Z45" t="s">
        <v>779</v>
      </c>
      <c r="AA45" t="s">
        <v>797</v>
      </c>
      <c r="AB45" t="str">
        <f t="shared" si="19"/>
        <v>Buprenorphine/naloxone sublingual tablet, Bunavail (buprenorphine/naloxone) buccal film, Zubsolv (buprenorphine/naloxone) sublingual tablet</v>
      </c>
      <c r="AC45" t="s">
        <v>779</v>
      </c>
      <c r="AD45" t="s">
        <v>790</v>
      </c>
      <c r="AE45">
        <v>1</v>
      </c>
      <c r="AF45" t="s">
        <v>796</v>
      </c>
      <c r="AH45" t="str">
        <f t="shared" si="21"/>
        <v>Prior authorization , Reauthorization, Quantity limits</v>
      </c>
      <c r="AI45" t="s">
        <v>795</v>
      </c>
      <c r="AK45" t="str">
        <f t="shared" si="17"/>
        <v>No Methadone specific limitations</v>
      </c>
      <c r="AN45" t="str">
        <f t="shared" si="22"/>
        <v>Prior authorization, Reauthorization, Quantity limits</v>
      </c>
      <c r="AO45" t="s">
        <v>794</v>
      </c>
      <c r="AP45" t="s">
        <v>773</v>
      </c>
      <c r="AQ45" t="str">
        <f t="shared" si="20"/>
        <v>Prior authorization, Quantity limits</v>
      </c>
      <c r="AR45" t="s">
        <v>803</v>
      </c>
      <c r="AT45">
        <v>0</v>
      </c>
      <c r="AZ45">
        <v>1</v>
      </c>
      <c r="BA45" t="s">
        <v>771</v>
      </c>
      <c r="BF45">
        <v>0</v>
      </c>
    </row>
    <row r="46" spans="1:58" x14ac:dyDescent="0.35">
      <c r="A46" t="s">
        <v>127</v>
      </c>
      <c r="B46" s="1">
        <v>43567</v>
      </c>
      <c r="C46" s="1">
        <v>43669</v>
      </c>
      <c r="D46" t="str">
        <f>("Yes, through state Medicaid plans, Yes, through commercial insurers")</f>
        <v>Yes, through state Medicaid plans, Yes, through commercial insurers</v>
      </c>
      <c r="E46" t="s">
        <v>802</v>
      </c>
      <c r="G46">
        <v>1</v>
      </c>
      <c r="H46" t="s">
        <v>801</v>
      </c>
      <c r="J46" t="str">
        <f>("Buprenorphine, Methadone, Naltrexone, Buprenorphine and Naloxone combination products")</f>
        <v>Buprenorphine, Methadone, Naltrexone, Buprenorphine and Naloxone combination products</v>
      </c>
      <c r="K46" t="s">
        <v>782</v>
      </c>
      <c r="M46" t="str">
        <f>("Prior authorization, Fail first/Step therapy")</f>
        <v>Prior authorization, Fail first/Step therapy</v>
      </c>
      <c r="N46" t="s">
        <v>782</v>
      </c>
      <c r="O46" t="s">
        <v>783</v>
      </c>
      <c r="P46">
        <v>1</v>
      </c>
      <c r="Q46" t="s">
        <v>782</v>
      </c>
      <c r="S46">
        <v>1</v>
      </c>
      <c r="T46" t="s">
        <v>792</v>
      </c>
      <c r="V46" t="str">
        <f t="shared" si="18"/>
        <v>Buprenorphine, Naltrexone, Buprenorphine and Naloxone combination products</v>
      </c>
      <c r="W46" t="s">
        <v>781</v>
      </c>
      <c r="Y46" t="str">
        <f>("Buprenorphine sublingual tablet, Suboxone (buprenorphine/naloxone) sublingual film")</f>
        <v>Buprenorphine sublingual tablet, Suboxone (buprenorphine/naloxone) sublingual film</v>
      </c>
      <c r="Z46" t="s">
        <v>779</v>
      </c>
      <c r="AA46" t="s">
        <v>797</v>
      </c>
      <c r="AB46" t="str">
        <f t="shared" si="19"/>
        <v>Buprenorphine/naloxone sublingual tablet, Bunavail (buprenorphine/naloxone) buccal film, Zubsolv (buprenorphine/naloxone) sublingual tablet</v>
      </c>
      <c r="AC46" t="s">
        <v>779</v>
      </c>
      <c r="AD46" t="s">
        <v>790</v>
      </c>
      <c r="AE46">
        <v>1</v>
      </c>
      <c r="AF46" t="s">
        <v>796</v>
      </c>
      <c r="AH46" t="str">
        <f t="shared" si="21"/>
        <v>Prior authorization , Reauthorization, Quantity limits</v>
      </c>
      <c r="AI46" t="s">
        <v>800</v>
      </c>
      <c r="AK46" t="str">
        <f t="shared" si="17"/>
        <v>No Methadone specific limitations</v>
      </c>
      <c r="AN46" t="str">
        <f t="shared" si="22"/>
        <v>Prior authorization, Reauthorization, Quantity limits</v>
      </c>
      <c r="AO46" t="s">
        <v>799</v>
      </c>
      <c r="AP46" t="s">
        <v>773</v>
      </c>
      <c r="AQ46" t="str">
        <f t="shared" si="20"/>
        <v>Prior authorization, Quantity limits</v>
      </c>
      <c r="AR46" t="s">
        <v>793</v>
      </c>
      <c r="AT46">
        <v>0</v>
      </c>
      <c r="AZ46">
        <v>1</v>
      </c>
      <c r="BA46" t="s">
        <v>771</v>
      </c>
      <c r="BF46">
        <v>0</v>
      </c>
    </row>
    <row r="47" spans="1:58" x14ac:dyDescent="0.35">
      <c r="A47" t="s">
        <v>127</v>
      </c>
      <c r="B47" s="1">
        <v>43670</v>
      </c>
      <c r="C47" s="1">
        <v>43676</v>
      </c>
      <c r="D47" t="str">
        <f>("Yes, through state Medicaid plans, Yes, through commercial insurers")</f>
        <v>Yes, through state Medicaid plans, Yes, through commercial insurers</v>
      </c>
      <c r="E47" t="s">
        <v>785</v>
      </c>
      <c r="G47">
        <v>1</v>
      </c>
      <c r="H47" t="s">
        <v>784</v>
      </c>
      <c r="J47" t="str">
        <f>("Buprenorphine, Methadone, Naltrexone, Buprenorphine and Naloxone combination products")</f>
        <v>Buprenorphine, Methadone, Naltrexone, Buprenorphine and Naloxone combination products</v>
      </c>
      <c r="K47" t="s">
        <v>798</v>
      </c>
      <c r="M47" t="str">
        <f>("Prior authorization, Fail first/Step therapy")</f>
        <v>Prior authorization, Fail first/Step therapy</v>
      </c>
      <c r="N47" t="s">
        <v>782</v>
      </c>
      <c r="O47" t="s">
        <v>783</v>
      </c>
      <c r="P47">
        <v>1</v>
      </c>
      <c r="Q47" t="s">
        <v>782</v>
      </c>
      <c r="S47">
        <v>1</v>
      </c>
      <c r="T47" t="s">
        <v>792</v>
      </c>
      <c r="V47" t="str">
        <f t="shared" si="18"/>
        <v>Buprenorphine, Naltrexone, Buprenorphine and Naloxone combination products</v>
      </c>
      <c r="W47" t="s">
        <v>781</v>
      </c>
      <c r="Y47" t="str">
        <f>("Buprenorphine sublingual tablet, Suboxone (buprenorphine/naloxone) sublingual film")</f>
        <v>Buprenorphine sublingual tablet, Suboxone (buprenorphine/naloxone) sublingual film</v>
      </c>
      <c r="Z47" t="s">
        <v>779</v>
      </c>
      <c r="AA47" t="s">
        <v>797</v>
      </c>
      <c r="AB47" t="str">
        <f t="shared" si="19"/>
        <v>Buprenorphine/naloxone sublingual tablet, Bunavail (buprenorphine/naloxone) buccal film, Zubsolv (buprenorphine/naloxone) sublingual tablet</v>
      </c>
      <c r="AC47" t="s">
        <v>779</v>
      </c>
      <c r="AD47" t="s">
        <v>790</v>
      </c>
      <c r="AE47">
        <v>1</v>
      </c>
      <c r="AF47" t="s">
        <v>796</v>
      </c>
      <c r="AH47" t="str">
        <f t="shared" si="21"/>
        <v>Prior authorization , Reauthorization, Quantity limits</v>
      </c>
      <c r="AI47" t="s">
        <v>795</v>
      </c>
      <c r="AK47" t="str">
        <f t="shared" si="17"/>
        <v>No Methadone specific limitations</v>
      </c>
      <c r="AN47" t="str">
        <f t="shared" si="22"/>
        <v>Prior authorization, Reauthorization, Quantity limits</v>
      </c>
      <c r="AO47" t="s">
        <v>794</v>
      </c>
      <c r="AP47" t="s">
        <v>773</v>
      </c>
      <c r="AQ47" t="str">
        <f t="shared" si="20"/>
        <v>Prior authorization, Quantity limits</v>
      </c>
      <c r="AR47" t="s">
        <v>793</v>
      </c>
      <c r="AT47">
        <v>0</v>
      </c>
      <c r="AZ47">
        <v>1</v>
      </c>
      <c r="BA47" t="s">
        <v>771</v>
      </c>
      <c r="BF47">
        <v>0</v>
      </c>
    </row>
    <row r="48" spans="1:58" x14ac:dyDescent="0.35">
      <c r="A48" t="s">
        <v>127</v>
      </c>
      <c r="B48" s="1">
        <v>43677</v>
      </c>
      <c r="C48" s="1">
        <v>43830</v>
      </c>
      <c r="D48" t="str">
        <f>("Yes, through state Medicaid plans, Yes, through commercial insurers")</f>
        <v>Yes, through state Medicaid plans, Yes, through commercial insurers</v>
      </c>
      <c r="E48" t="s">
        <v>785</v>
      </c>
      <c r="G48">
        <v>1</v>
      </c>
      <c r="H48" t="s">
        <v>784</v>
      </c>
      <c r="J48" t="str">
        <f>("Buprenorphine, Methadone, Naltrexone, Buprenorphine and Naloxone combination products")</f>
        <v>Buprenorphine, Methadone, Naltrexone, Buprenorphine and Naloxone combination products</v>
      </c>
      <c r="K48" t="s">
        <v>782</v>
      </c>
      <c r="M48" t="str">
        <f>("Prior authorization, Fail first/Step therapy")</f>
        <v>Prior authorization, Fail first/Step therapy</v>
      </c>
      <c r="N48" t="s">
        <v>782</v>
      </c>
      <c r="O48" t="s">
        <v>783</v>
      </c>
      <c r="P48">
        <v>1</v>
      </c>
      <c r="Q48" t="s">
        <v>782</v>
      </c>
      <c r="S48">
        <v>1</v>
      </c>
      <c r="T48" t="s">
        <v>792</v>
      </c>
      <c r="V48" t="str">
        <f t="shared" si="18"/>
        <v>Buprenorphine, Naltrexone, Buprenorphine and Naloxone combination products</v>
      </c>
      <c r="W48" t="s">
        <v>781</v>
      </c>
      <c r="Y48" t="str">
        <f>("Buprenorphine sublingual film, Suboxone (buprenorphine/naloxone) sublingual film")</f>
        <v>Buprenorphine sublingual film, Suboxone (buprenorphine/naloxone) sublingual film</v>
      </c>
      <c r="Z48" t="s">
        <v>779</v>
      </c>
      <c r="AA48" t="s">
        <v>791</v>
      </c>
      <c r="AB48" t="str">
        <f t="shared" si="19"/>
        <v>Buprenorphine/naloxone sublingual tablet, Bunavail (buprenorphine/naloxone) buccal film, Zubsolv (buprenorphine/naloxone) sublingual tablet</v>
      </c>
      <c r="AC48" t="s">
        <v>779</v>
      </c>
      <c r="AD48" t="s">
        <v>790</v>
      </c>
      <c r="AE48">
        <v>1</v>
      </c>
      <c r="AF48" t="s">
        <v>789</v>
      </c>
      <c r="AH48" t="str">
        <f t="shared" si="21"/>
        <v>Prior authorization , Reauthorization, Quantity limits</v>
      </c>
      <c r="AI48" t="s">
        <v>788</v>
      </c>
      <c r="AK48" t="str">
        <f t="shared" si="17"/>
        <v>No Methadone specific limitations</v>
      </c>
      <c r="AN48" t="str">
        <f t="shared" si="22"/>
        <v>Prior authorization, Reauthorization, Quantity limits</v>
      </c>
      <c r="AO48" t="s">
        <v>787</v>
      </c>
      <c r="AP48" t="s">
        <v>773</v>
      </c>
      <c r="AQ48" t="str">
        <f t="shared" si="20"/>
        <v>Prior authorization, Quantity limits</v>
      </c>
      <c r="AR48" t="s">
        <v>786</v>
      </c>
      <c r="AT48">
        <v>0</v>
      </c>
      <c r="AZ48">
        <v>1</v>
      </c>
      <c r="BA48" t="s">
        <v>771</v>
      </c>
      <c r="BF48">
        <v>0</v>
      </c>
    </row>
    <row r="49" spans="1:58" x14ac:dyDescent="0.35">
      <c r="A49" t="s">
        <v>127</v>
      </c>
      <c r="B49" s="1">
        <v>43831</v>
      </c>
      <c r="C49" s="1">
        <v>44044</v>
      </c>
      <c r="D49" t="str">
        <f>("Yes, through state Medicaid plans, Yes, through commercial insurers")</f>
        <v>Yes, through state Medicaid plans, Yes, through commercial insurers</v>
      </c>
      <c r="E49" t="s">
        <v>785</v>
      </c>
      <c r="G49">
        <v>1</v>
      </c>
      <c r="H49" t="s">
        <v>784</v>
      </c>
      <c r="J49" t="str">
        <f>("Buprenorphine, Methadone, Naltrexone, Buprenorphine and Naloxone combination products")</f>
        <v>Buprenorphine, Methadone, Naltrexone, Buprenorphine and Naloxone combination products</v>
      </c>
      <c r="K49" t="s">
        <v>782</v>
      </c>
      <c r="M49" t="str">
        <f>("Prior authorization, Fail first/Step therapy")</f>
        <v>Prior authorization, Fail first/Step therapy</v>
      </c>
      <c r="N49" t="s">
        <v>782</v>
      </c>
      <c r="O49" t="s">
        <v>783</v>
      </c>
      <c r="P49">
        <v>1</v>
      </c>
      <c r="Q49" t="s">
        <v>782</v>
      </c>
      <c r="S49">
        <v>1</v>
      </c>
      <c r="T49" t="s">
        <v>781</v>
      </c>
      <c r="V49" t="str">
        <f t="shared" si="18"/>
        <v>Buprenorphine, Naltrexone, Buprenorphine and Naloxone combination products</v>
      </c>
      <c r="W49" t="s">
        <v>781</v>
      </c>
      <c r="Y49" t="str">
        <f>("Buprenorphine sublingual tablet, Vivitrol (naltrexone) injection, Suboxone (buprenorphine/naloxone) sublingual film")</f>
        <v>Buprenorphine sublingual tablet, Vivitrol (naltrexone) injection, Suboxone (buprenorphine/naloxone) sublingual film</v>
      </c>
      <c r="Z49" t="s">
        <v>779</v>
      </c>
      <c r="AA49" t="s">
        <v>780</v>
      </c>
      <c r="AB49" t="str">
        <f>("Buprenorphine/naloxone sublingual tablet, Buprenorphine/naloxone sublingual film , Bunavail (buprenorphine/naloxone) buccal film, Zubsolv (buprenorphine/naloxone) sublingual tablet")</f>
        <v>Buprenorphine/naloxone sublingual tablet, Buprenorphine/naloxone sublingual film , Bunavail (buprenorphine/naloxone) buccal film, Zubsolv (buprenorphine/naloxone) sublingual tablet</v>
      </c>
      <c r="AC49" t="s">
        <v>779</v>
      </c>
      <c r="AD49" t="s">
        <v>778</v>
      </c>
      <c r="AE49">
        <v>1</v>
      </c>
      <c r="AF49" t="s">
        <v>777</v>
      </c>
      <c r="AH49" t="str">
        <f t="shared" si="21"/>
        <v>Prior authorization , Reauthorization, Quantity limits</v>
      </c>
      <c r="AI49" t="s">
        <v>776</v>
      </c>
      <c r="AJ49" t="s">
        <v>775</v>
      </c>
      <c r="AK49" t="str">
        <f t="shared" si="17"/>
        <v>No Methadone specific limitations</v>
      </c>
      <c r="AN49" t="str">
        <f t="shared" si="22"/>
        <v>Prior authorization, Reauthorization, Quantity limits</v>
      </c>
      <c r="AO49" t="s">
        <v>774</v>
      </c>
      <c r="AP49" t="s">
        <v>773</v>
      </c>
      <c r="AQ49" t="str">
        <f>("Quantity limits")</f>
        <v>Quantity limits</v>
      </c>
      <c r="AR49" t="s">
        <v>772</v>
      </c>
      <c r="AT49">
        <v>0</v>
      </c>
      <c r="AZ49">
        <v>1</v>
      </c>
      <c r="BA49" t="s">
        <v>771</v>
      </c>
      <c r="BF49">
        <v>0</v>
      </c>
    </row>
    <row r="50" spans="1:58" x14ac:dyDescent="0.35">
      <c r="A50" t="s">
        <v>128</v>
      </c>
      <c r="B50" s="1">
        <v>42948</v>
      </c>
      <c r="C50" s="1">
        <v>43090</v>
      </c>
      <c r="D50" t="str">
        <f t="shared" ref="D50:D69" si="23">("Yes, through state Medicaid plans")</f>
        <v>Yes, through state Medicaid plans</v>
      </c>
      <c r="E50" t="s">
        <v>770</v>
      </c>
      <c r="G50">
        <v>0</v>
      </c>
      <c r="S50">
        <v>1</v>
      </c>
      <c r="T50" t="s">
        <v>770</v>
      </c>
      <c r="V50" t="str">
        <f>("Methadone, Naltrexone")</f>
        <v>Methadone, Naltrexone</v>
      </c>
      <c r="W50" t="s">
        <v>769</v>
      </c>
      <c r="Y50" t="str">
        <f t="shared" ref="Y50:Y69" si="24">("No earlier PDL available")</f>
        <v>No earlier PDL available</v>
      </c>
      <c r="AB50" t="str">
        <f t="shared" ref="AB50:AB69" si="25">("No earlier PDL available")</f>
        <v>No earlier PDL available</v>
      </c>
      <c r="AE50">
        <v>0</v>
      </c>
      <c r="AT50">
        <v>1</v>
      </c>
      <c r="AU50" t="s">
        <v>764</v>
      </c>
      <c r="AW50" t="str">
        <f t="shared" ref="AW50:AW56" si="26">("Reimbursement limitations")</f>
        <v>Reimbursement limitations</v>
      </c>
      <c r="AX50" t="s">
        <v>764</v>
      </c>
      <c r="AZ50">
        <v>1</v>
      </c>
      <c r="BA50" t="s">
        <v>763</v>
      </c>
      <c r="BC50">
        <v>1</v>
      </c>
      <c r="BD50" t="s">
        <v>762</v>
      </c>
      <c r="BF50">
        <v>0</v>
      </c>
    </row>
    <row r="51" spans="1:58" x14ac:dyDescent="0.35">
      <c r="A51" t="s">
        <v>128</v>
      </c>
      <c r="B51" s="1">
        <v>43091</v>
      </c>
      <c r="C51" s="1">
        <v>43100</v>
      </c>
      <c r="D51" t="str">
        <f t="shared" si="23"/>
        <v>Yes, through state Medicaid plans</v>
      </c>
      <c r="E51" t="s">
        <v>770</v>
      </c>
      <c r="G51">
        <v>0</v>
      </c>
      <c r="S51">
        <v>1</v>
      </c>
      <c r="T51" t="s">
        <v>770</v>
      </c>
      <c r="V51" t="str">
        <f>("Methadone, Naltrexone")</f>
        <v>Methadone, Naltrexone</v>
      </c>
      <c r="W51" t="s">
        <v>769</v>
      </c>
      <c r="Y51" t="str">
        <f t="shared" si="24"/>
        <v>No earlier PDL available</v>
      </c>
      <c r="AB51" t="str">
        <f t="shared" si="25"/>
        <v>No earlier PDL available</v>
      </c>
      <c r="AE51">
        <v>0</v>
      </c>
      <c r="AT51">
        <v>1</v>
      </c>
      <c r="AU51" t="s">
        <v>764</v>
      </c>
      <c r="AW51" t="str">
        <f t="shared" si="26"/>
        <v>Reimbursement limitations</v>
      </c>
      <c r="AX51" t="s">
        <v>764</v>
      </c>
      <c r="AZ51">
        <v>1</v>
      </c>
      <c r="BA51" t="s">
        <v>763</v>
      </c>
      <c r="BC51">
        <v>1</v>
      </c>
      <c r="BD51" t="s">
        <v>762</v>
      </c>
      <c r="BF51">
        <v>0</v>
      </c>
    </row>
    <row r="52" spans="1:58" x14ac:dyDescent="0.35">
      <c r="A52" t="s">
        <v>128</v>
      </c>
      <c r="B52" s="1">
        <v>43101</v>
      </c>
      <c r="C52" s="1">
        <v>43465</v>
      </c>
      <c r="D52" t="str">
        <f t="shared" si="23"/>
        <v>Yes, through state Medicaid plans</v>
      </c>
      <c r="E52" t="s">
        <v>770</v>
      </c>
      <c r="G52">
        <v>0</v>
      </c>
      <c r="S52">
        <v>1</v>
      </c>
      <c r="T52" t="s">
        <v>770</v>
      </c>
      <c r="V52" t="str">
        <f>("Methadone, Naltrexone")</f>
        <v>Methadone, Naltrexone</v>
      </c>
      <c r="W52" t="s">
        <v>769</v>
      </c>
      <c r="Y52" t="str">
        <f t="shared" si="24"/>
        <v>No earlier PDL available</v>
      </c>
      <c r="AB52" t="str">
        <f t="shared" si="25"/>
        <v>No earlier PDL available</v>
      </c>
      <c r="AE52">
        <v>0</v>
      </c>
      <c r="AT52">
        <v>1</v>
      </c>
      <c r="AU52" t="s">
        <v>764</v>
      </c>
      <c r="AW52" t="str">
        <f t="shared" si="26"/>
        <v>Reimbursement limitations</v>
      </c>
      <c r="AX52" t="s">
        <v>764</v>
      </c>
      <c r="AZ52">
        <v>1</v>
      </c>
      <c r="BA52" t="s">
        <v>763</v>
      </c>
      <c r="BC52">
        <v>1</v>
      </c>
      <c r="BD52" t="s">
        <v>762</v>
      </c>
      <c r="BF52">
        <v>0</v>
      </c>
    </row>
    <row r="53" spans="1:58" x14ac:dyDescent="0.35">
      <c r="A53" t="s">
        <v>128</v>
      </c>
      <c r="B53" s="1">
        <v>43466</v>
      </c>
      <c r="C53" s="1">
        <v>43655</v>
      </c>
      <c r="D53" t="str">
        <f t="shared" si="23"/>
        <v>Yes, through state Medicaid plans</v>
      </c>
      <c r="E53" t="s">
        <v>770</v>
      </c>
      <c r="G53">
        <v>0</v>
      </c>
      <c r="S53">
        <v>1</v>
      </c>
      <c r="T53" t="s">
        <v>770</v>
      </c>
      <c r="V53" t="str">
        <f>("Methadone, Naltrexone")</f>
        <v>Methadone, Naltrexone</v>
      </c>
      <c r="W53" t="s">
        <v>769</v>
      </c>
      <c r="Y53" t="str">
        <f t="shared" si="24"/>
        <v>No earlier PDL available</v>
      </c>
      <c r="AB53" t="str">
        <f t="shared" si="25"/>
        <v>No earlier PDL available</v>
      </c>
      <c r="AE53">
        <v>0</v>
      </c>
      <c r="AT53">
        <v>1</v>
      </c>
      <c r="AU53" t="s">
        <v>764</v>
      </c>
      <c r="AW53" t="str">
        <f t="shared" si="26"/>
        <v>Reimbursement limitations</v>
      </c>
      <c r="AX53" t="s">
        <v>764</v>
      </c>
      <c r="AZ53">
        <v>1</v>
      </c>
      <c r="BA53" t="s">
        <v>763</v>
      </c>
      <c r="BC53">
        <v>1</v>
      </c>
      <c r="BD53" t="s">
        <v>762</v>
      </c>
      <c r="BF53">
        <v>0</v>
      </c>
    </row>
    <row r="54" spans="1:58" x14ac:dyDescent="0.35">
      <c r="A54" t="s">
        <v>128</v>
      </c>
      <c r="B54" s="1">
        <v>43656</v>
      </c>
      <c r="C54" s="1">
        <v>43787</v>
      </c>
      <c r="D54" t="str">
        <f t="shared" si="23"/>
        <v>Yes, through state Medicaid plans</v>
      </c>
      <c r="E54" t="s">
        <v>768</v>
      </c>
      <c r="G54">
        <v>0</v>
      </c>
      <c r="S54">
        <v>1</v>
      </c>
      <c r="T54" t="s">
        <v>768</v>
      </c>
      <c r="V54" t="str">
        <f>("Buprenorphine, Methadone, Naltrexone, Buprenorphine and Naloxone combination products")</f>
        <v>Buprenorphine, Methadone, Naltrexone, Buprenorphine and Naloxone combination products</v>
      </c>
      <c r="W54" t="s">
        <v>766</v>
      </c>
      <c r="Y54" t="str">
        <f t="shared" si="24"/>
        <v>No earlier PDL available</v>
      </c>
      <c r="AB54" t="str">
        <f t="shared" si="25"/>
        <v>No earlier PDL available</v>
      </c>
      <c r="AE54">
        <v>0</v>
      </c>
      <c r="AG54" t="s">
        <v>765</v>
      </c>
      <c r="AT54">
        <v>1</v>
      </c>
      <c r="AU54" t="s">
        <v>764</v>
      </c>
      <c r="AW54" t="str">
        <f t="shared" si="26"/>
        <v>Reimbursement limitations</v>
      </c>
      <c r="AX54" t="s">
        <v>764</v>
      </c>
      <c r="AZ54">
        <v>1</v>
      </c>
      <c r="BA54" t="s">
        <v>763</v>
      </c>
      <c r="BC54">
        <v>1</v>
      </c>
      <c r="BD54" t="s">
        <v>762</v>
      </c>
      <c r="BF54">
        <v>0</v>
      </c>
    </row>
    <row r="55" spans="1:58" x14ac:dyDescent="0.35">
      <c r="A55" t="s">
        <v>128</v>
      </c>
      <c r="B55" s="1">
        <v>43788</v>
      </c>
      <c r="C55" s="1">
        <v>43830</v>
      </c>
      <c r="D55" t="str">
        <f t="shared" si="23"/>
        <v>Yes, through state Medicaid plans</v>
      </c>
      <c r="E55" t="s">
        <v>768</v>
      </c>
      <c r="G55">
        <v>0</v>
      </c>
      <c r="S55">
        <v>1</v>
      </c>
      <c r="T55" t="s">
        <v>768</v>
      </c>
      <c r="V55" t="str">
        <f>("Buprenorphine, Methadone, Naltrexone, Buprenorphine and Naloxone combination products")</f>
        <v>Buprenorphine, Methadone, Naltrexone, Buprenorphine and Naloxone combination products</v>
      </c>
      <c r="W55" t="s">
        <v>766</v>
      </c>
      <c r="Y55" t="str">
        <f t="shared" si="24"/>
        <v>No earlier PDL available</v>
      </c>
      <c r="AB55" t="str">
        <f t="shared" si="25"/>
        <v>No earlier PDL available</v>
      </c>
      <c r="AE55">
        <v>0</v>
      </c>
      <c r="AG55" t="s">
        <v>765</v>
      </c>
      <c r="AT55">
        <v>1</v>
      </c>
      <c r="AU55" t="s">
        <v>764</v>
      </c>
      <c r="AW55" t="str">
        <f t="shared" si="26"/>
        <v>Reimbursement limitations</v>
      </c>
      <c r="AX55" t="s">
        <v>764</v>
      </c>
      <c r="AZ55">
        <v>1</v>
      </c>
      <c r="BA55" t="s">
        <v>763</v>
      </c>
      <c r="BC55">
        <v>1</v>
      </c>
      <c r="BD55" t="s">
        <v>762</v>
      </c>
      <c r="BF55">
        <v>0</v>
      </c>
    </row>
    <row r="56" spans="1:58" x14ac:dyDescent="0.35">
      <c r="A56" t="s">
        <v>128</v>
      </c>
      <c r="B56" s="1">
        <v>43831</v>
      </c>
      <c r="C56" s="1">
        <v>44044</v>
      </c>
      <c r="D56" t="str">
        <f t="shared" si="23"/>
        <v>Yes, through state Medicaid plans</v>
      </c>
      <c r="E56" t="s">
        <v>768</v>
      </c>
      <c r="G56">
        <v>0</v>
      </c>
      <c r="S56">
        <v>1</v>
      </c>
      <c r="T56" t="s">
        <v>767</v>
      </c>
      <c r="V56" t="str">
        <f>("Buprenorphine, Methadone, Naltrexone, Buprenorphine and Naloxone combination products")</f>
        <v>Buprenorphine, Methadone, Naltrexone, Buprenorphine and Naloxone combination products</v>
      </c>
      <c r="W56" t="s">
        <v>766</v>
      </c>
      <c r="Y56" t="str">
        <f t="shared" si="24"/>
        <v>No earlier PDL available</v>
      </c>
      <c r="AB56" t="str">
        <f t="shared" si="25"/>
        <v>No earlier PDL available</v>
      </c>
      <c r="AE56">
        <v>0</v>
      </c>
      <c r="AG56" t="s">
        <v>765</v>
      </c>
      <c r="AT56">
        <v>1</v>
      </c>
      <c r="AU56" t="s">
        <v>764</v>
      </c>
      <c r="AW56" t="str">
        <f t="shared" si="26"/>
        <v>Reimbursement limitations</v>
      </c>
      <c r="AX56" t="s">
        <v>764</v>
      </c>
      <c r="AZ56">
        <v>1</v>
      </c>
      <c r="BA56" t="s">
        <v>763</v>
      </c>
      <c r="BC56">
        <v>1</v>
      </c>
      <c r="BD56" t="s">
        <v>762</v>
      </c>
      <c r="BF56">
        <v>0</v>
      </c>
    </row>
    <row r="57" spans="1:58" x14ac:dyDescent="0.35">
      <c r="A57" t="s">
        <v>129</v>
      </c>
      <c r="B57" s="1">
        <v>42948</v>
      </c>
      <c r="C57" s="1">
        <v>42978</v>
      </c>
      <c r="D57" t="str">
        <f t="shared" si="23"/>
        <v>Yes, through state Medicaid plans</v>
      </c>
      <c r="E57" t="s">
        <v>755</v>
      </c>
      <c r="G57">
        <v>0</v>
      </c>
      <c r="S57">
        <v>1</v>
      </c>
      <c r="T57" t="s">
        <v>757</v>
      </c>
      <c r="V57" t="str">
        <f>("Methadone")</f>
        <v>Methadone</v>
      </c>
      <c r="W57" t="s">
        <v>761</v>
      </c>
      <c r="X57" t="s">
        <v>760</v>
      </c>
      <c r="Y57" t="str">
        <f t="shared" si="24"/>
        <v>No earlier PDL available</v>
      </c>
      <c r="AB57" t="str">
        <f t="shared" si="25"/>
        <v>No earlier PDL available</v>
      </c>
      <c r="AE57">
        <v>1</v>
      </c>
      <c r="AF57" t="s">
        <v>742</v>
      </c>
      <c r="AG57" t="s">
        <v>744</v>
      </c>
      <c r="AH57" t="str">
        <f>("No Buprenorphine specific limitations")</f>
        <v>No Buprenorphine specific limitations</v>
      </c>
      <c r="AK57" t="str">
        <f t="shared" ref="AK57:AK69" si="27">("Quantity limits")</f>
        <v>Quantity limits</v>
      </c>
      <c r="AL57" t="s">
        <v>742</v>
      </c>
      <c r="AN57" t="str">
        <f>("No Naltrexone specific limitations")</f>
        <v>No Naltrexone specific limitations</v>
      </c>
      <c r="AQ57" t="str">
        <f>("No Buprenorphine and Naloxone combination product specific limitations")</f>
        <v>No Buprenorphine and Naloxone combination product specific limitations</v>
      </c>
      <c r="AT57">
        <v>1</v>
      </c>
      <c r="AU57" t="s">
        <v>755</v>
      </c>
      <c r="AW57" t="str">
        <f>("Length of treatment")</f>
        <v>Length of treatment</v>
      </c>
      <c r="AX57" t="s">
        <v>755</v>
      </c>
      <c r="AZ57">
        <v>1</v>
      </c>
      <c r="BA57" t="s">
        <v>738</v>
      </c>
      <c r="BF57">
        <v>0</v>
      </c>
    </row>
    <row r="58" spans="1:58" x14ac:dyDescent="0.35">
      <c r="A58" t="s">
        <v>129</v>
      </c>
      <c r="B58" s="1">
        <v>42979</v>
      </c>
      <c r="C58" s="1">
        <v>43100</v>
      </c>
      <c r="D58" t="str">
        <f t="shared" si="23"/>
        <v>Yes, through state Medicaid plans</v>
      </c>
      <c r="E58" t="s">
        <v>742</v>
      </c>
      <c r="G58">
        <v>0</v>
      </c>
      <c r="S58">
        <v>1</v>
      </c>
      <c r="T58" t="s">
        <v>757</v>
      </c>
      <c r="V58" t="str">
        <f>("Methadone")</f>
        <v>Methadone</v>
      </c>
      <c r="W58" t="s">
        <v>761</v>
      </c>
      <c r="X58" t="s">
        <v>760</v>
      </c>
      <c r="Y58" t="str">
        <f t="shared" si="24"/>
        <v>No earlier PDL available</v>
      </c>
      <c r="AB58" t="str">
        <f t="shared" si="25"/>
        <v>No earlier PDL available</v>
      </c>
      <c r="AE58">
        <v>1</v>
      </c>
      <c r="AF58" t="s">
        <v>742</v>
      </c>
      <c r="AG58" t="s">
        <v>744</v>
      </c>
      <c r="AH58" t="str">
        <f>("No Buprenorphine specific limitations")</f>
        <v>No Buprenorphine specific limitations</v>
      </c>
      <c r="AK58" t="str">
        <f t="shared" si="27"/>
        <v>Quantity limits</v>
      </c>
      <c r="AL58" t="s">
        <v>742</v>
      </c>
      <c r="AN58" t="str">
        <f>("No Naltrexone specific limitations")</f>
        <v>No Naltrexone specific limitations</v>
      </c>
      <c r="AQ58" t="str">
        <f>("No Buprenorphine and Naloxone combination product specific limitations")</f>
        <v>No Buprenorphine and Naloxone combination product specific limitations</v>
      </c>
      <c r="AT58">
        <v>1</v>
      </c>
      <c r="AU58" t="s">
        <v>742</v>
      </c>
      <c r="AW58" t="str">
        <f>("Length of treatment")</f>
        <v>Length of treatment</v>
      </c>
      <c r="AX58" t="s">
        <v>755</v>
      </c>
      <c r="AZ58">
        <v>1</v>
      </c>
      <c r="BA58" t="s">
        <v>738</v>
      </c>
      <c r="BF58">
        <v>0</v>
      </c>
    </row>
    <row r="59" spans="1:58" x14ac:dyDescent="0.35">
      <c r="A59" t="s">
        <v>129</v>
      </c>
      <c r="B59" s="1">
        <v>43101</v>
      </c>
      <c r="C59" s="1">
        <v>43190</v>
      </c>
      <c r="D59" t="str">
        <f t="shared" si="23"/>
        <v>Yes, through state Medicaid plans</v>
      </c>
      <c r="E59" t="s">
        <v>742</v>
      </c>
      <c r="G59">
        <v>0</v>
      </c>
      <c r="S59">
        <v>1</v>
      </c>
      <c r="T59" t="s">
        <v>757</v>
      </c>
      <c r="V59" t="str">
        <f t="shared" ref="V59:V75" si="28">("Buprenorphine, Methadone, Naltrexone, Buprenorphine and Naloxone combination products")</f>
        <v>Buprenorphine, Methadone, Naltrexone, Buprenorphine and Naloxone combination products</v>
      </c>
      <c r="W59" t="s">
        <v>745</v>
      </c>
      <c r="Y59" t="str">
        <f t="shared" si="24"/>
        <v>No earlier PDL available</v>
      </c>
      <c r="AB59" t="str">
        <f t="shared" si="25"/>
        <v>No earlier PDL available</v>
      </c>
      <c r="AE59">
        <v>1</v>
      </c>
      <c r="AF59" t="s">
        <v>756</v>
      </c>
      <c r="AG59" t="s">
        <v>744</v>
      </c>
      <c r="AH59" t="str">
        <f t="shared" ref="AH59:AH69" si="29">("Prior authorization , Quantity limits")</f>
        <v>Prior authorization , Quantity limits</v>
      </c>
      <c r="AI59" t="s">
        <v>741</v>
      </c>
      <c r="AJ59" t="s">
        <v>759</v>
      </c>
      <c r="AK59" t="str">
        <f t="shared" si="27"/>
        <v>Quantity limits</v>
      </c>
      <c r="AL59" t="s">
        <v>742</v>
      </c>
      <c r="AN59" t="str">
        <f t="shared" ref="AN59:AN69" si="30">("Prior authorization")</f>
        <v>Prior authorization</v>
      </c>
      <c r="AO59" t="s">
        <v>741</v>
      </c>
      <c r="AP59" t="s">
        <v>740</v>
      </c>
      <c r="AQ59" t="str">
        <f t="shared" ref="AQ59:AQ69" si="31">("Prior authorization, Fail first/Step therapy, Quantity limits")</f>
        <v>Prior authorization, Fail first/Step therapy, Quantity limits</v>
      </c>
      <c r="AR59" t="s">
        <v>758</v>
      </c>
      <c r="AS59" t="s">
        <v>752</v>
      </c>
      <c r="AT59">
        <v>1</v>
      </c>
      <c r="AU59" t="s">
        <v>742</v>
      </c>
      <c r="AW59" t="str">
        <f>("Length of treatment")</f>
        <v>Length of treatment</v>
      </c>
      <c r="AX59" t="s">
        <v>755</v>
      </c>
      <c r="AZ59">
        <v>1</v>
      </c>
      <c r="BA59" t="s">
        <v>738</v>
      </c>
      <c r="BF59">
        <v>0</v>
      </c>
    </row>
    <row r="60" spans="1:58" x14ac:dyDescent="0.35">
      <c r="A60" t="s">
        <v>129</v>
      </c>
      <c r="B60" s="1">
        <v>43191</v>
      </c>
      <c r="C60" s="1">
        <v>43202</v>
      </c>
      <c r="D60" t="str">
        <f t="shared" si="23"/>
        <v>Yes, through state Medicaid plans</v>
      </c>
      <c r="E60" t="s">
        <v>742</v>
      </c>
      <c r="G60">
        <v>0</v>
      </c>
      <c r="S60">
        <v>1</v>
      </c>
      <c r="T60" t="s">
        <v>757</v>
      </c>
      <c r="V60" t="str">
        <f t="shared" si="28"/>
        <v>Buprenorphine, Methadone, Naltrexone, Buprenorphine and Naloxone combination products</v>
      </c>
      <c r="W60" t="s">
        <v>745</v>
      </c>
      <c r="Y60" t="str">
        <f t="shared" si="24"/>
        <v>No earlier PDL available</v>
      </c>
      <c r="AB60" t="str">
        <f t="shared" si="25"/>
        <v>No earlier PDL available</v>
      </c>
      <c r="AE60">
        <v>1</v>
      </c>
      <c r="AF60" t="s">
        <v>756</v>
      </c>
      <c r="AG60" t="s">
        <v>744</v>
      </c>
      <c r="AH60" t="str">
        <f t="shared" si="29"/>
        <v>Prior authorization , Quantity limits</v>
      </c>
      <c r="AI60" t="s">
        <v>741</v>
      </c>
      <c r="AJ60" t="s">
        <v>743</v>
      </c>
      <c r="AK60" t="str">
        <f t="shared" si="27"/>
        <v>Quantity limits</v>
      </c>
      <c r="AL60" t="s">
        <v>742</v>
      </c>
      <c r="AN60" t="str">
        <f t="shared" si="30"/>
        <v>Prior authorization</v>
      </c>
      <c r="AO60" t="s">
        <v>741</v>
      </c>
      <c r="AP60" t="s">
        <v>740</v>
      </c>
      <c r="AQ60" t="str">
        <f t="shared" si="31"/>
        <v>Prior authorization, Fail first/Step therapy, Quantity limits</v>
      </c>
      <c r="AS60" t="s">
        <v>752</v>
      </c>
      <c r="AT60">
        <v>1</v>
      </c>
      <c r="AU60" t="s">
        <v>755</v>
      </c>
      <c r="AW60" t="str">
        <f>("Length of treatment")</f>
        <v>Length of treatment</v>
      </c>
      <c r="AX60" t="s">
        <v>755</v>
      </c>
      <c r="AZ60">
        <v>1</v>
      </c>
      <c r="BA60" t="s">
        <v>738</v>
      </c>
      <c r="BF60">
        <v>0</v>
      </c>
    </row>
    <row r="61" spans="1:58" x14ac:dyDescent="0.35">
      <c r="A61" t="s">
        <v>129</v>
      </c>
      <c r="B61" s="1">
        <v>43203</v>
      </c>
      <c r="C61" s="1">
        <v>43281</v>
      </c>
      <c r="D61" t="str">
        <f t="shared" si="23"/>
        <v>Yes, through state Medicaid plans</v>
      </c>
      <c r="E61" t="s">
        <v>747</v>
      </c>
      <c r="G61">
        <v>0</v>
      </c>
      <c r="S61">
        <v>1</v>
      </c>
      <c r="T61" t="s">
        <v>754</v>
      </c>
      <c r="V61" t="str">
        <f t="shared" si="28"/>
        <v>Buprenorphine, Methadone, Naltrexone, Buprenorphine and Naloxone combination products</v>
      </c>
      <c r="W61" t="s">
        <v>753</v>
      </c>
      <c r="Y61" t="str">
        <f t="shared" si="24"/>
        <v>No earlier PDL available</v>
      </c>
      <c r="AB61" t="str">
        <f t="shared" si="25"/>
        <v>No earlier PDL available</v>
      </c>
      <c r="AE61">
        <v>1</v>
      </c>
      <c r="AF61" t="s">
        <v>741</v>
      </c>
      <c r="AG61" t="s">
        <v>744</v>
      </c>
      <c r="AH61" t="str">
        <f t="shared" si="29"/>
        <v>Prior authorization , Quantity limits</v>
      </c>
      <c r="AI61" t="s">
        <v>741</v>
      </c>
      <c r="AJ61" t="s">
        <v>743</v>
      </c>
      <c r="AK61" t="str">
        <f t="shared" si="27"/>
        <v>Quantity limits</v>
      </c>
      <c r="AL61" t="s">
        <v>742</v>
      </c>
      <c r="AN61" t="str">
        <f t="shared" si="30"/>
        <v>Prior authorization</v>
      </c>
      <c r="AO61" t="s">
        <v>741</v>
      </c>
      <c r="AP61" t="s">
        <v>740</v>
      </c>
      <c r="AQ61" t="str">
        <f t="shared" si="31"/>
        <v>Prior authorization, Fail first/Step therapy, Quantity limits</v>
      </c>
      <c r="AR61" t="s">
        <v>741</v>
      </c>
      <c r="AS61" t="s">
        <v>752</v>
      </c>
      <c r="AT61">
        <v>0</v>
      </c>
      <c r="AZ61">
        <v>1</v>
      </c>
      <c r="BA61" t="s">
        <v>738</v>
      </c>
      <c r="BF61">
        <v>0</v>
      </c>
    </row>
    <row r="62" spans="1:58" x14ac:dyDescent="0.35">
      <c r="A62" t="s">
        <v>129</v>
      </c>
      <c r="B62" s="1">
        <v>43282</v>
      </c>
      <c r="C62" s="1">
        <v>43465</v>
      </c>
      <c r="D62" t="str">
        <f t="shared" si="23"/>
        <v>Yes, through state Medicaid plans</v>
      </c>
      <c r="E62" t="s">
        <v>747</v>
      </c>
      <c r="G62">
        <v>0</v>
      </c>
      <c r="S62">
        <v>1</v>
      </c>
      <c r="T62" t="s">
        <v>746</v>
      </c>
      <c r="V62" t="str">
        <f t="shared" si="28"/>
        <v>Buprenorphine, Methadone, Naltrexone, Buprenorphine and Naloxone combination products</v>
      </c>
      <c r="W62" t="s">
        <v>751</v>
      </c>
      <c r="Y62" t="str">
        <f t="shared" si="24"/>
        <v>No earlier PDL available</v>
      </c>
      <c r="AB62" t="str">
        <f t="shared" si="25"/>
        <v>No earlier PDL available</v>
      </c>
      <c r="AE62">
        <v>1</v>
      </c>
      <c r="AF62" t="s">
        <v>741</v>
      </c>
      <c r="AG62" t="s">
        <v>744</v>
      </c>
      <c r="AH62" t="str">
        <f t="shared" si="29"/>
        <v>Prior authorization , Quantity limits</v>
      </c>
      <c r="AI62" t="s">
        <v>741</v>
      </c>
      <c r="AJ62" t="s">
        <v>743</v>
      </c>
      <c r="AK62" t="str">
        <f t="shared" si="27"/>
        <v>Quantity limits</v>
      </c>
      <c r="AL62" t="s">
        <v>742</v>
      </c>
      <c r="AN62" t="str">
        <f t="shared" si="30"/>
        <v>Prior authorization</v>
      </c>
      <c r="AO62" t="s">
        <v>741</v>
      </c>
      <c r="AP62" t="s">
        <v>740</v>
      </c>
      <c r="AQ62" t="str">
        <f t="shared" si="31"/>
        <v>Prior authorization, Fail first/Step therapy, Quantity limits</v>
      </c>
      <c r="AR62" t="s">
        <v>741</v>
      </c>
      <c r="AS62" t="s">
        <v>748</v>
      </c>
      <c r="AT62">
        <v>0</v>
      </c>
      <c r="AZ62">
        <v>1</v>
      </c>
      <c r="BA62" t="s">
        <v>738</v>
      </c>
      <c r="BF62">
        <v>0</v>
      </c>
    </row>
    <row r="63" spans="1:58" x14ac:dyDescent="0.35">
      <c r="A63" t="s">
        <v>129</v>
      </c>
      <c r="B63" s="1">
        <v>43466</v>
      </c>
      <c r="C63" s="1">
        <v>43555</v>
      </c>
      <c r="D63" t="str">
        <f t="shared" si="23"/>
        <v>Yes, through state Medicaid plans</v>
      </c>
      <c r="E63" t="s">
        <v>747</v>
      </c>
      <c r="G63">
        <v>0</v>
      </c>
      <c r="S63">
        <v>1</v>
      </c>
      <c r="T63" t="s">
        <v>746</v>
      </c>
      <c r="V63" t="str">
        <f t="shared" si="28"/>
        <v>Buprenorphine, Methadone, Naltrexone, Buprenorphine and Naloxone combination products</v>
      </c>
      <c r="W63" t="s">
        <v>751</v>
      </c>
      <c r="Y63" t="str">
        <f t="shared" si="24"/>
        <v>No earlier PDL available</v>
      </c>
      <c r="AB63" t="str">
        <f t="shared" si="25"/>
        <v>No earlier PDL available</v>
      </c>
      <c r="AE63">
        <v>1</v>
      </c>
      <c r="AF63" t="s">
        <v>741</v>
      </c>
      <c r="AG63" t="s">
        <v>744</v>
      </c>
      <c r="AH63" t="str">
        <f t="shared" si="29"/>
        <v>Prior authorization , Quantity limits</v>
      </c>
      <c r="AI63" t="s">
        <v>741</v>
      </c>
      <c r="AJ63" t="s">
        <v>743</v>
      </c>
      <c r="AK63" t="str">
        <f t="shared" si="27"/>
        <v>Quantity limits</v>
      </c>
      <c r="AL63" t="s">
        <v>742</v>
      </c>
      <c r="AN63" t="str">
        <f t="shared" si="30"/>
        <v>Prior authorization</v>
      </c>
      <c r="AO63" t="s">
        <v>741</v>
      </c>
      <c r="AP63" t="s">
        <v>740</v>
      </c>
      <c r="AQ63" t="str">
        <f t="shared" si="31"/>
        <v>Prior authorization, Fail first/Step therapy, Quantity limits</v>
      </c>
      <c r="AS63" t="s">
        <v>748</v>
      </c>
      <c r="AT63">
        <v>0</v>
      </c>
      <c r="AW63" t="str">
        <f>("")</f>
        <v/>
      </c>
      <c r="AZ63">
        <v>1</v>
      </c>
      <c r="BA63" t="s">
        <v>738</v>
      </c>
      <c r="BF63">
        <v>0</v>
      </c>
    </row>
    <row r="64" spans="1:58" x14ac:dyDescent="0.35">
      <c r="A64" t="s">
        <v>129</v>
      </c>
      <c r="B64" s="1">
        <v>43556</v>
      </c>
      <c r="C64" s="1">
        <v>43600</v>
      </c>
      <c r="D64" t="str">
        <f t="shared" si="23"/>
        <v>Yes, through state Medicaid plans</v>
      </c>
      <c r="E64" t="s">
        <v>747</v>
      </c>
      <c r="G64">
        <v>0</v>
      </c>
      <c r="S64">
        <v>1</v>
      </c>
      <c r="T64" t="s">
        <v>746</v>
      </c>
      <c r="V64" t="str">
        <f t="shared" si="28"/>
        <v>Buprenorphine, Methadone, Naltrexone, Buprenorphine and Naloxone combination products</v>
      </c>
      <c r="W64" t="s">
        <v>745</v>
      </c>
      <c r="Y64" t="str">
        <f t="shared" si="24"/>
        <v>No earlier PDL available</v>
      </c>
      <c r="AB64" t="str">
        <f t="shared" si="25"/>
        <v>No earlier PDL available</v>
      </c>
      <c r="AE64">
        <v>1</v>
      </c>
      <c r="AF64" t="s">
        <v>741</v>
      </c>
      <c r="AG64" t="s">
        <v>744</v>
      </c>
      <c r="AH64" t="str">
        <f t="shared" si="29"/>
        <v>Prior authorization , Quantity limits</v>
      </c>
      <c r="AI64" t="s">
        <v>741</v>
      </c>
      <c r="AJ64" t="s">
        <v>743</v>
      </c>
      <c r="AK64" t="str">
        <f t="shared" si="27"/>
        <v>Quantity limits</v>
      </c>
      <c r="AL64" t="s">
        <v>742</v>
      </c>
      <c r="AN64" t="str">
        <f t="shared" si="30"/>
        <v>Prior authorization</v>
      </c>
      <c r="AO64" t="s">
        <v>741</v>
      </c>
      <c r="AP64" t="s">
        <v>740</v>
      </c>
      <c r="AQ64" t="str">
        <f t="shared" si="31"/>
        <v>Prior authorization, Fail first/Step therapy, Quantity limits</v>
      </c>
      <c r="AR64" t="s">
        <v>741</v>
      </c>
      <c r="AS64" t="s">
        <v>748</v>
      </c>
      <c r="AT64">
        <v>0</v>
      </c>
      <c r="AW64" t="str">
        <f>("")</f>
        <v/>
      </c>
      <c r="AZ64">
        <v>1</v>
      </c>
      <c r="BA64" t="s">
        <v>738</v>
      </c>
      <c r="BF64">
        <v>0</v>
      </c>
    </row>
    <row r="65" spans="1:58" x14ac:dyDescent="0.35">
      <c r="A65" t="s">
        <v>129</v>
      </c>
      <c r="B65" s="1">
        <v>43601</v>
      </c>
      <c r="C65" s="1">
        <v>43628</v>
      </c>
      <c r="D65" t="str">
        <f t="shared" si="23"/>
        <v>Yes, through state Medicaid plans</v>
      </c>
      <c r="E65" t="s">
        <v>747</v>
      </c>
      <c r="G65">
        <v>0</v>
      </c>
      <c r="S65">
        <v>1</v>
      </c>
      <c r="T65" t="s">
        <v>746</v>
      </c>
      <c r="V65" t="str">
        <f t="shared" si="28"/>
        <v>Buprenorphine, Methadone, Naltrexone, Buprenorphine and Naloxone combination products</v>
      </c>
      <c r="W65" t="s">
        <v>745</v>
      </c>
      <c r="Y65" t="str">
        <f t="shared" si="24"/>
        <v>No earlier PDL available</v>
      </c>
      <c r="AB65" t="str">
        <f t="shared" si="25"/>
        <v>No earlier PDL available</v>
      </c>
      <c r="AE65">
        <v>1</v>
      </c>
      <c r="AF65" t="s">
        <v>741</v>
      </c>
      <c r="AG65" t="s">
        <v>744</v>
      </c>
      <c r="AH65" t="str">
        <f t="shared" si="29"/>
        <v>Prior authorization , Quantity limits</v>
      </c>
      <c r="AI65" t="s">
        <v>741</v>
      </c>
      <c r="AJ65" t="s">
        <v>743</v>
      </c>
      <c r="AK65" t="str">
        <f t="shared" si="27"/>
        <v>Quantity limits</v>
      </c>
      <c r="AL65" t="s">
        <v>742</v>
      </c>
      <c r="AN65" t="str">
        <f t="shared" si="30"/>
        <v>Prior authorization</v>
      </c>
      <c r="AO65" t="s">
        <v>741</v>
      </c>
      <c r="AP65" t="s">
        <v>740</v>
      </c>
      <c r="AQ65" t="str">
        <f t="shared" si="31"/>
        <v>Prior authorization, Fail first/Step therapy, Quantity limits</v>
      </c>
      <c r="AR65" t="s">
        <v>741</v>
      </c>
      <c r="AS65" t="s">
        <v>748</v>
      </c>
      <c r="AT65">
        <v>0</v>
      </c>
      <c r="AZ65">
        <v>1</v>
      </c>
      <c r="BA65" t="s">
        <v>750</v>
      </c>
      <c r="BF65">
        <v>0</v>
      </c>
    </row>
    <row r="66" spans="1:58" x14ac:dyDescent="0.35">
      <c r="A66" t="s">
        <v>129</v>
      </c>
      <c r="B66" s="1">
        <v>43629</v>
      </c>
      <c r="C66" s="1">
        <v>43738</v>
      </c>
      <c r="D66" t="str">
        <f t="shared" si="23"/>
        <v>Yes, through state Medicaid plans</v>
      </c>
      <c r="E66" t="s">
        <v>747</v>
      </c>
      <c r="G66">
        <v>0</v>
      </c>
      <c r="S66">
        <v>1</v>
      </c>
      <c r="T66" t="s">
        <v>746</v>
      </c>
      <c r="V66" t="str">
        <f t="shared" si="28"/>
        <v>Buprenorphine, Methadone, Naltrexone, Buprenorphine and Naloxone combination products</v>
      </c>
      <c r="W66" t="s">
        <v>745</v>
      </c>
      <c r="Y66" t="str">
        <f t="shared" si="24"/>
        <v>No earlier PDL available</v>
      </c>
      <c r="AB66" t="str">
        <f t="shared" si="25"/>
        <v>No earlier PDL available</v>
      </c>
      <c r="AE66">
        <v>1</v>
      </c>
      <c r="AF66" t="s">
        <v>741</v>
      </c>
      <c r="AG66" t="s">
        <v>744</v>
      </c>
      <c r="AH66" t="str">
        <f t="shared" si="29"/>
        <v>Prior authorization , Quantity limits</v>
      </c>
      <c r="AI66" t="s">
        <v>741</v>
      </c>
      <c r="AJ66" t="s">
        <v>743</v>
      </c>
      <c r="AK66" t="str">
        <f t="shared" si="27"/>
        <v>Quantity limits</v>
      </c>
      <c r="AL66" t="s">
        <v>749</v>
      </c>
      <c r="AN66" t="str">
        <f t="shared" si="30"/>
        <v>Prior authorization</v>
      </c>
      <c r="AO66" t="s">
        <v>741</v>
      </c>
      <c r="AP66" t="s">
        <v>740</v>
      </c>
      <c r="AQ66" t="str">
        <f t="shared" si="31"/>
        <v>Prior authorization, Fail first/Step therapy, Quantity limits</v>
      </c>
      <c r="AR66" t="s">
        <v>741</v>
      </c>
      <c r="AS66" t="s">
        <v>748</v>
      </c>
      <c r="AT66">
        <v>0</v>
      </c>
      <c r="AZ66">
        <v>1</v>
      </c>
      <c r="BA66" t="s">
        <v>738</v>
      </c>
      <c r="BF66">
        <v>0</v>
      </c>
    </row>
    <row r="67" spans="1:58" x14ac:dyDescent="0.35">
      <c r="A67" t="s">
        <v>129</v>
      </c>
      <c r="B67" s="1">
        <v>43739</v>
      </c>
      <c r="C67" s="1">
        <v>43747</v>
      </c>
      <c r="D67" t="str">
        <f t="shared" si="23"/>
        <v>Yes, through state Medicaid plans</v>
      </c>
      <c r="E67" t="s">
        <v>747</v>
      </c>
      <c r="G67">
        <v>0</v>
      </c>
      <c r="S67">
        <v>1</v>
      </c>
      <c r="T67" t="s">
        <v>746</v>
      </c>
      <c r="V67" t="str">
        <f t="shared" si="28"/>
        <v>Buprenorphine, Methadone, Naltrexone, Buprenorphine and Naloxone combination products</v>
      </c>
      <c r="W67" t="s">
        <v>745</v>
      </c>
      <c r="Y67" t="str">
        <f t="shared" si="24"/>
        <v>No earlier PDL available</v>
      </c>
      <c r="AB67" t="str">
        <f t="shared" si="25"/>
        <v>No earlier PDL available</v>
      </c>
      <c r="AE67">
        <v>1</v>
      </c>
      <c r="AF67" t="s">
        <v>741</v>
      </c>
      <c r="AG67" t="s">
        <v>744</v>
      </c>
      <c r="AH67" t="str">
        <f t="shared" si="29"/>
        <v>Prior authorization , Quantity limits</v>
      </c>
      <c r="AI67" t="s">
        <v>741</v>
      </c>
      <c r="AJ67" t="s">
        <v>743</v>
      </c>
      <c r="AK67" t="str">
        <f t="shared" si="27"/>
        <v>Quantity limits</v>
      </c>
      <c r="AL67" t="s">
        <v>742</v>
      </c>
      <c r="AN67" t="str">
        <f t="shared" si="30"/>
        <v>Prior authorization</v>
      </c>
      <c r="AO67" t="s">
        <v>741</v>
      </c>
      <c r="AP67" t="s">
        <v>740</v>
      </c>
      <c r="AQ67" t="str">
        <f t="shared" si="31"/>
        <v>Prior authorization, Fail first/Step therapy, Quantity limits</v>
      </c>
      <c r="AR67" t="s">
        <v>741</v>
      </c>
      <c r="AS67" t="s">
        <v>748</v>
      </c>
      <c r="AT67">
        <v>0</v>
      </c>
      <c r="AZ67">
        <v>1</v>
      </c>
      <c r="BA67" t="s">
        <v>738</v>
      </c>
      <c r="BF67">
        <v>0</v>
      </c>
    </row>
    <row r="68" spans="1:58" x14ac:dyDescent="0.35">
      <c r="A68" t="s">
        <v>129</v>
      </c>
      <c r="B68" s="1">
        <v>43748</v>
      </c>
      <c r="C68" s="1">
        <v>43830</v>
      </c>
      <c r="D68" t="str">
        <f t="shared" si="23"/>
        <v>Yes, through state Medicaid plans</v>
      </c>
      <c r="E68" t="s">
        <v>747</v>
      </c>
      <c r="G68">
        <v>0</v>
      </c>
      <c r="S68">
        <v>1</v>
      </c>
      <c r="T68" t="s">
        <v>746</v>
      </c>
      <c r="V68" t="str">
        <f t="shared" si="28"/>
        <v>Buprenorphine, Methadone, Naltrexone, Buprenorphine and Naloxone combination products</v>
      </c>
      <c r="W68" t="s">
        <v>745</v>
      </c>
      <c r="Y68" t="str">
        <f t="shared" si="24"/>
        <v>No earlier PDL available</v>
      </c>
      <c r="AB68" t="str">
        <f t="shared" si="25"/>
        <v>No earlier PDL available</v>
      </c>
      <c r="AE68">
        <v>1</v>
      </c>
      <c r="AF68" t="s">
        <v>741</v>
      </c>
      <c r="AG68" t="s">
        <v>744</v>
      </c>
      <c r="AH68" t="str">
        <f t="shared" si="29"/>
        <v>Prior authorization , Quantity limits</v>
      </c>
      <c r="AI68" t="s">
        <v>741</v>
      </c>
      <c r="AJ68" t="s">
        <v>743</v>
      </c>
      <c r="AK68" t="str">
        <f t="shared" si="27"/>
        <v>Quantity limits</v>
      </c>
      <c r="AL68" t="s">
        <v>742</v>
      </c>
      <c r="AN68" t="str">
        <f t="shared" si="30"/>
        <v>Prior authorization</v>
      </c>
      <c r="AO68" t="s">
        <v>741</v>
      </c>
      <c r="AP68" t="s">
        <v>740</v>
      </c>
      <c r="AQ68" t="str">
        <f t="shared" si="31"/>
        <v>Prior authorization, Fail first/Step therapy, Quantity limits</v>
      </c>
      <c r="AR68" t="s">
        <v>741</v>
      </c>
      <c r="AS68" t="s">
        <v>739</v>
      </c>
      <c r="AT68">
        <v>0</v>
      </c>
      <c r="AZ68">
        <v>1</v>
      </c>
      <c r="BA68" t="s">
        <v>738</v>
      </c>
      <c r="BF68">
        <v>0</v>
      </c>
    </row>
    <row r="69" spans="1:58" x14ac:dyDescent="0.35">
      <c r="A69" t="s">
        <v>129</v>
      </c>
      <c r="B69" s="1">
        <v>43831</v>
      </c>
      <c r="C69" s="1">
        <v>44044</v>
      </c>
      <c r="D69" t="str">
        <f t="shared" si="23"/>
        <v>Yes, through state Medicaid plans</v>
      </c>
      <c r="E69" t="s">
        <v>747</v>
      </c>
      <c r="G69">
        <v>0</v>
      </c>
      <c r="S69">
        <v>1</v>
      </c>
      <c r="T69" t="s">
        <v>746</v>
      </c>
      <c r="V69" t="str">
        <f t="shared" si="28"/>
        <v>Buprenorphine, Methadone, Naltrexone, Buprenorphine and Naloxone combination products</v>
      </c>
      <c r="W69" t="s">
        <v>745</v>
      </c>
      <c r="Y69" t="str">
        <f t="shared" si="24"/>
        <v>No earlier PDL available</v>
      </c>
      <c r="AB69" t="str">
        <f t="shared" si="25"/>
        <v>No earlier PDL available</v>
      </c>
      <c r="AE69">
        <v>1</v>
      </c>
      <c r="AF69" t="s">
        <v>741</v>
      </c>
      <c r="AG69" t="s">
        <v>744</v>
      </c>
      <c r="AH69" t="str">
        <f t="shared" si="29"/>
        <v>Prior authorization , Quantity limits</v>
      </c>
      <c r="AI69" t="s">
        <v>741</v>
      </c>
      <c r="AJ69" t="s">
        <v>743</v>
      </c>
      <c r="AK69" t="str">
        <f t="shared" si="27"/>
        <v>Quantity limits</v>
      </c>
      <c r="AL69" t="s">
        <v>742</v>
      </c>
      <c r="AN69" t="str">
        <f t="shared" si="30"/>
        <v>Prior authorization</v>
      </c>
      <c r="AO69" t="s">
        <v>741</v>
      </c>
      <c r="AP69" t="s">
        <v>740</v>
      </c>
      <c r="AQ69" t="str">
        <f t="shared" si="31"/>
        <v>Prior authorization, Fail first/Step therapy, Quantity limits</v>
      </c>
      <c r="AS69" t="s">
        <v>739</v>
      </c>
      <c r="AT69">
        <v>0</v>
      </c>
      <c r="AZ69">
        <v>1</v>
      </c>
      <c r="BA69" t="s">
        <v>738</v>
      </c>
      <c r="BF69">
        <v>0</v>
      </c>
    </row>
    <row r="70" spans="1:58" x14ac:dyDescent="0.35">
      <c r="A70" t="s">
        <v>130</v>
      </c>
      <c r="B70" s="1">
        <v>42948</v>
      </c>
      <c r="C70" s="1">
        <v>43100</v>
      </c>
      <c r="D70" t="str">
        <f>("Yes, through state Medicaid plans, Yes, through commercial insurers")</f>
        <v>Yes, through state Medicaid plans, Yes, through commercial insurers</v>
      </c>
      <c r="E70" t="s">
        <v>737</v>
      </c>
      <c r="G70">
        <v>1</v>
      </c>
      <c r="H70" t="s">
        <v>736</v>
      </c>
      <c r="J70" t="str">
        <f>("Law does not specify the MAT medication")</f>
        <v>Law does not specify the MAT medication</v>
      </c>
      <c r="M70" t="str">
        <f>("No coverage requirements are disallowed")</f>
        <v>No coverage requirements are disallowed</v>
      </c>
      <c r="P70">
        <v>0</v>
      </c>
      <c r="S70">
        <v>1</v>
      </c>
      <c r="T70" t="s">
        <v>733</v>
      </c>
      <c r="V70" t="str">
        <f t="shared" si="28"/>
        <v>Buprenorphine, Methadone, Naltrexone, Buprenorphine and Naloxone combination products</v>
      </c>
      <c r="W70" t="s">
        <v>735</v>
      </c>
      <c r="Y70" t="str">
        <f>("Buprenorphine sublingual tablet, Naltrexone tablet, Suboxone (buprenorphine/naloxone) sublingual film")</f>
        <v>Buprenorphine sublingual tablet, Naltrexone tablet, Suboxone (buprenorphine/naloxone) sublingual film</v>
      </c>
      <c r="Z70" t="s">
        <v>246</v>
      </c>
      <c r="AB70" t="str">
        <f t="shared" ref="AB70:AB79" si="32">("State does not designate any specific formulations of medications used in MAT as non-preferred")</f>
        <v>State does not designate any specific formulations of medications used in MAT as non-preferred</v>
      </c>
      <c r="AE70">
        <v>0</v>
      </c>
      <c r="AT70">
        <v>0</v>
      </c>
      <c r="AZ70">
        <v>1</v>
      </c>
      <c r="BA70" t="s">
        <v>730</v>
      </c>
      <c r="BF70">
        <v>0</v>
      </c>
    </row>
    <row r="71" spans="1:58" x14ac:dyDescent="0.35">
      <c r="A71" t="s">
        <v>130</v>
      </c>
      <c r="B71" s="1">
        <v>43101</v>
      </c>
      <c r="C71" s="1">
        <v>43254</v>
      </c>
      <c r="D71" t="str">
        <f t="shared" ref="D71:D86" si="33">("Yes, through state Medicaid plans")</f>
        <v>Yes, through state Medicaid plans</v>
      </c>
      <c r="E71" t="s">
        <v>734</v>
      </c>
      <c r="G71">
        <v>0</v>
      </c>
      <c r="S71">
        <v>1</v>
      </c>
      <c r="T71" t="s">
        <v>733</v>
      </c>
      <c r="V71" t="str">
        <f t="shared" si="28"/>
        <v>Buprenorphine, Methadone, Naltrexone, Buprenorphine and Naloxone combination products</v>
      </c>
      <c r="W71" t="s">
        <v>735</v>
      </c>
      <c r="Y71" t="str">
        <f>("Buprenorphine sublingual tablet, Naltrexone tablet, Suboxone (buprenorphine/naloxone) sublingual film")</f>
        <v>Buprenorphine sublingual tablet, Naltrexone tablet, Suboxone (buprenorphine/naloxone) sublingual film</v>
      </c>
      <c r="Z71" t="s">
        <v>246</v>
      </c>
      <c r="AB71" t="str">
        <f t="shared" si="32"/>
        <v>State does not designate any specific formulations of medications used in MAT as non-preferred</v>
      </c>
      <c r="AE71">
        <v>0</v>
      </c>
      <c r="AT71">
        <v>0</v>
      </c>
      <c r="AZ71">
        <v>1</v>
      </c>
      <c r="BA71" t="s">
        <v>730</v>
      </c>
      <c r="BF71">
        <v>0</v>
      </c>
    </row>
    <row r="72" spans="1:58" x14ac:dyDescent="0.35">
      <c r="A72" t="s">
        <v>130</v>
      </c>
      <c r="B72" s="1">
        <v>43255</v>
      </c>
      <c r="C72" s="1">
        <v>43281</v>
      </c>
      <c r="D72" t="str">
        <f t="shared" si="33"/>
        <v>Yes, through state Medicaid plans</v>
      </c>
      <c r="E72" t="s">
        <v>734</v>
      </c>
      <c r="G72">
        <v>0</v>
      </c>
      <c r="S72">
        <v>1</v>
      </c>
      <c r="T72" t="s">
        <v>733</v>
      </c>
      <c r="V72" t="str">
        <f t="shared" si="28"/>
        <v>Buprenorphine, Methadone, Naltrexone, Buprenorphine and Naloxone combination products</v>
      </c>
      <c r="W72" t="s">
        <v>735</v>
      </c>
      <c r="Y72" t="str">
        <f>("Buprenorphine sublingual tablet, Naltrexone tablet, Suboxone (buprenorphine/naloxone) sublingual film")</f>
        <v>Buprenorphine sublingual tablet, Naltrexone tablet, Suboxone (buprenorphine/naloxone) sublingual film</v>
      </c>
      <c r="Z72" t="s">
        <v>246</v>
      </c>
      <c r="AB72" t="str">
        <f t="shared" si="32"/>
        <v>State does not designate any specific formulations of medications used in MAT as non-preferred</v>
      </c>
      <c r="AE72">
        <v>0</v>
      </c>
      <c r="AT72">
        <v>0</v>
      </c>
      <c r="AZ72">
        <v>1</v>
      </c>
      <c r="BA72" t="s">
        <v>730</v>
      </c>
      <c r="BF72">
        <v>0</v>
      </c>
    </row>
    <row r="73" spans="1:58" x14ac:dyDescent="0.35">
      <c r="A73" t="s">
        <v>130</v>
      </c>
      <c r="B73" s="1">
        <v>43282</v>
      </c>
      <c r="C73" s="1">
        <v>43465</v>
      </c>
      <c r="D73" t="str">
        <f t="shared" si="33"/>
        <v>Yes, through state Medicaid plans</v>
      </c>
      <c r="E73" t="s">
        <v>734</v>
      </c>
      <c r="G73">
        <v>0</v>
      </c>
      <c r="S73">
        <v>1</v>
      </c>
      <c r="T73" t="s">
        <v>733</v>
      </c>
      <c r="V73" t="str">
        <f t="shared" si="28"/>
        <v>Buprenorphine, Methadone, Naltrexone, Buprenorphine and Naloxone combination products</v>
      </c>
      <c r="W73" t="s">
        <v>735</v>
      </c>
      <c r="Y73" t="str">
        <f>("Buprenorphine sublingual tablet, Naltrexone tablet, Vivitrol (naltrexone) injection, Suboxone (buprenorphine/naloxone) sublingual film")</f>
        <v>Buprenorphine sublingual tablet, Naltrexone tablet, Vivitrol (naltrexone) injection, Suboxone (buprenorphine/naloxone) sublingual film</v>
      </c>
      <c r="Z73" t="s">
        <v>258</v>
      </c>
      <c r="AB73" t="str">
        <f t="shared" si="32"/>
        <v>State does not designate any specific formulations of medications used in MAT as non-preferred</v>
      </c>
      <c r="AE73">
        <v>0</v>
      </c>
      <c r="AT73">
        <v>0</v>
      </c>
      <c r="AZ73">
        <v>1</v>
      </c>
      <c r="BA73" t="s">
        <v>730</v>
      </c>
      <c r="BF73">
        <v>0</v>
      </c>
    </row>
    <row r="74" spans="1:58" x14ac:dyDescent="0.35">
      <c r="A74" t="s">
        <v>130</v>
      </c>
      <c r="B74" s="1">
        <v>43466</v>
      </c>
      <c r="C74" s="1">
        <v>43619</v>
      </c>
      <c r="D74" t="str">
        <f t="shared" si="33"/>
        <v>Yes, through state Medicaid plans</v>
      </c>
      <c r="E74" t="s">
        <v>734</v>
      </c>
      <c r="G74">
        <v>0</v>
      </c>
      <c r="S74">
        <v>1</v>
      </c>
      <c r="T74" t="s">
        <v>733</v>
      </c>
      <c r="V74" t="str">
        <f t="shared" si="28"/>
        <v>Buprenorphine, Methadone, Naltrexone, Buprenorphine and Naloxone combination products</v>
      </c>
      <c r="W74" t="s">
        <v>735</v>
      </c>
      <c r="Y74" t="str">
        <f>("Buprenorphine sublingual tablet, Naltrexone tablet, Vivitrol (naltrexone) injection, Suboxone (buprenorphine/naloxone) sublingual film")</f>
        <v>Buprenorphine sublingual tablet, Naltrexone tablet, Vivitrol (naltrexone) injection, Suboxone (buprenorphine/naloxone) sublingual film</v>
      </c>
      <c r="Z74" t="s">
        <v>258</v>
      </c>
      <c r="AB74" t="str">
        <f t="shared" si="32"/>
        <v>State does not designate any specific formulations of medications used in MAT as non-preferred</v>
      </c>
      <c r="AE74">
        <v>0</v>
      </c>
      <c r="AT74">
        <v>0</v>
      </c>
      <c r="AZ74">
        <v>1</v>
      </c>
      <c r="BA74" t="s">
        <v>730</v>
      </c>
      <c r="BF74">
        <v>0</v>
      </c>
    </row>
    <row r="75" spans="1:58" x14ac:dyDescent="0.35">
      <c r="A75" t="s">
        <v>130</v>
      </c>
      <c r="B75" s="1">
        <v>43620</v>
      </c>
      <c r="C75" s="1">
        <v>43626</v>
      </c>
      <c r="D75" t="str">
        <f t="shared" si="33"/>
        <v>Yes, through state Medicaid plans</v>
      </c>
      <c r="E75" t="s">
        <v>734</v>
      </c>
      <c r="G75">
        <v>0</v>
      </c>
      <c r="S75">
        <v>1</v>
      </c>
      <c r="T75" t="s">
        <v>733</v>
      </c>
      <c r="V75" t="str">
        <f t="shared" si="28"/>
        <v>Buprenorphine, Methadone, Naltrexone, Buprenorphine and Naloxone combination products</v>
      </c>
      <c r="W75" t="s">
        <v>735</v>
      </c>
      <c r="Y75" t="str">
        <f>("Buprenorphine sublingual tablet, Buprenorphine/naloxone sublingual film , Naltrexone tablet, Suboxone (buprenorphine/naloxone) sublingual film, Vivitrol (naltrexone) injection")</f>
        <v>Buprenorphine sublingual tablet, Buprenorphine/naloxone sublingual film , Naltrexone tablet, Suboxone (buprenorphine/naloxone) sublingual film, Vivitrol (naltrexone) injection</v>
      </c>
      <c r="Z75" t="s">
        <v>246</v>
      </c>
      <c r="AB75" t="str">
        <f t="shared" si="32"/>
        <v>State does not designate any specific formulations of medications used in MAT as non-preferred</v>
      </c>
      <c r="AE75">
        <v>0</v>
      </c>
      <c r="AT75">
        <v>0</v>
      </c>
      <c r="AZ75">
        <v>1</v>
      </c>
      <c r="BA75" t="s">
        <v>730</v>
      </c>
      <c r="BF75">
        <v>0</v>
      </c>
    </row>
    <row r="76" spans="1:58" x14ac:dyDescent="0.35">
      <c r="A76" t="s">
        <v>130</v>
      </c>
      <c r="B76" s="1">
        <v>43627</v>
      </c>
      <c r="C76" s="1">
        <v>43646</v>
      </c>
      <c r="D76" t="str">
        <f t="shared" si="33"/>
        <v>Yes, through state Medicaid plans</v>
      </c>
      <c r="E76" t="s">
        <v>734</v>
      </c>
      <c r="G76">
        <v>0</v>
      </c>
      <c r="S76">
        <v>1</v>
      </c>
      <c r="T76" t="s">
        <v>733</v>
      </c>
      <c r="V76" t="str">
        <f>("Methadone, Naltrexone, Buprenorphine and Naloxone combination products")</f>
        <v>Methadone, Naltrexone, Buprenorphine and Naloxone combination products</v>
      </c>
      <c r="W76" t="s">
        <v>732</v>
      </c>
      <c r="Y76" t="str">
        <f>("Naltrexone tablet, Vivitrol (naltrexone) injection, Suboxone (buprenorphine/naloxone) sublingual film")</f>
        <v>Naltrexone tablet, Vivitrol (naltrexone) injection, Suboxone (buprenorphine/naloxone) sublingual film</v>
      </c>
      <c r="Z76" t="s">
        <v>731</v>
      </c>
      <c r="AB76" t="str">
        <f t="shared" si="32"/>
        <v>State does not designate any specific formulations of medications used in MAT as non-preferred</v>
      </c>
      <c r="AE76">
        <v>0</v>
      </c>
      <c r="AT76">
        <v>0</v>
      </c>
      <c r="AZ76">
        <v>1</v>
      </c>
      <c r="BA76" t="s">
        <v>730</v>
      </c>
      <c r="BF76">
        <v>0</v>
      </c>
    </row>
    <row r="77" spans="1:58" x14ac:dyDescent="0.35">
      <c r="A77" t="s">
        <v>130</v>
      </c>
      <c r="B77" s="1">
        <v>43647</v>
      </c>
      <c r="C77" s="1">
        <v>43738</v>
      </c>
      <c r="D77" t="str">
        <f t="shared" si="33"/>
        <v>Yes, through state Medicaid plans</v>
      </c>
      <c r="E77" t="s">
        <v>734</v>
      </c>
      <c r="G77">
        <v>0</v>
      </c>
      <c r="S77">
        <v>1</v>
      </c>
      <c r="T77" t="s">
        <v>733</v>
      </c>
      <c r="V77" t="str">
        <f t="shared" ref="V77:V88" si="34">("Buprenorphine, Methadone, Naltrexone, Buprenorphine and Naloxone combination products")</f>
        <v>Buprenorphine, Methadone, Naltrexone, Buprenorphine and Naloxone combination products</v>
      </c>
      <c r="W77" t="s">
        <v>732</v>
      </c>
      <c r="Y77" t="str">
        <f>("Buprenorphine sublingual tablet, Naltrexone tablet, Vivitrol (naltrexone) injection, Suboxone (buprenorphine/naloxone) sublingual film")</f>
        <v>Buprenorphine sublingual tablet, Naltrexone tablet, Vivitrol (naltrexone) injection, Suboxone (buprenorphine/naloxone) sublingual film</v>
      </c>
      <c r="Z77" t="s">
        <v>731</v>
      </c>
      <c r="AB77" t="str">
        <f t="shared" si="32"/>
        <v>State does not designate any specific formulations of medications used in MAT as non-preferred</v>
      </c>
      <c r="AE77">
        <v>0</v>
      </c>
      <c r="AT77">
        <v>0</v>
      </c>
      <c r="AZ77">
        <v>1</v>
      </c>
      <c r="BA77" t="s">
        <v>730</v>
      </c>
      <c r="BF77">
        <v>0</v>
      </c>
    </row>
    <row r="78" spans="1:58" x14ac:dyDescent="0.35">
      <c r="A78" t="s">
        <v>130</v>
      </c>
      <c r="B78" s="1">
        <v>43739</v>
      </c>
      <c r="C78" s="1">
        <v>43830</v>
      </c>
      <c r="D78" t="str">
        <f t="shared" si="33"/>
        <v>Yes, through state Medicaid plans</v>
      </c>
      <c r="E78" t="s">
        <v>734</v>
      </c>
      <c r="G78">
        <v>0</v>
      </c>
      <c r="S78">
        <v>1</v>
      </c>
      <c r="T78" t="s">
        <v>733</v>
      </c>
      <c r="V78" t="str">
        <f t="shared" si="34"/>
        <v>Buprenorphine, Methadone, Naltrexone, Buprenorphine and Naloxone combination products</v>
      </c>
      <c r="W78" t="s">
        <v>732</v>
      </c>
      <c r="Y78" t="str">
        <f>("Buprenorphine sublingual tablet, Naltrexone tablet, Vivitrol (naltrexone) injection, Suboxone (buprenorphine/naloxone) sublingual film")</f>
        <v>Buprenorphine sublingual tablet, Naltrexone tablet, Vivitrol (naltrexone) injection, Suboxone (buprenorphine/naloxone) sublingual film</v>
      </c>
      <c r="Z78" t="s">
        <v>731</v>
      </c>
      <c r="AB78" t="str">
        <f t="shared" si="32"/>
        <v>State does not designate any specific formulations of medications used in MAT as non-preferred</v>
      </c>
      <c r="AE78">
        <v>0</v>
      </c>
      <c r="AT78">
        <v>0</v>
      </c>
      <c r="AZ78">
        <v>1</v>
      </c>
      <c r="BA78" t="s">
        <v>730</v>
      </c>
      <c r="BF78">
        <v>0</v>
      </c>
    </row>
    <row r="79" spans="1:58" x14ac:dyDescent="0.35">
      <c r="A79" t="s">
        <v>130</v>
      </c>
      <c r="B79" s="1">
        <v>43831</v>
      </c>
      <c r="C79" s="1">
        <v>44044</v>
      </c>
      <c r="D79" t="str">
        <f t="shared" si="33"/>
        <v>Yes, through state Medicaid plans</v>
      </c>
      <c r="E79" t="s">
        <v>734</v>
      </c>
      <c r="G79">
        <v>0</v>
      </c>
      <c r="S79">
        <v>1</v>
      </c>
      <c r="T79" t="s">
        <v>733</v>
      </c>
      <c r="V79" t="str">
        <f t="shared" si="34"/>
        <v>Buprenorphine, Methadone, Naltrexone, Buprenorphine and Naloxone combination products</v>
      </c>
      <c r="W79" t="s">
        <v>732</v>
      </c>
      <c r="Y79" t="str">
        <f>("Buprenorphine sublingual tablet, Naltrexone tablet, Vivitrol (naltrexone) injection, Suboxone (buprenorphine/naloxone) sublingual film")</f>
        <v>Buprenorphine sublingual tablet, Naltrexone tablet, Vivitrol (naltrexone) injection, Suboxone (buprenorphine/naloxone) sublingual film</v>
      </c>
      <c r="Z79" t="s">
        <v>731</v>
      </c>
      <c r="AB79" t="str">
        <f t="shared" si="32"/>
        <v>State does not designate any specific formulations of medications used in MAT as non-preferred</v>
      </c>
      <c r="AE79">
        <v>0</v>
      </c>
      <c r="AT79">
        <v>0</v>
      </c>
      <c r="AZ79">
        <v>1</v>
      </c>
      <c r="BA79" t="s">
        <v>730</v>
      </c>
      <c r="BF79">
        <v>0</v>
      </c>
    </row>
    <row r="80" spans="1:58" x14ac:dyDescent="0.35">
      <c r="A80" t="s">
        <v>131</v>
      </c>
      <c r="B80" s="1">
        <v>42948</v>
      </c>
      <c r="C80" s="1">
        <v>43006</v>
      </c>
      <c r="D80" t="str">
        <f t="shared" si="33"/>
        <v>Yes, through state Medicaid plans</v>
      </c>
      <c r="E80" t="s">
        <v>727</v>
      </c>
      <c r="G80">
        <v>0</v>
      </c>
      <c r="S80">
        <v>1</v>
      </c>
      <c r="T80" t="s">
        <v>726</v>
      </c>
      <c r="V80" t="str">
        <f t="shared" si="34"/>
        <v>Buprenorphine, Methadone, Naltrexone, Buprenorphine and Naloxone combination products</v>
      </c>
      <c r="W80" t="s">
        <v>707</v>
      </c>
      <c r="Y80" t="s">
        <v>725</v>
      </c>
      <c r="Z80" t="s">
        <v>704</v>
      </c>
      <c r="AB80" t="str">
        <f>("Buprenorphine/naloxone sublingual tablet, Bunavail (buprenorphine/naloxone) buccal film, Zubsolv (buprenorphine/naloxone) sublingual tablet")</f>
        <v>Buprenorphine/naloxone sublingual tablet, Bunavail (buprenorphine/naloxone) buccal film, Zubsolv (buprenorphine/naloxone) sublingual tablet</v>
      </c>
      <c r="AC80" t="s">
        <v>704</v>
      </c>
      <c r="AE80">
        <v>1</v>
      </c>
      <c r="AF80" t="s">
        <v>724</v>
      </c>
      <c r="AH80" t="str">
        <f>("Prior authorization , Reauthorization, Quantity limits")</f>
        <v>Prior authorization , Reauthorization, Quantity limits</v>
      </c>
      <c r="AI80" t="s">
        <v>721</v>
      </c>
      <c r="AK80" t="str">
        <f t="shared" ref="AK80:AK88" si="35">("No Methadone specific limitations")</f>
        <v>No Methadone specific limitations</v>
      </c>
      <c r="AN80" t="str">
        <f t="shared" ref="AN80:AN88" si="36">("Prior authorization, Reauthorization, Fail first/Step therapy, Quantity limits")</f>
        <v>Prior authorization, Reauthorization, Fail first/Step therapy, Quantity limits</v>
      </c>
      <c r="AO80" t="s">
        <v>729</v>
      </c>
      <c r="AP80" t="s">
        <v>717</v>
      </c>
      <c r="AQ80" t="str">
        <f>("Prior authorization, Reauthorization, Quantity limits")</f>
        <v>Prior authorization, Reauthorization, Quantity limits</v>
      </c>
      <c r="AR80" t="s">
        <v>721</v>
      </c>
      <c r="AT80">
        <v>0</v>
      </c>
      <c r="AZ80">
        <v>1</v>
      </c>
      <c r="BA80" t="s">
        <v>728</v>
      </c>
      <c r="BF80">
        <v>0</v>
      </c>
    </row>
    <row r="81" spans="1:58" x14ac:dyDescent="0.35">
      <c r="A81" t="s">
        <v>131</v>
      </c>
      <c r="B81" s="1">
        <v>43007</v>
      </c>
      <c r="C81" s="1">
        <v>43100</v>
      </c>
      <c r="D81" t="str">
        <f t="shared" si="33"/>
        <v>Yes, through state Medicaid plans</v>
      </c>
      <c r="E81" t="s">
        <v>727</v>
      </c>
      <c r="G81">
        <v>0</v>
      </c>
      <c r="S81">
        <v>1</v>
      </c>
      <c r="T81" t="s">
        <v>726</v>
      </c>
      <c r="V81" t="str">
        <f t="shared" si="34"/>
        <v>Buprenorphine, Methadone, Naltrexone, Buprenorphine and Naloxone combination products</v>
      </c>
      <c r="W81" t="s">
        <v>707</v>
      </c>
      <c r="Y81" t="s">
        <v>725</v>
      </c>
      <c r="Z81" t="s">
        <v>704</v>
      </c>
      <c r="AB81" t="str">
        <f>("Buprenorphine/naloxone sublingual tablet, Bunavail (buprenorphine/naloxone) buccal film, Zubsolv (buprenorphine/naloxone) sublingual tablet")</f>
        <v>Buprenorphine/naloxone sublingual tablet, Bunavail (buprenorphine/naloxone) buccal film, Zubsolv (buprenorphine/naloxone) sublingual tablet</v>
      </c>
      <c r="AC81" t="s">
        <v>704</v>
      </c>
      <c r="AE81">
        <v>1</v>
      </c>
      <c r="AF81" t="s">
        <v>724</v>
      </c>
      <c r="AH81" t="str">
        <f>("Prior authorization , Quantity limits")</f>
        <v>Prior authorization , Quantity limits</v>
      </c>
      <c r="AI81" t="s">
        <v>723</v>
      </c>
      <c r="AK81" t="str">
        <f t="shared" si="35"/>
        <v>No Methadone specific limitations</v>
      </c>
      <c r="AN81" t="str">
        <f t="shared" si="36"/>
        <v>Prior authorization, Reauthorization, Fail first/Step therapy, Quantity limits</v>
      </c>
      <c r="AO81" t="s">
        <v>722</v>
      </c>
      <c r="AP81" t="s">
        <v>717</v>
      </c>
      <c r="AQ81" t="str">
        <f>("Prior authorization, Reauthorization, Quantity limits")</f>
        <v>Prior authorization, Reauthorization, Quantity limits</v>
      </c>
      <c r="AR81" t="s">
        <v>721</v>
      </c>
      <c r="AT81">
        <v>0</v>
      </c>
      <c r="AZ81">
        <v>1</v>
      </c>
      <c r="BA81" t="s">
        <v>720</v>
      </c>
      <c r="BF81">
        <v>0</v>
      </c>
    </row>
    <row r="82" spans="1:58" x14ac:dyDescent="0.35">
      <c r="A82" t="s">
        <v>131</v>
      </c>
      <c r="B82" s="1">
        <v>43101</v>
      </c>
      <c r="C82" s="1">
        <v>43192</v>
      </c>
      <c r="D82" t="str">
        <f t="shared" si="33"/>
        <v>Yes, through state Medicaid plans</v>
      </c>
      <c r="E82" t="s">
        <v>716</v>
      </c>
      <c r="G82">
        <v>0</v>
      </c>
      <c r="S82">
        <v>1</v>
      </c>
      <c r="T82" t="s">
        <v>707</v>
      </c>
      <c r="V82" t="str">
        <f t="shared" si="34"/>
        <v>Buprenorphine, Methadone, Naltrexone, Buprenorphine and Naloxone combination products</v>
      </c>
      <c r="W82" t="s">
        <v>707</v>
      </c>
      <c r="Y82" t="s">
        <v>719</v>
      </c>
      <c r="Z82" t="s">
        <v>704</v>
      </c>
      <c r="AB82" t="str">
        <f>("Buprenorphine/naloxone sublingual tablet, Bunavail (buprenorphine/naloxone) buccal film")</f>
        <v>Buprenorphine/naloxone sublingual tablet, Bunavail (buprenorphine/naloxone) buccal film</v>
      </c>
      <c r="AC82" t="s">
        <v>704</v>
      </c>
      <c r="AE82">
        <v>1</v>
      </c>
      <c r="AF82" t="s">
        <v>702</v>
      </c>
      <c r="AH82" t="str">
        <f t="shared" ref="AH82:AH88" si="37">("No Buprenorphine specific limitations")</f>
        <v>No Buprenorphine specific limitations</v>
      </c>
      <c r="AK82" t="str">
        <f t="shared" si="35"/>
        <v>No Methadone specific limitations</v>
      </c>
      <c r="AN82" t="str">
        <f t="shared" si="36"/>
        <v>Prior authorization, Reauthorization, Fail first/Step therapy, Quantity limits</v>
      </c>
      <c r="AO82" t="s">
        <v>711</v>
      </c>
      <c r="AP82" t="s">
        <v>717</v>
      </c>
      <c r="AQ82" t="str">
        <f t="shared" ref="AQ82:AQ88" si="38">("No Buprenorphine and Naloxone combination product specific limitations")</f>
        <v>No Buprenorphine and Naloxone combination product specific limitations</v>
      </c>
      <c r="AT82">
        <v>0</v>
      </c>
      <c r="AZ82">
        <v>1</v>
      </c>
      <c r="BA82" t="s">
        <v>700</v>
      </c>
      <c r="BF82">
        <v>0</v>
      </c>
    </row>
    <row r="83" spans="1:58" x14ac:dyDescent="0.35">
      <c r="A83" t="s">
        <v>131</v>
      </c>
      <c r="B83" s="1">
        <v>43193</v>
      </c>
      <c r="C83" s="1">
        <v>43340</v>
      </c>
      <c r="D83" t="str">
        <f t="shared" si="33"/>
        <v>Yes, through state Medicaid plans</v>
      </c>
      <c r="E83" t="s">
        <v>716</v>
      </c>
      <c r="G83">
        <v>0</v>
      </c>
      <c r="S83">
        <v>1</v>
      </c>
      <c r="T83" t="s">
        <v>707</v>
      </c>
      <c r="V83" t="str">
        <f t="shared" si="34"/>
        <v>Buprenorphine, Methadone, Naltrexone, Buprenorphine and Naloxone combination products</v>
      </c>
      <c r="W83" t="s">
        <v>707</v>
      </c>
      <c r="Y83" t="s">
        <v>718</v>
      </c>
      <c r="Z83" t="s">
        <v>704</v>
      </c>
      <c r="AB83" t="str">
        <f>("Buprenorphine/naloxone sublingual tablet, Bunavail (buprenorphine/naloxone) buccal film")</f>
        <v>Buprenorphine/naloxone sublingual tablet, Bunavail (buprenorphine/naloxone) buccal film</v>
      </c>
      <c r="AC83" t="s">
        <v>704</v>
      </c>
      <c r="AE83">
        <v>1</v>
      </c>
      <c r="AF83" t="s">
        <v>702</v>
      </c>
      <c r="AH83" t="str">
        <f t="shared" si="37"/>
        <v>No Buprenorphine specific limitations</v>
      </c>
      <c r="AK83" t="str">
        <f t="shared" si="35"/>
        <v>No Methadone specific limitations</v>
      </c>
      <c r="AN83" t="str">
        <f t="shared" si="36"/>
        <v>Prior authorization, Reauthorization, Fail first/Step therapy, Quantity limits</v>
      </c>
      <c r="AO83" t="s">
        <v>701</v>
      </c>
      <c r="AP83" t="s">
        <v>717</v>
      </c>
      <c r="AQ83" t="str">
        <f t="shared" si="38"/>
        <v>No Buprenorphine and Naloxone combination product specific limitations</v>
      </c>
      <c r="AT83">
        <v>0</v>
      </c>
      <c r="AZ83">
        <v>1</v>
      </c>
      <c r="BA83" t="s">
        <v>700</v>
      </c>
      <c r="BF83">
        <v>0</v>
      </c>
    </row>
    <row r="84" spans="1:58" x14ac:dyDescent="0.35">
      <c r="A84" t="s">
        <v>131</v>
      </c>
      <c r="B84" s="1">
        <v>43341</v>
      </c>
      <c r="C84" s="1">
        <v>43465</v>
      </c>
      <c r="D84" t="str">
        <f t="shared" si="33"/>
        <v>Yes, through state Medicaid plans</v>
      </c>
      <c r="E84" t="s">
        <v>716</v>
      </c>
      <c r="G84">
        <v>0</v>
      </c>
      <c r="S84">
        <v>1</v>
      </c>
      <c r="T84" t="s">
        <v>707</v>
      </c>
      <c r="V84" t="str">
        <f t="shared" si="34"/>
        <v>Buprenorphine, Methadone, Naltrexone, Buprenorphine and Naloxone combination products</v>
      </c>
      <c r="W84" t="s">
        <v>707</v>
      </c>
      <c r="Y84" t="s">
        <v>718</v>
      </c>
      <c r="Z84" t="s">
        <v>704</v>
      </c>
      <c r="AB84" t="str">
        <f>("Buprenorphine/naloxone sublingual tablet, Bunavail (buprenorphine/naloxone) buccal film")</f>
        <v>Buprenorphine/naloxone sublingual tablet, Bunavail (buprenorphine/naloxone) buccal film</v>
      </c>
      <c r="AC84" t="s">
        <v>704</v>
      </c>
      <c r="AE84">
        <v>1</v>
      </c>
      <c r="AF84" t="s">
        <v>702</v>
      </c>
      <c r="AH84" t="str">
        <f t="shared" si="37"/>
        <v>No Buprenorphine specific limitations</v>
      </c>
      <c r="AK84" t="str">
        <f t="shared" si="35"/>
        <v>No Methadone specific limitations</v>
      </c>
      <c r="AN84" t="str">
        <f t="shared" si="36"/>
        <v>Prior authorization, Reauthorization, Fail first/Step therapy, Quantity limits</v>
      </c>
      <c r="AO84" t="s">
        <v>701</v>
      </c>
      <c r="AP84" t="s">
        <v>717</v>
      </c>
      <c r="AQ84" t="str">
        <f t="shared" si="38"/>
        <v>No Buprenorphine and Naloxone combination product specific limitations</v>
      </c>
      <c r="AT84">
        <v>0</v>
      </c>
      <c r="AZ84">
        <v>1</v>
      </c>
      <c r="BA84" t="s">
        <v>700</v>
      </c>
      <c r="BF84">
        <v>0</v>
      </c>
    </row>
    <row r="85" spans="1:58" x14ac:dyDescent="0.35">
      <c r="A85" t="s">
        <v>131</v>
      </c>
      <c r="B85" s="1">
        <v>43466</v>
      </c>
      <c r="C85" s="1">
        <v>43677</v>
      </c>
      <c r="D85" t="str">
        <f t="shared" si="33"/>
        <v>Yes, through state Medicaid plans</v>
      </c>
      <c r="E85" t="s">
        <v>716</v>
      </c>
      <c r="G85">
        <v>0</v>
      </c>
      <c r="S85">
        <v>1</v>
      </c>
      <c r="T85" t="s">
        <v>707</v>
      </c>
      <c r="V85" t="str">
        <f t="shared" si="34"/>
        <v>Buprenorphine, Methadone, Naltrexone, Buprenorphine and Naloxone combination products</v>
      </c>
      <c r="W85" t="s">
        <v>707</v>
      </c>
      <c r="Y85" t="s">
        <v>712</v>
      </c>
      <c r="Z85" t="s">
        <v>704</v>
      </c>
      <c r="AB85" t="str">
        <f>("Buprenorphine/naloxone sublingual film , Bunavail (buprenorphine/naloxone) buccal film, Zubsolv (buprenorphine/naloxone) sublingual tablet, Lucemyra (lofexidine)")</f>
        <v>Buprenorphine/naloxone sublingual film , Bunavail (buprenorphine/naloxone) buccal film, Zubsolv (buprenorphine/naloxone) sublingual tablet, Lucemyra (lofexidine)</v>
      </c>
      <c r="AC85" t="s">
        <v>704</v>
      </c>
      <c r="AE85">
        <v>1</v>
      </c>
      <c r="AF85" t="s">
        <v>702</v>
      </c>
      <c r="AH85" t="str">
        <f t="shared" si="37"/>
        <v>No Buprenorphine specific limitations</v>
      </c>
      <c r="AK85" t="str">
        <f t="shared" si="35"/>
        <v>No Methadone specific limitations</v>
      </c>
      <c r="AN85" t="str">
        <f t="shared" si="36"/>
        <v>Prior authorization, Reauthorization, Fail first/Step therapy, Quantity limits</v>
      </c>
      <c r="AO85" t="s">
        <v>701</v>
      </c>
      <c r="AQ85" t="str">
        <f t="shared" si="38"/>
        <v>No Buprenorphine and Naloxone combination product specific limitations</v>
      </c>
      <c r="AT85">
        <v>0</v>
      </c>
      <c r="AZ85">
        <v>1</v>
      </c>
      <c r="BA85" t="s">
        <v>700</v>
      </c>
      <c r="BF85">
        <v>0</v>
      </c>
    </row>
    <row r="86" spans="1:58" x14ac:dyDescent="0.35">
      <c r="A86" t="s">
        <v>131</v>
      </c>
      <c r="B86" s="1">
        <v>43678</v>
      </c>
      <c r="C86" s="1">
        <v>43689</v>
      </c>
      <c r="D86" t="str">
        <f t="shared" si="33"/>
        <v>Yes, through state Medicaid plans</v>
      </c>
      <c r="E86" t="s">
        <v>716</v>
      </c>
      <c r="G86">
        <v>0</v>
      </c>
      <c r="S86">
        <v>1</v>
      </c>
      <c r="T86" t="s">
        <v>707</v>
      </c>
      <c r="V86" t="str">
        <f t="shared" si="34"/>
        <v>Buprenorphine, Methadone, Naltrexone, Buprenorphine and Naloxone combination products</v>
      </c>
      <c r="W86" t="s">
        <v>707</v>
      </c>
      <c r="Y86" t="s">
        <v>712</v>
      </c>
      <c r="Z86" t="s">
        <v>704</v>
      </c>
      <c r="AB86" t="str">
        <f>("Buprenorphine/naloxone sublingual film , Bunavail (buprenorphine/naloxone) buccal film, Zubsolv (buprenorphine/naloxone) sublingual tablet, Lucemyra (lofexidine)")</f>
        <v>Buprenorphine/naloxone sublingual film , Bunavail (buprenorphine/naloxone) buccal film, Zubsolv (buprenorphine/naloxone) sublingual tablet, Lucemyra (lofexidine)</v>
      </c>
      <c r="AC86" t="s">
        <v>704</v>
      </c>
      <c r="AE86">
        <v>1</v>
      </c>
      <c r="AF86" t="s">
        <v>702</v>
      </c>
      <c r="AH86" t="str">
        <f t="shared" si="37"/>
        <v>No Buprenorphine specific limitations</v>
      </c>
      <c r="AK86" t="str">
        <f t="shared" si="35"/>
        <v>No Methadone specific limitations</v>
      </c>
      <c r="AN86" t="str">
        <f t="shared" si="36"/>
        <v>Prior authorization, Reauthorization, Fail first/Step therapy, Quantity limits</v>
      </c>
      <c r="AO86" t="s">
        <v>701</v>
      </c>
      <c r="AQ86" t="str">
        <f t="shared" si="38"/>
        <v>No Buprenorphine and Naloxone combination product specific limitations</v>
      </c>
      <c r="AT86">
        <v>0</v>
      </c>
      <c r="AZ86">
        <v>1</v>
      </c>
      <c r="BA86" t="s">
        <v>700</v>
      </c>
      <c r="BC86">
        <v>1</v>
      </c>
      <c r="BD86" t="s">
        <v>699</v>
      </c>
      <c r="BF86">
        <v>0</v>
      </c>
    </row>
    <row r="87" spans="1:58" x14ac:dyDescent="0.35">
      <c r="A87" t="s">
        <v>131</v>
      </c>
      <c r="B87" s="1">
        <v>43690</v>
      </c>
      <c r="C87" s="1">
        <v>43830</v>
      </c>
      <c r="D87" t="str">
        <f>("Yes, through state Medicaid plans, Yes, through commercial insurers")</f>
        <v>Yes, through state Medicaid plans, Yes, through commercial insurers</v>
      </c>
      <c r="E87" t="s">
        <v>715</v>
      </c>
      <c r="G87">
        <v>1</v>
      </c>
      <c r="H87" t="s">
        <v>714</v>
      </c>
      <c r="J87" t="str">
        <f>("Buprenorphine, Methadone, Naltrexone, Buprenorphine and Naloxone combination products")</f>
        <v>Buprenorphine, Methadone, Naltrexone, Buprenorphine and Naloxone combination products</v>
      </c>
      <c r="K87" t="s">
        <v>710</v>
      </c>
      <c r="M87" t="str">
        <f>("Prior authorization, Fail first/Step therapy")</f>
        <v>Prior authorization, Fail first/Step therapy</v>
      </c>
      <c r="N87" t="s">
        <v>713</v>
      </c>
      <c r="P87">
        <v>0</v>
      </c>
      <c r="S87">
        <v>1</v>
      </c>
      <c r="T87" t="s">
        <v>707</v>
      </c>
      <c r="V87" t="str">
        <f t="shared" si="34"/>
        <v>Buprenorphine, Methadone, Naltrexone, Buprenorphine and Naloxone combination products</v>
      </c>
      <c r="W87" t="s">
        <v>707</v>
      </c>
      <c r="Y87" t="s">
        <v>712</v>
      </c>
      <c r="Z87" t="s">
        <v>704</v>
      </c>
      <c r="AB87" t="str">
        <f>("Buprenorphine/naloxone sublingual film , Bunavail (buprenorphine/naloxone) buccal film, Zubsolv (buprenorphine/naloxone) sublingual tablet, Lucemyra (lofexidine)")</f>
        <v>Buprenorphine/naloxone sublingual film , Bunavail (buprenorphine/naloxone) buccal film, Zubsolv (buprenorphine/naloxone) sublingual tablet, Lucemyra (lofexidine)</v>
      </c>
      <c r="AC87" t="s">
        <v>704</v>
      </c>
      <c r="AE87">
        <v>1</v>
      </c>
      <c r="AF87" t="s">
        <v>702</v>
      </c>
      <c r="AH87" t="str">
        <f t="shared" si="37"/>
        <v>No Buprenorphine specific limitations</v>
      </c>
      <c r="AK87" t="str">
        <f t="shared" si="35"/>
        <v>No Methadone specific limitations</v>
      </c>
      <c r="AN87" t="str">
        <f t="shared" si="36"/>
        <v>Prior authorization, Reauthorization, Fail first/Step therapy, Quantity limits</v>
      </c>
      <c r="AO87" t="s">
        <v>711</v>
      </c>
      <c r="AQ87" t="str">
        <f t="shared" si="38"/>
        <v>No Buprenorphine and Naloxone combination product specific limitations</v>
      </c>
      <c r="AT87">
        <v>0</v>
      </c>
      <c r="AZ87">
        <v>1</v>
      </c>
      <c r="BA87" t="s">
        <v>700</v>
      </c>
      <c r="BC87">
        <v>1</v>
      </c>
      <c r="BD87" t="s">
        <v>699</v>
      </c>
      <c r="BF87">
        <v>0</v>
      </c>
    </row>
    <row r="88" spans="1:58" x14ac:dyDescent="0.35">
      <c r="A88" t="s">
        <v>131</v>
      </c>
      <c r="B88" s="1">
        <v>43831</v>
      </c>
      <c r="C88" s="1">
        <v>44044</v>
      </c>
      <c r="D88" t="str">
        <f>("Yes, through state Medicaid plans, Yes, through commercial insurers")</f>
        <v>Yes, through state Medicaid plans, Yes, through commercial insurers</v>
      </c>
      <c r="E88" t="s">
        <v>710</v>
      </c>
      <c r="G88">
        <v>1</v>
      </c>
      <c r="H88" t="s">
        <v>710</v>
      </c>
      <c r="J88" t="str">
        <f>("Buprenorphine, Methadone, Naltrexone, Buprenorphine and Naloxone combination products")</f>
        <v>Buprenorphine, Methadone, Naltrexone, Buprenorphine and Naloxone combination products</v>
      </c>
      <c r="K88" t="s">
        <v>709</v>
      </c>
      <c r="M88" t="str">
        <f>("Prior authorization, Fail first/Step therapy")</f>
        <v>Prior authorization, Fail first/Step therapy</v>
      </c>
      <c r="N88" t="s">
        <v>708</v>
      </c>
      <c r="P88">
        <v>0</v>
      </c>
      <c r="S88">
        <v>1</v>
      </c>
      <c r="T88" t="s">
        <v>707</v>
      </c>
      <c r="V88" t="str">
        <f t="shared" si="34"/>
        <v>Buprenorphine, Methadone, Naltrexone, Buprenorphine and Naloxone combination products</v>
      </c>
      <c r="W88" t="s">
        <v>707</v>
      </c>
      <c r="Y88" t="s">
        <v>706</v>
      </c>
      <c r="Z88" t="s">
        <v>704</v>
      </c>
      <c r="AA88" t="s">
        <v>705</v>
      </c>
      <c r="AB88" t="str">
        <f>("Bunavail (buprenorphine/naloxone) buccal film, Buprenorphine/naloxone sublingual film , Lucemyra (lofexidine), Probuphine (buprenorphine) implant, Zubsolv (buprenorphine/naloxone) sublingual tablet")</f>
        <v>Bunavail (buprenorphine/naloxone) buccal film, Buprenorphine/naloxone sublingual film , Lucemyra (lofexidine), Probuphine (buprenorphine) implant, Zubsolv (buprenorphine/naloxone) sublingual tablet</v>
      </c>
      <c r="AC88" t="s">
        <v>704</v>
      </c>
      <c r="AD88" t="s">
        <v>703</v>
      </c>
      <c r="AE88">
        <v>1</v>
      </c>
      <c r="AF88" t="s">
        <v>702</v>
      </c>
      <c r="AH88" t="str">
        <f t="shared" si="37"/>
        <v>No Buprenorphine specific limitations</v>
      </c>
      <c r="AK88" t="str">
        <f t="shared" si="35"/>
        <v>No Methadone specific limitations</v>
      </c>
      <c r="AN88" t="str">
        <f t="shared" si="36"/>
        <v>Prior authorization, Reauthorization, Fail first/Step therapy, Quantity limits</v>
      </c>
      <c r="AO88" t="s">
        <v>701</v>
      </c>
      <c r="AQ88" t="str">
        <f t="shared" si="38"/>
        <v>No Buprenorphine and Naloxone combination product specific limitations</v>
      </c>
      <c r="AT88">
        <v>0</v>
      </c>
      <c r="AZ88">
        <v>1</v>
      </c>
      <c r="BA88" t="s">
        <v>700</v>
      </c>
      <c r="BC88">
        <v>1</v>
      </c>
      <c r="BD88" t="s">
        <v>699</v>
      </c>
      <c r="BF88">
        <v>0</v>
      </c>
    </row>
    <row r="89" spans="1:58" x14ac:dyDescent="0.35">
      <c r="A89" t="s">
        <v>132</v>
      </c>
      <c r="B89" s="1">
        <v>42948</v>
      </c>
      <c r="C89" s="1">
        <v>43536</v>
      </c>
      <c r="D89" t="str">
        <f>("Yes, through state Medicaid plans")</f>
        <v>Yes, through state Medicaid plans</v>
      </c>
      <c r="E89" t="s">
        <v>695</v>
      </c>
      <c r="G89">
        <v>0</v>
      </c>
      <c r="S89">
        <v>1</v>
      </c>
      <c r="T89" t="s">
        <v>695</v>
      </c>
      <c r="V89" t="str">
        <f>("Buprenorphine, Naltrexone, Buprenorphine and Naloxone combination products")</f>
        <v>Buprenorphine, Naltrexone, Buprenorphine and Naloxone combination products</v>
      </c>
      <c r="W89" t="s">
        <v>695</v>
      </c>
      <c r="Y89" t="str">
        <f>("Naltrexone tablet, Suboxone (buprenorphine/naloxone) sublingual film")</f>
        <v>Naltrexone tablet, Suboxone (buprenorphine/naloxone) sublingual film</v>
      </c>
      <c r="Z89" t="s">
        <v>695</v>
      </c>
      <c r="AB89" t="s">
        <v>240</v>
      </c>
      <c r="AC89" t="s">
        <v>695</v>
      </c>
      <c r="AE89">
        <v>0</v>
      </c>
      <c r="AT89">
        <v>0</v>
      </c>
      <c r="AZ89">
        <v>0</v>
      </c>
      <c r="BF89">
        <v>0</v>
      </c>
    </row>
    <row r="90" spans="1:58" x14ac:dyDescent="0.35">
      <c r="A90" t="s">
        <v>132</v>
      </c>
      <c r="B90" s="1">
        <v>43537</v>
      </c>
      <c r="C90" s="1">
        <v>43565</v>
      </c>
      <c r="D90" t="str">
        <f>("Yes, through state Medicaid plans")</f>
        <v>Yes, through state Medicaid plans</v>
      </c>
      <c r="E90" t="s">
        <v>696</v>
      </c>
      <c r="G90">
        <v>0</v>
      </c>
      <c r="S90">
        <v>1</v>
      </c>
      <c r="T90" t="s">
        <v>696</v>
      </c>
      <c r="V90" t="str">
        <f>("Buprenorphine, Naltrexone, Buprenorphine and Naloxone combination products")</f>
        <v>Buprenorphine, Naltrexone, Buprenorphine and Naloxone combination products</v>
      </c>
      <c r="W90" t="s">
        <v>695</v>
      </c>
      <c r="Y90" t="str">
        <f>("Naltrexone tablet, Suboxone (buprenorphine/naloxone) sublingual film")</f>
        <v>Naltrexone tablet, Suboxone (buprenorphine/naloxone) sublingual film</v>
      </c>
      <c r="Z90" t="s">
        <v>695</v>
      </c>
      <c r="AB90" t="s">
        <v>240</v>
      </c>
      <c r="AC90" t="s">
        <v>695</v>
      </c>
      <c r="AE90">
        <v>0</v>
      </c>
      <c r="AT90">
        <v>0</v>
      </c>
      <c r="AZ90">
        <v>0</v>
      </c>
      <c r="BF90">
        <v>0</v>
      </c>
    </row>
    <row r="91" spans="1:58" x14ac:dyDescent="0.35">
      <c r="A91" t="s">
        <v>132</v>
      </c>
      <c r="B91" s="1">
        <v>43566</v>
      </c>
      <c r="C91" s="1">
        <v>43830</v>
      </c>
      <c r="D91" t="str">
        <f>("Yes, through state Medicaid plans")</f>
        <v>Yes, through state Medicaid plans</v>
      </c>
      <c r="E91" t="s">
        <v>696</v>
      </c>
      <c r="G91">
        <v>0</v>
      </c>
      <c r="S91">
        <v>1</v>
      </c>
      <c r="T91" t="s">
        <v>696</v>
      </c>
      <c r="V91" t="str">
        <f>("Buprenorphine, Naltrexone, Buprenorphine and Naloxone combination products")</f>
        <v>Buprenorphine, Naltrexone, Buprenorphine and Naloxone combination products</v>
      </c>
      <c r="W91" t="s">
        <v>695</v>
      </c>
      <c r="Y91" t="str">
        <f>("Naltrexone tablet, Suboxone (buprenorphine/naloxone) sublingual film")</f>
        <v>Naltrexone tablet, Suboxone (buprenorphine/naloxone) sublingual film</v>
      </c>
      <c r="Z91" t="s">
        <v>695</v>
      </c>
      <c r="AB91" t="s">
        <v>240</v>
      </c>
      <c r="AC91" t="s">
        <v>695</v>
      </c>
      <c r="AE91">
        <v>0</v>
      </c>
      <c r="AT91">
        <v>0</v>
      </c>
      <c r="AZ91">
        <v>0</v>
      </c>
      <c r="BF91">
        <v>0</v>
      </c>
    </row>
    <row r="92" spans="1:58" x14ac:dyDescent="0.35">
      <c r="A92" t="s">
        <v>132</v>
      </c>
      <c r="B92" s="1">
        <v>43831</v>
      </c>
      <c r="C92" s="1">
        <v>44044</v>
      </c>
      <c r="D92" t="str">
        <f>("Yes, through state Medicaid plans, Yes, through commercial insurers")</f>
        <v>Yes, through state Medicaid plans, Yes, through commercial insurers</v>
      </c>
      <c r="E92" t="s">
        <v>698</v>
      </c>
      <c r="G92">
        <v>1</v>
      </c>
      <c r="H92" t="s">
        <v>697</v>
      </c>
      <c r="J92" t="str">
        <f>("Law does not specify the MAT medication")</f>
        <v>Law does not specify the MAT medication</v>
      </c>
      <c r="M92" t="str">
        <f>("No coverage requirements are disallowed")</f>
        <v>No coverage requirements are disallowed</v>
      </c>
      <c r="P92">
        <v>0</v>
      </c>
      <c r="S92">
        <v>1</v>
      </c>
      <c r="T92" t="s">
        <v>696</v>
      </c>
      <c r="V92" t="str">
        <f>("Buprenorphine, Naltrexone, Buprenorphine and Naloxone combination products")</f>
        <v>Buprenorphine, Naltrexone, Buprenorphine and Naloxone combination products</v>
      </c>
      <c r="W92" t="s">
        <v>695</v>
      </c>
      <c r="Y92" t="str">
        <f>("Naltrexone tablet, Suboxone (buprenorphine/naloxone) sublingual film")</f>
        <v>Naltrexone tablet, Suboxone (buprenorphine/naloxone) sublingual film</v>
      </c>
      <c r="Z92" t="s">
        <v>695</v>
      </c>
      <c r="AB92" t="s">
        <v>240</v>
      </c>
      <c r="AC92" t="s">
        <v>695</v>
      </c>
      <c r="AE92">
        <v>0</v>
      </c>
      <c r="AT92">
        <v>0</v>
      </c>
      <c r="AZ92">
        <v>1</v>
      </c>
      <c r="BA92" t="s">
        <v>694</v>
      </c>
      <c r="BC92">
        <v>1</v>
      </c>
      <c r="BD92" t="s">
        <v>694</v>
      </c>
      <c r="BF92">
        <v>0</v>
      </c>
    </row>
    <row r="93" spans="1:58" x14ac:dyDescent="0.35">
      <c r="A93" t="s">
        <v>133</v>
      </c>
      <c r="B93" s="1">
        <v>42948</v>
      </c>
      <c r="C93" s="1">
        <v>43373</v>
      </c>
      <c r="D93" t="str">
        <f t="shared" ref="D93:D124" si="39">("Yes, through state Medicaid plans")</f>
        <v>Yes, through state Medicaid plans</v>
      </c>
      <c r="E93" t="s">
        <v>689</v>
      </c>
      <c r="G93">
        <v>0</v>
      </c>
      <c r="S93">
        <v>1</v>
      </c>
      <c r="T93" t="s">
        <v>689</v>
      </c>
      <c r="V93" t="str">
        <f t="shared" ref="V93:V100" si="40">("Buprenorphine, Methadone, Naltrexone")</f>
        <v>Buprenorphine, Methadone, Naltrexone</v>
      </c>
      <c r="W93" t="s">
        <v>687</v>
      </c>
      <c r="Y93" t="str">
        <f>("Buprenorphine sublingual tablet, Naltrexone tablet, Suboxone (buprenorphine/naloxone) sublingual film")</f>
        <v>Buprenorphine sublingual tablet, Naltrexone tablet, Suboxone (buprenorphine/naloxone) sublingual film</v>
      </c>
      <c r="Z93" t="s">
        <v>693</v>
      </c>
      <c r="AB93" t="str">
        <f t="shared" ref="AB93:AB100" si="41">("State does not designate any specific formulations of medications used in MAT as non-preferred")</f>
        <v>State does not designate any specific formulations of medications used in MAT as non-preferred</v>
      </c>
      <c r="AE93">
        <v>1</v>
      </c>
      <c r="AF93" t="s">
        <v>685</v>
      </c>
      <c r="AH93" t="str">
        <f t="shared" ref="AH93:AH99" si="42">("Prior authorization , Age limitation")</f>
        <v>Prior authorization , Age limitation</v>
      </c>
      <c r="AI93" t="s">
        <v>685</v>
      </c>
      <c r="AK93" t="str">
        <f t="shared" ref="AK93:AK98" si="43">("No Methadone specific limitations")</f>
        <v>No Methadone specific limitations</v>
      </c>
      <c r="AN93" t="str">
        <f t="shared" ref="AN93:AN98" si="44">("No Naltrexone specific limitations")</f>
        <v>No Naltrexone specific limitations</v>
      </c>
      <c r="AQ93" t="str">
        <f t="shared" ref="AQ93:AQ99" si="45">("Prior authorization, Age limitation")</f>
        <v>Prior authorization, Age limitation</v>
      </c>
      <c r="AR93" t="s">
        <v>685</v>
      </c>
      <c r="AT93">
        <v>0</v>
      </c>
      <c r="AZ93">
        <v>1</v>
      </c>
      <c r="BA93" t="s">
        <v>684</v>
      </c>
      <c r="BF93">
        <v>0</v>
      </c>
    </row>
    <row r="94" spans="1:58" x14ac:dyDescent="0.35">
      <c r="A94" t="s">
        <v>133</v>
      </c>
      <c r="B94" s="1">
        <v>43374</v>
      </c>
      <c r="C94" s="1">
        <v>43482</v>
      </c>
      <c r="D94" t="str">
        <f t="shared" si="39"/>
        <v>Yes, through state Medicaid plans</v>
      </c>
      <c r="E94" t="s">
        <v>689</v>
      </c>
      <c r="G94">
        <v>0</v>
      </c>
      <c r="S94">
        <v>1</v>
      </c>
      <c r="T94" t="s">
        <v>688</v>
      </c>
      <c r="V94" t="str">
        <f t="shared" si="40"/>
        <v>Buprenorphine, Methadone, Naltrexone</v>
      </c>
      <c r="W94" t="s">
        <v>687</v>
      </c>
      <c r="Y94" t="str">
        <f>("Buprenorphine sublingual tablet, Naltrexone tablet, Suboxone (buprenorphine/naloxone) sublingual film")</f>
        <v>Buprenorphine sublingual tablet, Naltrexone tablet, Suboxone (buprenorphine/naloxone) sublingual film</v>
      </c>
      <c r="Z94" t="s">
        <v>693</v>
      </c>
      <c r="AB94" t="str">
        <f t="shared" si="41"/>
        <v>State does not designate any specific formulations of medications used in MAT as non-preferred</v>
      </c>
      <c r="AE94">
        <v>1</v>
      </c>
      <c r="AF94" t="s">
        <v>685</v>
      </c>
      <c r="AH94" t="str">
        <f t="shared" si="42"/>
        <v>Prior authorization , Age limitation</v>
      </c>
      <c r="AI94" t="s">
        <v>685</v>
      </c>
      <c r="AK94" t="str">
        <f t="shared" si="43"/>
        <v>No Methadone specific limitations</v>
      </c>
      <c r="AN94" t="str">
        <f t="shared" si="44"/>
        <v>No Naltrexone specific limitations</v>
      </c>
      <c r="AQ94" t="str">
        <f t="shared" si="45"/>
        <v>Prior authorization, Age limitation</v>
      </c>
      <c r="AR94" t="s">
        <v>685</v>
      </c>
      <c r="AT94">
        <v>0</v>
      </c>
      <c r="AZ94">
        <v>1</v>
      </c>
      <c r="BA94" t="s">
        <v>684</v>
      </c>
      <c r="BF94">
        <v>0</v>
      </c>
    </row>
    <row r="95" spans="1:58" x14ac:dyDescent="0.35">
      <c r="A95" t="s">
        <v>133</v>
      </c>
      <c r="B95" s="1">
        <v>43483</v>
      </c>
      <c r="C95" s="1">
        <v>43646</v>
      </c>
      <c r="D95" t="str">
        <f t="shared" si="39"/>
        <v>Yes, through state Medicaid plans</v>
      </c>
      <c r="E95" t="s">
        <v>689</v>
      </c>
      <c r="G95">
        <v>0</v>
      </c>
      <c r="S95">
        <v>1</v>
      </c>
      <c r="T95" t="s">
        <v>688</v>
      </c>
      <c r="V95" t="str">
        <f t="shared" si="40"/>
        <v>Buprenorphine, Methadone, Naltrexone</v>
      </c>
      <c r="W95" t="s">
        <v>687</v>
      </c>
      <c r="Y95" t="str">
        <f>("Buprenorphine sublingual tablet, Naltrexone tablet, Suboxone (buprenorphine/naloxone) sublingual film")</f>
        <v>Buprenorphine sublingual tablet, Naltrexone tablet, Suboxone (buprenorphine/naloxone) sublingual film</v>
      </c>
      <c r="Z95" t="s">
        <v>691</v>
      </c>
      <c r="AB95" t="str">
        <f t="shared" si="41"/>
        <v>State does not designate any specific formulations of medications used in MAT as non-preferred</v>
      </c>
      <c r="AE95">
        <v>1</v>
      </c>
      <c r="AF95" t="s">
        <v>692</v>
      </c>
      <c r="AH95" t="str">
        <f t="shared" si="42"/>
        <v>Prior authorization , Age limitation</v>
      </c>
      <c r="AI95" t="s">
        <v>690</v>
      </c>
      <c r="AK95" t="str">
        <f t="shared" si="43"/>
        <v>No Methadone specific limitations</v>
      </c>
      <c r="AN95" t="str">
        <f t="shared" si="44"/>
        <v>No Naltrexone specific limitations</v>
      </c>
      <c r="AQ95" t="str">
        <f t="shared" si="45"/>
        <v>Prior authorization, Age limitation</v>
      </c>
      <c r="AR95" t="s">
        <v>690</v>
      </c>
      <c r="AT95">
        <v>0</v>
      </c>
      <c r="AZ95">
        <v>1</v>
      </c>
      <c r="BA95" t="s">
        <v>684</v>
      </c>
      <c r="BF95">
        <v>0</v>
      </c>
    </row>
    <row r="96" spans="1:58" x14ac:dyDescent="0.35">
      <c r="A96" t="s">
        <v>133</v>
      </c>
      <c r="B96" s="1">
        <v>43647</v>
      </c>
      <c r="C96" s="1">
        <v>43675</v>
      </c>
      <c r="D96" t="str">
        <f t="shared" si="39"/>
        <v>Yes, through state Medicaid plans</v>
      </c>
      <c r="E96" t="s">
        <v>689</v>
      </c>
      <c r="G96">
        <v>0</v>
      </c>
      <c r="S96">
        <v>1</v>
      </c>
      <c r="T96" t="s">
        <v>688</v>
      </c>
      <c r="V96" t="str">
        <f t="shared" si="40"/>
        <v>Buprenorphine, Methadone, Naltrexone</v>
      </c>
      <c r="W96" t="s">
        <v>687</v>
      </c>
      <c r="Y96" t="str">
        <f>("Buprenorphine sublingual tablet, Naltrexone tablet, Suboxone (buprenorphine/naloxone) sublingual film")</f>
        <v>Buprenorphine sublingual tablet, Naltrexone tablet, Suboxone (buprenorphine/naloxone) sublingual film</v>
      </c>
      <c r="Z96" t="s">
        <v>691</v>
      </c>
      <c r="AB96" t="str">
        <f t="shared" si="41"/>
        <v>State does not designate any specific formulations of medications used in MAT as non-preferred</v>
      </c>
      <c r="AE96">
        <v>1</v>
      </c>
      <c r="AF96" t="s">
        <v>683</v>
      </c>
      <c r="AH96" t="str">
        <f t="shared" si="42"/>
        <v>Prior authorization , Age limitation</v>
      </c>
      <c r="AI96" t="s">
        <v>690</v>
      </c>
      <c r="AK96" t="str">
        <f t="shared" si="43"/>
        <v>No Methadone specific limitations</v>
      </c>
      <c r="AN96" t="str">
        <f t="shared" si="44"/>
        <v>No Naltrexone specific limitations</v>
      </c>
      <c r="AQ96" t="str">
        <f t="shared" si="45"/>
        <v>Prior authorization, Age limitation</v>
      </c>
      <c r="AR96" t="s">
        <v>690</v>
      </c>
      <c r="AT96">
        <v>0</v>
      </c>
      <c r="AZ96">
        <v>1</v>
      </c>
      <c r="BA96" t="s">
        <v>684</v>
      </c>
      <c r="BF96">
        <v>0</v>
      </c>
    </row>
    <row r="97" spans="1:63" x14ac:dyDescent="0.35">
      <c r="A97" t="s">
        <v>133</v>
      </c>
      <c r="B97" s="1">
        <v>43676</v>
      </c>
      <c r="C97" s="1">
        <v>43796</v>
      </c>
      <c r="D97" t="str">
        <f t="shared" si="39"/>
        <v>Yes, through state Medicaid plans</v>
      </c>
      <c r="E97" t="s">
        <v>689</v>
      </c>
      <c r="G97">
        <v>0</v>
      </c>
      <c r="S97">
        <v>1</v>
      </c>
      <c r="T97" t="s">
        <v>688</v>
      </c>
      <c r="V97" t="str">
        <f t="shared" si="40"/>
        <v>Buprenorphine, Methadone, Naltrexone</v>
      </c>
      <c r="W97" t="s">
        <v>687</v>
      </c>
      <c r="Y97" t="s">
        <v>686</v>
      </c>
      <c r="Z97" t="s">
        <v>679</v>
      </c>
      <c r="AB97" t="str">
        <f t="shared" si="41"/>
        <v>State does not designate any specific formulations of medications used in MAT as non-preferred</v>
      </c>
      <c r="AE97">
        <v>1</v>
      </c>
      <c r="AF97" t="s">
        <v>683</v>
      </c>
      <c r="AH97" t="str">
        <f t="shared" si="42"/>
        <v>Prior authorization , Age limitation</v>
      </c>
      <c r="AI97" t="s">
        <v>682</v>
      </c>
      <c r="AK97" t="str">
        <f t="shared" si="43"/>
        <v>No Methadone specific limitations</v>
      </c>
      <c r="AN97" t="str">
        <f t="shared" si="44"/>
        <v>No Naltrexone specific limitations</v>
      </c>
      <c r="AQ97" t="str">
        <f t="shared" si="45"/>
        <v>Prior authorization, Age limitation</v>
      </c>
      <c r="AR97" t="s">
        <v>685</v>
      </c>
      <c r="AT97">
        <v>0</v>
      </c>
      <c r="AZ97">
        <v>1</v>
      </c>
      <c r="BA97" t="s">
        <v>684</v>
      </c>
      <c r="BF97">
        <v>0</v>
      </c>
    </row>
    <row r="98" spans="1:63" x14ac:dyDescent="0.35">
      <c r="A98" t="s">
        <v>133</v>
      </c>
      <c r="B98" s="1">
        <v>43797</v>
      </c>
      <c r="C98" s="1">
        <v>43798</v>
      </c>
      <c r="D98" t="str">
        <f t="shared" si="39"/>
        <v>Yes, through state Medicaid plans</v>
      </c>
      <c r="E98" t="s">
        <v>674</v>
      </c>
      <c r="G98">
        <v>0</v>
      </c>
      <c r="S98">
        <v>1</v>
      </c>
      <c r="T98" t="s">
        <v>673</v>
      </c>
      <c r="V98" t="str">
        <f t="shared" si="40"/>
        <v>Buprenorphine, Methadone, Naltrexone</v>
      </c>
      <c r="W98" t="s">
        <v>681</v>
      </c>
      <c r="Y98" t="s">
        <v>680</v>
      </c>
      <c r="Z98" t="s">
        <v>679</v>
      </c>
      <c r="AB98" t="str">
        <f t="shared" si="41"/>
        <v>State does not designate any specific formulations of medications used in MAT as non-preferred</v>
      </c>
      <c r="AE98">
        <v>1</v>
      </c>
      <c r="AF98" t="s">
        <v>683</v>
      </c>
      <c r="AH98" t="str">
        <f t="shared" si="42"/>
        <v>Prior authorization , Age limitation</v>
      </c>
      <c r="AI98" t="s">
        <v>682</v>
      </c>
      <c r="AK98" t="str">
        <f t="shared" si="43"/>
        <v>No Methadone specific limitations</v>
      </c>
      <c r="AN98" t="str">
        <f t="shared" si="44"/>
        <v>No Naltrexone specific limitations</v>
      </c>
      <c r="AQ98" t="str">
        <f t="shared" si="45"/>
        <v>Prior authorization, Age limitation</v>
      </c>
      <c r="AR98" t="s">
        <v>682</v>
      </c>
      <c r="AT98">
        <v>0</v>
      </c>
      <c r="AZ98">
        <v>1</v>
      </c>
      <c r="BA98" t="s">
        <v>664</v>
      </c>
      <c r="BF98">
        <v>0</v>
      </c>
    </row>
    <row r="99" spans="1:63" x14ac:dyDescent="0.35">
      <c r="A99" t="s">
        <v>133</v>
      </c>
      <c r="B99" s="1">
        <v>43799</v>
      </c>
      <c r="C99" s="1">
        <v>43857</v>
      </c>
      <c r="D99" t="str">
        <f t="shared" si="39"/>
        <v>Yes, through state Medicaid plans</v>
      </c>
      <c r="E99" t="s">
        <v>674</v>
      </c>
      <c r="G99">
        <v>0</v>
      </c>
      <c r="S99">
        <v>1</v>
      </c>
      <c r="T99" t="s">
        <v>673</v>
      </c>
      <c r="V99" t="str">
        <f t="shared" si="40"/>
        <v>Buprenorphine, Methadone, Naltrexone</v>
      </c>
      <c r="W99" t="s">
        <v>681</v>
      </c>
      <c r="Y99" t="s">
        <v>680</v>
      </c>
      <c r="Z99" t="s">
        <v>679</v>
      </c>
      <c r="AB99" t="str">
        <f t="shared" si="41"/>
        <v>State does not designate any specific formulations of medications used in MAT as non-preferred</v>
      </c>
      <c r="AE99">
        <v>1</v>
      </c>
      <c r="AF99" t="s">
        <v>678</v>
      </c>
      <c r="AH99" t="str">
        <f t="shared" si="42"/>
        <v>Prior authorization , Age limitation</v>
      </c>
      <c r="AI99" t="s">
        <v>677</v>
      </c>
      <c r="AK99" t="str">
        <f>("Age limitation, Quantity limits")</f>
        <v>Age limitation, Quantity limits</v>
      </c>
      <c r="AL99" t="s">
        <v>676</v>
      </c>
      <c r="AN99" t="str">
        <f>("Age limitation, Quantity limits")</f>
        <v>Age limitation, Quantity limits</v>
      </c>
      <c r="AO99" t="s">
        <v>667</v>
      </c>
      <c r="AP99" t="s">
        <v>666</v>
      </c>
      <c r="AQ99" t="str">
        <f t="shared" si="45"/>
        <v>Prior authorization, Age limitation</v>
      </c>
      <c r="AR99" t="s">
        <v>675</v>
      </c>
      <c r="AT99">
        <v>0</v>
      </c>
      <c r="AZ99">
        <v>1</v>
      </c>
      <c r="BA99" t="s">
        <v>664</v>
      </c>
      <c r="BF99">
        <v>0</v>
      </c>
    </row>
    <row r="100" spans="1:63" x14ac:dyDescent="0.35">
      <c r="A100" t="s">
        <v>133</v>
      </c>
      <c r="B100" s="1">
        <v>43858</v>
      </c>
      <c r="C100" s="1">
        <v>44044</v>
      </c>
      <c r="D100" t="str">
        <f t="shared" si="39"/>
        <v>Yes, through state Medicaid plans</v>
      </c>
      <c r="E100" t="s">
        <v>674</v>
      </c>
      <c r="G100">
        <v>0</v>
      </c>
      <c r="S100">
        <v>1</v>
      </c>
      <c r="T100" t="s">
        <v>673</v>
      </c>
      <c r="V100" t="str">
        <f t="shared" si="40"/>
        <v>Buprenorphine, Methadone, Naltrexone</v>
      </c>
      <c r="W100" t="s">
        <v>672</v>
      </c>
      <c r="Y100" t="s">
        <v>671</v>
      </c>
      <c r="Z100" t="s">
        <v>670</v>
      </c>
      <c r="AB100" t="str">
        <f t="shared" si="41"/>
        <v>State does not designate any specific formulations of medications used in MAT as non-preferred</v>
      </c>
      <c r="AE100">
        <v>1</v>
      </c>
      <c r="AF100" t="s">
        <v>669</v>
      </c>
      <c r="AH100" t="str">
        <f>("Prior authorization , Age limitation, Quantity limits")</f>
        <v>Prior authorization , Age limitation, Quantity limits</v>
      </c>
      <c r="AI100" t="s">
        <v>668</v>
      </c>
      <c r="AK100" t="str">
        <f>("Age limitation, Quantity limits")</f>
        <v>Age limitation, Quantity limits</v>
      </c>
      <c r="AL100" t="s">
        <v>667</v>
      </c>
      <c r="AN100" t="str">
        <f>("Age limitation, Quantity limits")</f>
        <v>Age limitation, Quantity limits</v>
      </c>
      <c r="AO100" t="s">
        <v>667</v>
      </c>
      <c r="AP100" t="s">
        <v>666</v>
      </c>
      <c r="AQ100" t="str">
        <f>("Prior authorization, Age limitation, Quantity limits")</f>
        <v>Prior authorization, Age limitation, Quantity limits</v>
      </c>
      <c r="AR100" t="s">
        <v>665</v>
      </c>
      <c r="AT100">
        <v>0</v>
      </c>
      <c r="AZ100">
        <v>1</v>
      </c>
      <c r="BA100" t="s">
        <v>664</v>
      </c>
      <c r="BF100">
        <v>0</v>
      </c>
    </row>
    <row r="101" spans="1:63" x14ac:dyDescent="0.35">
      <c r="A101" t="s">
        <v>134</v>
      </c>
      <c r="B101" s="1">
        <v>42948</v>
      </c>
      <c r="C101" s="1">
        <v>42978</v>
      </c>
      <c r="D101" t="str">
        <f t="shared" si="39"/>
        <v>Yes, through state Medicaid plans</v>
      </c>
      <c r="E101" t="s">
        <v>246</v>
      </c>
      <c r="G101">
        <v>0</v>
      </c>
      <c r="S101">
        <v>1</v>
      </c>
      <c r="T101" t="s">
        <v>246</v>
      </c>
      <c r="V101" t="str">
        <f t="shared" ref="V101:V109" si="46">("Buprenorphine, Naltrexone, Buprenorphine and Naloxone combination products")</f>
        <v>Buprenorphine, Naltrexone, Buprenorphine and Naloxone combination products</v>
      </c>
      <c r="W101" t="s">
        <v>246</v>
      </c>
      <c r="Y101" t="s">
        <v>662</v>
      </c>
      <c r="Z101" t="s">
        <v>246</v>
      </c>
      <c r="AB101" t="str">
        <f>("Buprenorphine/naloxone sublingual tablet, Bunavail (buprenorphine/naloxone) buccal film, Zubsolv (buprenorphine/naloxone) sublingual tablet")</f>
        <v>Buprenorphine/naloxone sublingual tablet, Bunavail (buprenorphine/naloxone) buccal film, Zubsolv (buprenorphine/naloxone) sublingual tablet</v>
      </c>
      <c r="AC101" t="s">
        <v>246</v>
      </c>
      <c r="AE101">
        <v>1</v>
      </c>
      <c r="AF101" t="s">
        <v>246</v>
      </c>
      <c r="AH101" t="str">
        <f>("Prior authorization , Quantity limits")</f>
        <v>Prior authorization , Quantity limits</v>
      </c>
      <c r="AI101" t="s">
        <v>246</v>
      </c>
      <c r="AK101" t="str">
        <f t="shared" ref="AK101:AK109" si="47">("No Methadone specific limitations")</f>
        <v>No Methadone specific limitations</v>
      </c>
      <c r="AN101" t="str">
        <f t="shared" ref="AN101:AN109" si="48">("Prior authorization, Quantity limits")</f>
        <v>Prior authorization, Quantity limits</v>
      </c>
      <c r="AO101" t="s">
        <v>246</v>
      </c>
      <c r="AQ101" t="str">
        <f>("Prior authorization, Quantity limits")</f>
        <v>Prior authorization, Quantity limits</v>
      </c>
      <c r="AR101" t="s">
        <v>246</v>
      </c>
      <c r="AT101">
        <v>0</v>
      </c>
      <c r="AZ101">
        <v>0</v>
      </c>
      <c r="BF101">
        <v>1</v>
      </c>
      <c r="BG101" t="s">
        <v>661</v>
      </c>
      <c r="BI101" t="str">
        <f t="shared" ref="BI101:BI109" si="49">("New care delivery system")</f>
        <v>New care delivery system</v>
      </c>
      <c r="BJ101" t="s">
        <v>661</v>
      </c>
      <c r="BK101" t="s">
        <v>660</v>
      </c>
    </row>
    <row r="102" spans="1:63" x14ac:dyDescent="0.35">
      <c r="A102" t="s">
        <v>134</v>
      </c>
      <c r="B102" s="1">
        <v>42979</v>
      </c>
      <c r="C102" s="1">
        <v>43039</v>
      </c>
      <c r="D102" t="str">
        <f t="shared" si="39"/>
        <v>Yes, through state Medicaid plans</v>
      </c>
      <c r="E102" t="s">
        <v>246</v>
      </c>
      <c r="G102">
        <v>0</v>
      </c>
      <c r="S102">
        <v>1</v>
      </c>
      <c r="T102" t="s">
        <v>246</v>
      </c>
      <c r="V102" t="str">
        <f t="shared" si="46"/>
        <v>Buprenorphine, Naltrexone, Buprenorphine and Naloxone combination products</v>
      </c>
      <c r="W102" t="s">
        <v>246</v>
      </c>
      <c r="Y102" t="s">
        <v>662</v>
      </c>
      <c r="Z102" t="s">
        <v>246</v>
      </c>
      <c r="AB102" t="str">
        <f>("Buprenorphine/naloxone sublingual tablet, Bunavail (buprenorphine/naloxone) buccal film, Zubsolv (buprenorphine/naloxone) sublingual tablet")</f>
        <v>Buprenorphine/naloxone sublingual tablet, Bunavail (buprenorphine/naloxone) buccal film, Zubsolv (buprenorphine/naloxone) sublingual tablet</v>
      </c>
      <c r="AC102" t="s">
        <v>246</v>
      </c>
      <c r="AE102">
        <v>1</v>
      </c>
      <c r="AF102" t="s">
        <v>246</v>
      </c>
      <c r="AH102" t="str">
        <f>("Prior authorization , Quantity limits")</f>
        <v>Prior authorization , Quantity limits</v>
      </c>
      <c r="AI102" t="s">
        <v>246</v>
      </c>
      <c r="AK102" t="str">
        <f t="shared" si="47"/>
        <v>No Methadone specific limitations</v>
      </c>
      <c r="AN102" t="str">
        <f t="shared" si="48"/>
        <v>Prior authorization, Quantity limits</v>
      </c>
      <c r="AO102" t="s">
        <v>246</v>
      </c>
      <c r="AQ102" t="str">
        <f>("Prior authorization, Quantity limits")</f>
        <v>Prior authorization, Quantity limits</v>
      </c>
      <c r="AR102" t="s">
        <v>246</v>
      </c>
      <c r="AT102">
        <v>0</v>
      </c>
      <c r="AZ102">
        <v>0</v>
      </c>
      <c r="BF102">
        <v>1</v>
      </c>
      <c r="BG102" t="s">
        <v>661</v>
      </c>
      <c r="BI102" t="str">
        <f t="shared" si="49"/>
        <v>New care delivery system</v>
      </c>
      <c r="BJ102" t="s">
        <v>661</v>
      </c>
      <c r="BK102" t="s">
        <v>660</v>
      </c>
    </row>
    <row r="103" spans="1:63" x14ac:dyDescent="0.35">
      <c r="A103" t="s">
        <v>134</v>
      </c>
      <c r="B103" s="1">
        <v>43040</v>
      </c>
      <c r="C103" s="1">
        <v>43159</v>
      </c>
      <c r="D103" t="str">
        <f t="shared" si="39"/>
        <v>Yes, through state Medicaid plans</v>
      </c>
      <c r="E103" t="s">
        <v>246</v>
      </c>
      <c r="G103">
        <v>0</v>
      </c>
      <c r="S103">
        <v>1</v>
      </c>
      <c r="T103" t="s">
        <v>246</v>
      </c>
      <c r="V103" t="str">
        <f t="shared" si="46"/>
        <v>Buprenorphine, Naltrexone, Buprenorphine and Naloxone combination products</v>
      </c>
      <c r="W103" t="s">
        <v>246</v>
      </c>
      <c r="Y103" t="s">
        <v>662</v>
      </c>
      <c r="Z103" t="s">
        <v>246</v>
      </c>
      <c r="AB103" t="str">
        <f>("Bunavail (buprenorphine/naloxone) buccal film, Buprenorphine/naloxone sublingual tablet, Zubsolv (buprenorphine/naloxone) sublingual tablet")</f>
        <v>Bunavail (buprenorphine/naloxone) buccal film, Buprenorphine/naloxone sublingual tablet, Zubsolv (buprenorphine/naloxone) sublingual tablet</v>
      </c>
      <c r="AC103" t="s">
        <v>246</v>
      </c>
      <c r="AE103">
        <v>1</v>
      </c>
      <c r="AF103" t="s">
        <v>246</v>
      </c>
      <c r="AH103" t="str">
        <f t="shared" ref="AH103:AH109" si="50">("Quantity limits")</f>
        <v>Quantity limits</v>
      </c>
      <c r="AI103" t="s">
        <v>246</v>
      </c>
      <c r="AK103" t="str">
        <f t="shared" si="47"/>
        <v>No Methadone specific limitations</v>
      </c>
      <c r="AN103" t="str">
        <f t="shared" si="48"/>
        <v>Prior authorization, Quantity limits</v>
      </c>
      <c r="AO103" t="s">
        <v>246</v>
      </c>
      <c r="AQ103" t="str">
        <f t="shared" ref="AQ103:AQ109" si="51">("Quantity limits")</f>
        <v>Quantity limits</v>
      </c>
      <c r="AR103" t="s">
        <v>246</v>
      </c>
      <c r="AT103">
        <v>0</v>
      </c>
      <c r="AZ103">
        <v>0</v>
      </c>
      <c r="BF103">
        <v>1</v>
      </c>
      <c r="BG103" t="s">
        <v>661</v>
      </c>
      <c r="BI103" t="str">
        <f t="shared" si="49"/>
        <v>New care delivery system</v>
      </c>
      <c r="BJ103" t="s">
        <v>661</v>
      </c>
      <c r="BK103" t="s">
        <v>660</v>
      </c>
    </row>
    <row r="104" spans="1:63" x14ac:dyDescent="0.35">
      <c r="A104" t="s">
        <v>134</v>
      </c>
      <c r="B104" s="1">
        <v>43160</v>
      </c>
      <c r="C104" s="1">
        <v>43165</v>
      </c>
      <c r="D104" t="str">
        <f t="shared" si="39"/>
        <v>Yes, through state Medicaid plans</v>
      </c>
      <c r="E104" t="s">
        <v>246</v>
      </c>
      <c r="G104">
        <v>0</v>
      </c>
      <c r="S104">
        <v>1</v>
      </c>
      <c r="T104" t="s">
        <v>246</v>
      </c>
      <c r="V104" t="str">
        <f t="shared" si="46"/>
        <v>Buprenorphine, Naltrexone, Buprenorphine and Naloxone combination products</v>
      </c>
      <c r="W104" t="s">
        <v>246</v>
      </c>
      <c r="Y104" t="s">
        <v>662</v>
      </c>
      <c r="Z104" t="s">
        <v>246</v>
      </c>
      <c r="AB104" t="str">
        <f t="shared" ref="AB104:AB109" si="52">("Buprenorphine/naloxone sublingual tablet, Bunavail (buprenorphine/naloxone) buccal film, Zubsolv (buprenorphine/naloxone) sublingual tablet")</f>
        <v>Buprenorphine/naloxone sublingual tablet, Bunavail (buprenorphine/naloxone) buccal film, Zubsolv (buprenorphine/naloxone) sublingual tablet</v>
      </c>
      <c r="AC104" t="s">
        <v>246</v>
      </c>
      <c r="AE104">
        <v>1</v>
      </c>
      <c r="AF104" t="s">
        <v>246</v>
      </c>
      <c r="AH104" t="str">
        <f t="shared" si="50"/>
        <v>Quantity limits</v>
      </c>
      <c r="AI104" t="s">
        <v>246</v>
      </c>
      <c r="AK104" t="str">
        <f t="shared" si="47"/>
        <v>No Methadone specific limitations</v>
      </c>
      <c r="AN104" t="str">
        <f t="shared" si="48"/>
        <v>Prior authorization, Quantity limits</v>
      </c>
      <c r="AO104" t="s">
        <v>246</v>
      </c>
      <c r="AQ104" t="str">
        <f t="shared" si="51"/>
        <v>Quantity limits</v>
      </c>
      <c r="AR104" t="s">
        <v>246</v>
      </c>
      <c r="AT104">
        <v>0</v>
      </c>
      <c r="AZ104">
        <v>0</v>
      </c>
      <c r="BF104">
        <v>1</v>
      </c>
      <c r="BG104" t="s">
        <v>661</v>
      </c>
      <c r="BI104" t="str">
        <f t="shared" si="49"/>
        <v>New care delivery system</v>
      </c>
      <c r="BJ104" t="s">
        <v>661</v>
      </c>
      <c r="BK104" t="s">
        <v>660</v>
      </c>
    </row>
    <row r="105" spans="1:63" x14ac:dyDescent="0.35">
      <c r="A105" t="s">
        <v>134</v>
      </c>
      <c r="B105" s="1">
        <v>43166</v>
      </c>
      <c r="C105" s="1">
        <v>43220</v>
      </c>
      <c r="D105" t="str">
        <f t="shared" si="39"/>
        <v>Yes, through state Medicaid plans</v>
      </c>
      <c r="E105" t="s">
        <v>246</v>
      </c>
      <c r="G105">
        <v>0</v>
      </c>
      <c r="S105">
        <v>1</v>
      </c>
      <c r="T105" t="s">
        <v>246</v>
      </c>
      <c r="V105" t="str">
        <f t="shared" si="46"/>
        <v>Buprenorphine, Naltrexone, Buprenorphine and Naloxone combination products</v>
      </c>
      <c r="W105" t="s">
        <v>246</v>
      </c>
      <c r="Y105" t="s">
        <v>662</v>
      </c>
      <c r="Z105" t="s">
        <v>246</v>
      </c>
      <c r="AB105" t="str">
        <f t="shared" si="52"/>
        <v>Buprenorphine/naloxone sublingual tablet, Bunavail (buprenorphine/naloxone) buccal film, Zubsolv (buprenorphine/naloxone) sublingual tablet</v>
      </c>
      <c r="AC105" t="s">
        <v>246</v>
      </c>
      <c r="AE105">
        <v>1</v>
      </c>
      <c r="AF105" t="s">
        <v>246</v>
      </c>
      <c r="AH105" t="str">
        <f t="shared" si="50"/>
        <v>Quantity limits</v>
      </c>
      <c r="AI105" t="s">
        <v>246</v>
      </c>
      <c r="AK105" t="str">
        <f t="shared" si="47"/>
        <v>No Methadone specific limitations</v>
      </c>
      <c r="AN105" t="str">
        <f t="shared" si="48"/>
        <v>Prior authorization, Quantity limits</v>
      </c>
      <c r="AO105" t="s">
        <v>246</v>
      </c>
      <c r="AQ105" t="str">
        <f t="shared" si="51"/>
        <v>Quantity limits</v>
      </c>
      <c r="AR105" t="s">
        <v>246</v>
      </c>
      <c r="AT105">
        <v>0</v>
      </c>
      <c r="AZ105">
        <v>0</v>
      </c>
      <c r="BF105">
        <v>1</v>
      </c>
      <c r="BG105" t="s">
        <v>661</v>
      </c>
      <c r="BI105" t="str">
        <f t="shared" si="49"/>
        <v>New care delivery system</v>
      </c>
      <c r="BJ105" t="s">
        <v>661</v>
      </c>
      <c r="BK105" t="s">
        <v>660</v>
      </c>
    </row>
    <row r="106" spans="1:63" x14ac:dyDescent="0.35">
      <c r="A106" t="s">
        <v>134</v>
      </c>
      <c r="B106" s="1">
        <v>43221</v>
      </c>
      <c r="C106" s="1">
        <v>43227</v>
      </c>
      <c r="D106" t="str">
        <f t="shared" si="39"/>
        <v>Yes, through state Medicaid plans</v>
      </c>
      <c r="E106" t="s">
        <v>246</v>
      </c>
      <c r="G106">
        <v>0</v>
      </c>
      <c r="S106">
        <v>1</v>
      </c>
      <c r="T106" t="s">
        <v>246</v>
      </c>
      <c r="V106" t="str">
        <f t="shared" si="46"/>
        <v>Buprenorphine, Naltrexone, Buprenorphine and Naloxone combination products</v>
      </c>
      <c r="W106" t="s">
        <v>246</v>
      </c>
      <c r="Y106" t="s">
        <v>662</v>
      </c>
      <c r="Z106" t="s">
        <v>246</v>
      </c>
      <c r="AB106" t="str">
        <f t="shared" si="52"/>
        <v>Buprenorphine/naloxone sublingual tablet, Bunavail (buprenorphine/naloxone) buccal film, Zubsolv (buprenorphine/naloxone) sublingual tablet</v>
      </c>
      <c r="AC106" t="s">
        <v>246</v>
      </c>
      <c r="AE106">
        <v>1</v>
      </c>
      <c r="AF106" t="s">
        <v>246</v>
      </c>
      <c r="AH106" t="str">
        <f t="shared" si="50"/>
        <v>Quantity limits</v>
      </c>
      <c r="AI106" t="s">
        <v>246</v>
      </c>
      <c r="AK106" t="str">
        <f t="shared" si="47"/>
        <v>No Methadone specific limitations</v>
      </c>
      <c r="AN106" t="str">
        <f t="shared" si="48"/>
        <v>Prior authorization, Quantity limits</v>
      </c>
      <c r="AO106" t="s">
        <v>246</v>
      </c>
      <c r="AQ106" t="str">
        <f t="shared" si="51"/>
        <v>Quantity limits</v>
      </c>
      <c r="AR106" t="s">
        <v>246</v>
      </c>
      <c r="AT106">
        <v>0</v>
      </c>
      <c r="AZ106">
        <v>0</v>
      </c>
      <c r="BF106">
        <v>1</v>
      </c>
      <c r="BG106" t="s">
        <v>661</v>
      </c>
      <c r="BI106" t="str">
        <f t="shared" si="49"/>
        <v>New care delivery system</v>
      </c>
      <c r="BJ106" t="s">
        <v>661</v>
      </c>
      <c r="BK106" t="s">
        <v>660</v>
      </c>
    </row>
    <row r="107" spans="1:63" x14ac:dyDescent="0.35">
      <c r="A107" t="s">
        <v>134</v>
      </c>
      <c r="B107" s="1">
        <v>43228</v>
      </c>
      <c r="C107" s="1">
        <v>43281</v>
      </c>
      <c r="D107" t="str">
        <f t="shared" si="39"/>
        <v>Yes, through state Medicaid plans</v>
      </c>
      <c r="E107" t="s">
        <v>246</v>
      </c>
      <c r="G107">
        <v>0</v>
      </c>
      <c r="S107">
        <v>1</v>
      </c>
      <c r="T107" t="s">
        <v>246</v>
      </c>
      <c r="V107" t="str">
        <f t="shared" si="46"/>
        <v>Buprenorphine, Naltrexone, Buprenorphine and Naloxone combination products</v>
      </c>
      <c r="W107" t="s">
        <v>246</v>
      </c>
      <c r="Y107" t="s">
        <v>662</v>
      </c>
      <c r="Z107" t="s">
        <v>246</v>
      </c>
      <c r="AB107" t="str">
        <f t="shared" si="52"/>
        <v>Buprenorphine/naloxone sublingual tablet, Bunavail (buprenorphine/naloxone) buccal film, Zubsolv (buprenorphine/naloxone) sublingual tablet</v>
      </c>
      <c r="AC107" t="s">
        <v>246</v>
      </c>
      <c r="AE107">
        <v>1</v>
      </c>
      <c r="AF107" t="s">
        <v>663</v>
      </c>
      <c r="AH107" t="str">
        <f t="shared" si="50"/>
        <v>Quantity limits</v>
      </c>
      <c r="AI107" t="s">
        <v>246</v>
      </c>
      <c r="AK107" t="str">
        <f t="shared" si="47"/>
        <v>No Methadone specific limitations</v>
      </c>
      <c r="AN107" t="str">
        <f t="shared" si="48"/>
        <v>Prior authorization, Quantity limits</v>
      </c>
      <c r="AO107" t="s">
        <v>246</v>
      </c>
      <c r="AQ107" t="str">
        <f t="shared" si="51"/>
        <v>Quantity limits</v>
      </c>
      <c r="AR107" t="s">
        <v>246</v>
      </c>
      <c r="AT107">
        <v>0</v>
      </c>
      <c r="AZ107">
        <v>0</v>
      </c>
      <c r="BF107">
        <v>1</v>
      </c>
      <c r="BG107" t="s">
        <v>661</v>
      </c>
      <c r="BI107" t="str">
        <f t="shared" si="49"/>
        <v>New care delivery system</v>
      </c>
      <c r="BJ107" t="s">
        <v>661</v>
      </c>
      <c r="BK107" t="s">
        <v>660</v>
      </c>
    </row>
    <row r="108" spans="1:63" x14ac:dyDescent="0.35">
      <c r="A108" t="s">
        <v>134</v>
      </c>
      <c r="B108" s="1">
        <v>43282</v>
      </c>
      <c r="C108" s="1">
        <v>43921</v>
      </c>
      <c r="D108" t="str">
        <f t="shared" si="39"/>
        <v>Yes, through state Medicaid plans</v>
      </c>
      <c r="E108" t="s">
        <v>246</v>
      </c>
      <c r="G108">
        <v>0</v>
      </c>
      <c r="S108">
        <v>1</v>
      </c>
      <c r="T108" t="s">
        <v>246</v>
      </c>
      <c r="V108" t="str">
        <f t="shared" si="46"/>
        <v>Buprenorphine, Naltrexone, Buprenorphine and Naloxone combination products</v>
      </c>
      <c r="W108" t="s">
        <v>246</v>
      </c>
      <c r="Y108" t="s">
        <v>662</v>
      </c>
      <c r="Z108" t="s">
        <v>246</v>
      </c>
      <c r="AB108" t="str">
        <f t="shared" si="52"/>
        <v>Buprenorphine/naloxone sublingual tablet, Bunavail (buprenorphine/naloxone) buccal film, Zubsolv (buprenorphine/naloxone) sublingual tablet</v>
      </c>
      <c r="AC108" t="s">
        <v>246</v>
      </c>
      <c r="AE108">
        <v>1</v>
      </c>
      <c r="AF108" t="s">
        <v>663</v>
      </c>
      <c r="AH108" t="str">
        <f t="shared" si="50"/>
        <v>Quantity limits</v>
      </c>
      <c r="AI108" t="s">
        <v>246</v>
      </c>
      <c r="AK108" t="str">
        <f t="shared" si="47"/>
        <v>No Methadone specific limitations</v>
      </c>
      <c r="AN108" t="str">
        <f t="shared" si="48"/>
        <v>Prior authorization, Quantity limits</v>
      </c>
      <c r="AO108" t="s">
        <v>246</v>
      </c>
      <c r="AQ108" t="str">
        <f t="shared" si="51"/>
        <v>Quantity limits</v>
      </c>
      <c r="AR108" t="s">
        <v>246</v>
      </c>
      <c r="AT108">
        <v>0</v>
      </c>
      <c r="AZ108">
        <v>0</v>
      </c>
      <c r="BF108">
        <v>1</v>
      </c>
      <c r="BG108" t="s">
        <v>661</v>
      </c>
      <c r="BI108" t="str">
        <f t="shared" si="49"/>
        <v>New care delivery system</v>
      </c>
      <c r="BJ108" t="s">
        <v>661</v>
      </c>
      <c r="BK108" t="s">
        <v>660</v>
      </c>
    </row>
    <row r="109" spans="1:63" x14ac:dyDescent="0.35">
      <c r="A109" t="s">
        <v>134</v>
      </c>
      <c r="B109" s="1">
        <v>43922</v>
      </c>
      <c r="C109" s="1">
        <v>44044</v>
      </c>
      <c r="D109" t="str">
        <f t="shared" si="39"/>
        <v>Yes, through state Medicaid plans</v>
      </c>
      <c r="E109" t="s">
        <v>246</v>
      </c>
      <c r="G109">
        <v>0</v>
      </c>
      <c r="S109">
        <v>1</v>
      </c>
      <c r="T109" t="s">
        <v>246</v>
      </c>
      <c r="V109" t="str">
        <f t="shared" si="46"/>
        <v>Buprenorphine, Naltrexone, Buprenorphine and Naloxone combination products</v>
      </c>
      <c r="W109" t="s">
        <v>246</v>
      </c>
      <c r="Y109" t="s">
        <v>662</v>
      </c>
      <c r="Z109" t="s">
        <v>246</v>
      </c>
      <c r="AB109" t="str">
        <f t="shared" si="52"/>
        <v>Buprenorphine/naloxone sublingual tablet, Bunavail (buprenorphine/naloxone) buccal film, Zubsolv (buprenorphine/naloxone) sublingual tablet</v>
      </c>
      <c r="AC109" t="s">
        <v>246</v>
      </c>
      <c r="AE109">
        <v>1</v>
      </c>
      <c r="AF109" t="s">
        <v>246</v>
      </c>
      <c r="AH109" t="str">
        <f t="shared" si="50"/>
        <v>Quantity limits</v>
      </c>
      <c r="AI109" t="s">
        <v>246</v>
      </c>
      <c r="AK109" t="str">
        <f t="shared" si="47"/>
        <v>No Methadone specific limitations</v>
      </c>
      <c r="AN109" t="str">
        <f t="shared" si="48"/>
        <v>Prior authorization, Quantity limits</v>
      </c>
      <c r="AO109" t="s">
        <v>246</v>
      </c>
      <c r="AQ109" t="str">
        <f t="shared" si="51"/>
        <v>Quantity limits</v>
      </c>
      <c r="AR109" t="s">
        <v>246</v>
      </c>
      <c r="AT109">
        <v>0</v>
      </c>
      <c r="AZ109">
        <v>0</v>
      </c>
      <c r="BF109">
        <v>1</v>
      </c>
      <c r="BG109" t="s">
        <v>661</v>
      </c>
      <c r="BI109" t="str">
        <f t="shared" si="49"/>
        <v>New care delivery system</v>
      </c>
      <c r="BJ109" t="s">
        <v>661</v>
      </c>
      <c r="BK109" t="s">
        <v>660</v>
      </c>
    </row>
    <row r="110" spans="1:63" x14ac:dyDescent="0.35">
      <c r="A110" t="s">
        <v>135</v>
      </c>
      <c r="B110" s="1">
        <v>42948</v>
      </c>
      <c r="C110" s="1">
        <v>44044</v>
      </c>
      <c r="D110" t="str">
        <f t="shared" si="39"/>
        <v>Yes, through state Medicaid plans</v>
      </c>
      <c r="E110" t="s">
        <v>656</v>
      </c>
      <c r="G110">
        <v>0</v>
      </c>
      <c r="S110">
        <v>1</v>
      </c>
      <c r="T110" t="s">
        <v>656</v>
      </c>
      <c r="V110" t="str">
        <f>("Buprenorphine, Methadone")</f>
        <v>Buprenorphine, Methadone</v>
      </c>
      <c r="W110" t="s">
        <v>659</v>
      </c>
      <c r="Y110" t="str">
        <f>("No earlier PDL available")</f>
        <v>No earlier PDL available</v>
      </c>
      <c r="AB110" t="str">
        <f>("No earlier PDL available")</f>
        <v>No earlier PDL available</v>
      </c>
      <c r="AE110">
        <v>1</v>
      </c>
      <c r="AF110" t="s">
        <v>658</v>
      </c>
      <c r="AG110" t="s">
        <v>657</v>
      </c>
      <c r="AH110" t="str">
        <f>("Number of prescription refills, Prior authorization , Age limitation, Quantity limits")</f>
        <v>Number of prescription refills, Prior authorization , Age limitation, Quantity limits</v>
      </c>
      <c r="AI110" t="s">
        <v>656</v>
      </c>
      <c r="AK110" t="str">
        <f>("Quantity limits")</f>
        <v>Quantity limits</v>
      </c>
      <c r="AL110" t="s">
        <v>655</v>
      </c>
      <c r="AN110" t="str">
        <f>("No Naltrexone specific limitations")</f>
        <v>No Naltrexone specific limitations</v>
      </c>
      <c r="AQ110" t="str">
        <f>("No Buprenorphine and Naloxone combination product specific limitations")</f>
        <v>No Buprenorphine and Naloxone combination product specific limitations</v>
      </c>
      <c r="AT110">
        <v>1</v>
      </c>
      <c r="AU110" t="s">
        <v>655</v>
      </c>
      <c r="AW110" t="str">
        <f>("Length of treatment, Number of treatments, Number of appointments")</f>
        <v>Length of treatment, Number of treatments, Number of appointments</v>
      </c>
      <c r="AX110" t="s">
        <v>655</v>
      </c>
      <c r="AZ110">
        <v>1</v>
      </c>
      <c r="BA110" t="s">
        <v>654</v>
      </c>
      <c r="BF110">
        <v>0</v>
      </c>
    </row>
    <row r="111" spans="1:63" x14ac:dyDescent="0.35">
      <c r="A111" t="s">
        <v>136</v>
      </c>
      <c r="B111" s="1">
        <v>42948</v>
      </c>
      <c r="C111" s="1">
        <v>42953</v>
      </c>
      <c r="D111" t="str">
        <f t="shared" si="39"/>
        <v>Yes, through state Medicaid plans</v>
      </c>
      <c r="E111" t="s">
        <v>651</v>
      </c>
      <c r="G111">
        <v>0</v>
      </c>
      <c r="S111">
        <v>1</v>
      </c>
      <c r="T111" t="s">
        <v>651</v>
      </c>
      <c r="V111" t="str">
        <f t="shared" ref="V111:V116" si="53">("Buprenorphine, Naltrexone, Buprenorphine and Naloxone combination products")</f>
        <v>Buprenorphine, Naltrexone, Buprenorphine and Naloxone combination products</v>
      </c>
      <c r="W111" t="s">
        <v>651</v>
      </c>
      <c r="Y111" t="str">
        <f>("Naltrexone tablet, Vivitrol (naltrexone) injection, Suboxone (buprenorphine/naloxone) sublingual film")</f>
        <v>Naltrexone tablet, Vivitrol (naltrexone) injection, Suboxone (buprenorphine/naloxone) sublingual film</v>
      </c>
      <c r="Z111" t="s">
        <v>651</v>
      </c>
      <c r="AB111" t="str">
        <f>("Probuphine (buprenorphine) implant, Buprenorphine/naloxone sublingual tablet, Bunavail (buprenorphine/naloxone) buccal film, Zubsolv (buprenorphine/naloxone) sublingual tablet")</f>
        <v>Probuphine (buprenorphine) implant, Buprenorphine/naloxone sublingual tablet, Bunavail (buprenorphine/naloxone) buccal film, Zubsolv (buprenorphine/naloxone) sublingual tablet</v>
      </c>
      <c r="AC111" t="s">
        <v>651</v>
      </c>
      <c r="AE111">
        <v>0</v>
      </c>
      <c r="AT111">
        <v>0</v>
      </c>
      <c r="AZ111">
        <v>0</v>
      </c>
      <c r="BF111">
        <v>0</v>
      </c>
    </row>
    <row r="112" spans="1:63" x14ac:dyDescent="0.35">
      <c r="A112" t="s">
        <v>136</v>
      </c>
      <c r="B112" s="1">
        <v>42954</v>
      </c>
      <c r="C112" s="1">
        <v>43645</v>
      </c>
      <c r="D112" t="str">
        <f t="shared" si="39"/>
        <v>Yes, through state Medicaid plans</v>
      </c>
      <c r="E112" t="s">
        <v>653</v>
      </c>
      <c r="G112">
        <v>0</v>
      </c>
      <c r="S112">
        <v>1</v>
      </c>
      <c r="T112" t="s">
        <v>653</v>
      </c>
      <c r="V112" t="str">
        <f t="shared" si="53"/>
        <v>Buprenorphine, Naltrexone, Buprenorphine and Naloxone combination products</v>
      </c>
      <c r="W112" t="s">
        <v>651</v>
      </c>
      <c r="Y112" t="str">
        <f>("Naltrexone tablet, Vivitrol (naltrexone) injection, Suboxone (buprenorphine/naloxone) sublingual film")</f>
        <v>Naltrexone tablet, Vivitrol (naltrexone) injection, Suboxone (buprenorphine/naloxone) sublingual film</v>
      </c>
      <c r="Z112" t="s">
        <v>651</v>
      </c>
      <c r="AB112" t="str">
        <f>("Probuphine (buprenorphine) implant, Buprenorphine/naloxone sublingual tablet, Bunavail (buprenorphine/naloxone) buccal film, Zubsolv (buprenorphine/naloxone) sublingual tablet")</f>
        <v>Probuphine (buprenorphine) implant, Buprenorphine/naloxone sublingual tablet, Bunavail (buprenorphine/naloxone) buccal film, Zubsolv (buprenorphine/naloxone) sublingual tablet</v>
      </c>
      <c r="AC112" t="s">
        <v>651</v>
      </c>
      <c r="AE112">
        <v>0</v>
      </c>
      <c r="AT112">
        <v>0</v>
      </c>
      <c r="AZ112">
        <v>1</v>
      </c>
      <c r="BA112" t="s">
        <v>650</v>
      </c>
      <c r="BF112">
        <v>0</v>
      </c>
    </row>
    <row r="113" spans="1:62" x14ac:dyDescent="0.35">
      <c r="A113" t="s">
        <v>136</v>
      </c>
      <c r="B113" s="1">
        <v>43646</v>
      </c>
      <c r="C113" s="1">
        <v>43646</v>
      </c>
      <c r="D113" t="str">
        <f t="shared" si="39"/>
        <v>Yes, through state Medicaid plans</v>
      </c>
      <c r="E113" t="s">
        <v>653</v>
      </c>
      <c r="G113">
        <v>0</v>
      </c>
      <c r="S113">
        <v>1</v>
      </c>
      <c r="T113" t="s">
        <v>653</v>
      </c>
      <c r="V113" t="str">
        <f t="shared" si="53"/>
        <v>Buprenorphine, Naltrexone, Buprenorphine and Naloxone combination products</v>
      </c>
      <c r="W113" t="s">
        <v>651</v>
      </c>
      <c r="Y113" t="str">
        <f>("Naltrexone tablet, Vivitrol (naltrexone) injection, Suboxone (buprenorphine/naloxone) sublingual film")</f>
        <v>Naltrexone tablet, Vivitrol (naltrexone) injection, Suboxone (buprenorphine/naloxone) sublingual film</v>
      </c>
      <c r="Z113" t="s">
        <v>651</v>
      </c>
      <c r="AB113" t="str">
        <f>("Probuphine (buprenorphine) implant, Buprenorphine/naloxone sublingual tablet, Bunavail (buprenorphine/naloxone) buccal film, Zubsolv (buprenorphine/naloxone) sublingual tablet")</f>
        <v>Probuphine (buprenorphine) implant, Buprenorphine/naloxone sublingual tablet, Bunavail (buprenorphine/naloxone) buccal film, Zubsolv (buprenorphine/naloxone) sublingual tablet</v>
      </c>
      <c r="AC113" t="s">
        <v>651</v>
      </c>
      <c r="AE113">
        <v>0</v>
      </c>
      <c r="AT113">
        <v>0</v>
      </c>
      <c r="AZ113">
        <v>1</v>
      </c>
      <c r="BA113" t="s">
        <v>650</v>
      </c>
      <c r="BF113">
        <v>0</v>
      </c>
    </row>
    <row r="114" spans="1:62" x14ac:dyDescent="0.35">
      <c r="A114" t="s">
        <v>136</v>
      </c>
      <c r="B114" s="1">
        <v>43647</v>
      </c>
      <c r="C114" s="1">
        <v>43683</v>
      </c>
      <c r="D114" t="str">
        <f t="shared" si="39"/>
        <v>Yes, through state Medicaid plans</v>
      </c>
      <c r="E114" t="s">
        <v>653</v>
      </c>
      <c r="G114">
        <v>0</v>
      </c>
      <c r="S114">
        <v>1</v>
      </c>
      <c r="T114" t="s">
        <v>653</v>
      </c>
      <c r="V114" t="str">
        <f t="shared" si="53"/>
        <v>Buprenorphine, Naltrexone, Buprenorphine and Naloxone combination products</v>
      </c>
      <c r="W114" t="s">
        <v>651</v>
      </c>
      <c r="Y114" t="str">
        <f>("Buprenorphine/naloxone sublingual tablet, Suboxone (buprenorphine/naloxone) sublingual film")</f>
        <v>Buprenorphine/naloxone sublingual tablet, Suboxone (buprenorphine/naloxone) sublingual film</v>
      </c>
      <c r="Z114" t="s">
        <v>651</v>
      </c>
      <c r="AB114" t="s">
        <v>652</v>
      </c>
      <c r="AC114" t="s">
        <v>651</v>
      </c>
      <c r="AE114">
        <v>0</v>
      </c>
      <c r="AT114">
        <v>0</v>
      </c>
      <c r="AZ114">
        <v>1</v>
      </c>
      <c r="BA114" t="s">
        <v>650</v>
      </c>
      <c r="BF114">
        <v>0</v>
      </c>
    </row>
    <row r="115" spans="1:62" x14ac:dyDescent="0.35">
      <c r="A115" t="s">
        <v>136</v>
      </c>
      <c r="B115" s="1">
        <v>43684</v>
      </c>
      <c r="C115" s="1">
        <v>43830</v>
      </c>
      <c r="D115" t="str">
        <f t="shared" si="39"/>
        <v>Yes, through state Medicaid plans</v>
      </c>
      <c r="E115" t="s">
        <v>653</v>
      </c>
      <c r="G115">
        <v>0</v>
      </c>
      <c r="S115">
        <v>1</v>
      </c>
      <c r="T115" t="s">
        <v>653</v>
      </c>
      <c r="V115" t="str">
        <f t="shared" si="53"/>
        <v>Buprenorphine, Naltrexone, Buprenorphine and Naloxone combination products</v>
      </c>
      <c r="W115" t="s">
        <v>651</v>
      </c>
      <c r="Y115" t="str">
        <f>("Buprenorphine/naloxone sublingual tablet, Suboxone (buprenorphine/naloxone) sublingual film")</f>
        <v>Buprenorphine/naloxone sublingual tablet, Suboxone (buprenorphine/naloxone) sublingual film</v>
      </c>
      <c r="Z115" t="s">
        <v>651</v>
      </c>
      <c r="AB115" t="s">
        <v>652</v>
      </c>
      <c r="AC115" t="s">
        <v>651</v>
      </c>
      <c r="AE115">
        <v>0</v>
      </c>
      <c r="AT115">
        <v>0</v>
      </c>
      <c r="AZ115">
        <v>1</v>
      </c>
      <c r="BA115" t="s">
        <v>650</v>
      </c>
      <c r="BF115">
        <v>0</v>
      </c>
    </row>
    <row r="116" spans="1:62" x14ac:dyDescent="0.35">
      <c r="A116" t="s">
        <v>136</v>
      </c>
      <c r="B116" s="1">
        <v>43831</v>
      </c>
      <c r="C116" s="1">
        <v>44044</v>
      </c>
      <c r="D116" t="str">
        <f t="shared" si="39"/>
        <v>Yes, through state Medicaid plans</v>
      </c>
      <c r="E116" t="s">
        <v>653</v>
      </c>
      <c r="G116">
        <v>0</v>
      </c>
      <c r="S116">
        <v>1</v>
      </c>
      <c r="T116" t="s">
        <v>653</v>
      </c>
      <c r="V116" t="str">
        <f t="shared" si="53"/>
        <v>Buprenorphine, Naltrexone, Buprenorphine and Naloxone combination products</v>
      </c>
      <c r="W116" t="s">
        <v>651</v>
      </c>
      <c r="Y116" t="str">
        <f>("Buprenorphine/naloxone sublingual tablet, Suboxone (buprenorphine/naloxone) sublingual film")</f>
        <v>Buprenorphine/naloxone sublingual tablet, Suboxone (buprenorphine/naloxone) sublingual film</v>
      </c>
      <c r="Z116" t="s">
        <v>651</v>
      </c>
      <c r="AB116" t="s">
        <v>652</v>
      </c>
      <c r="AC116" t="s">
        <v>651</v>
      </c>
      <c r="AE116">
        <v>0</v>
      </c>
      <c r="AT116">
        <v>0</v>
      </c>
      <c r="AZ116">
        <v>1</v>
      </c>
      <c r="BA116" t="s">
        <v>650</v>
      </c>
      <c r="BF116">
        <v>0</v>
      </c>
    </row>
    <row r="117" spans="1:62" x14ac:dyDescent="0.35">
      <c r="A117" t="s">
        <v>137</v>
      </c>
      <c r="B117" s="1">
        <v>42948</v>
      </c>
      <c r="C117" s="1">
        <v>43100</v>
      </c>
      <c r="D117" t="str">
        <f t="shared" si="39"/>
        <v>Yes, through state Medicaid plans</v>
      </c>
      <c r="E117" t="s">
        <v>644</v>
      </c>
      <c r="G117">
        <v>0</v>
      </c>
      <c r="S117">
        <v>1</v>
      </c>
      <c r="T117" t="s">
        <v>644</v>
      </c>
      <c r="V117" t="str">
        <f>("Law does not specify the MOUD medication")</f>
        <v>Law does not specify the MOUD medication</v>
      </c>
      <c r="W117" t="s">
        <v>644</v>
      </c>
      <c r="AE117">
        <v>0</v>
      </c>
      <c r="AT117">
        <v>0</v>
      </c>
      <c r="AZ117">
        <v>0</v>
      </c>
      <c r="BF117">
        <v>1</v>
      </c>
      <c r="BG117" t="s">
        <v>639</v>
      </c>
      <c r="BI117" t="str">
        <f t="shared" ref="BI117:BI124" si="54">("New care delivery system")</f>
        <v>New care delivery system</v>
      </c>
      <c r="BJ117" t="s">
        <v>639</v>
      </c>
    </row>
    <row r="118" spans="1:62" x14ac:dyDescent="0.35">
      <c r="A118" t="s">
        <v>137</v>
      </c>
      <c r="B118" s="1">
        <v>43101</v>
      </c>
      <c r="C118" s="1">
        <v>43281</v>
      </c>
      <c r="D118" t="str">
        <f t="shared" si="39"/>
        <v>Yes, through state Medicaid plans</v>
      </c>
      <c r="E118" t="s">
        <v>644</v>
      </c>
      <c r="G118">
        <v>0</v>
      </c>
      <c r="S118">
        <v>1</v>
      </c>
      <c r="T118" t="s">
        <v>643</v>
      </c>
      <c r="V118" t="str">
        <f t="shared" ref="V118:V124" si="55">("Buprenorphine, Naltrexone, Buprenorphine and Naloxone combination products")</f>
        <v>Buprenorphine, Naltrexone, Buprenorphine and Naloxone combination products</v>
      </c>
      <c r="W118" t="s">
        <v>643</v>
      </c>
      <c r="Y118" t="s">
        <v>649</v>
      </c>
      <c r="Z118" t="s">
        <v>641</v>
      </c>
      <c r="AA118" t="s">
        <v>646</v>
      </c>
      <c r="AB118" t="str">
        <f>("Buprenorphine sublingual film, Buprenorphine sublingual tablet")</f>
        <v>Buprenorphine sublingual film, Buprenorphine sublingual tablet</v>
      </c>
      <c r="AC118" t="s">
        <v>641</v>
      </c>
      <c r="AD118" t="s">
        <v>646</v>
      </c>
      <c r="AE118">
        <v>0</v>
      </c>
      <c r="AT118">
        <v>0</v>
      </c>
      <c r="AZ118">
        <v>0</v>
      </c>
      <c r="BF118">
        <v>1</v>
      </c>
      <c r="BG118" t="s">
        <v>639</v>
      </c>
      <c r="BI118" t="str">
        <f t="shared" si="54"/>
        <v>New care delivery system</v>
      </c>
      <c r="BJ118" t="s">
        <v>639</v>
      </c>
    </row>
    <row r="119" spans="1:62" x14ac:dyDescent="0.35">
      <c r="A119" t="s">
        <v>137</v>
      </c>
      <c r="B119" s="1">
        <v>43282</v>
      </c>
      <c r="C119" s="1">
        <v>43465</v>
      </c>
      <c r="D119" t="str">
        <f t="shared" si="39"/>
        <v>Yes, through state Medicaid plans</v>
      </c>
      <c r="E119" t="s">
        <v>644</v>
      </c>
      <c r="G119">
        <v>0</v>
      </c>
      <c r="S119">
        <v>1</v>
      </c>
      <c r="T119" t="s">
        <v>643</v>
      </c>
      <c r="V119" t="str">
        <f t="shared" si="55"/>
        <v>Buprenorphine, Naltrexone, Buprenorphine and Naloxone combination products</v>
      </c>
      <c r="W119" t="s">
        <v>643</v>
      </c>
      <c r="Y119" t="s">
        <v>649</v>
      </c>
      <c r="Z119" t="s">
        <v>641</v>
      </c>
      <c r="AA119" t="s">
        <v>646</v>
      </c>
      <c r="AB119" t="str">
        <f>("Buprenorphine sublingual film, Buprenorphine sublingual tablet")</f>
        <v>Buprenorphine sublingual film, Buprenorphine sublingual tablet</v>
      </c>
      <c r="AC119" t="s">
        <v>641</v>
      </c>
      <c r="AD119" t="s">
        <v>646</v>
      </c>
      <c r="AE119">
        <v>0</v>
      </c>
      <c r="AT119">
        <v>0</v>
      </c>
      <c r="AZ119">
        <v>0</v>
      </c>
      <c r="BC119">
        <v>1</v>
      </c>
      <c r="BD119" t="s">
        <v>640</v>
      </c>
      <c r="BF119">
        <v>1</v>
      </c>
      <c r="BG119" t="s">
        <v>639</v>
      </c>
      <c r="BI119" t="str">
        <f t="shared" si="54"/>
        <v>New care delivery system</v>
      </c>
      <c r="BJ119" t="s">
        <v>639</v>
      </c>
    </row>
    <row r="120" spans="1:62" x14ac:dyDescent="0.35">
      <c r="A120" t="s">
        <v>137</v>
      </c>
      <c r="B120" s="1">
        <v>43466</v>
      </c>
      <c r="C120" s="1">
        <v>43738</v>
      </c>
      <c r="D120" t="str">
        <f t="shared" si="39"/>
        <v>Yes, through state Medicaid plans</v>
      </c>
      <c r="E120" t="s">
        <v>644</v>
      </c>
      <c r="G120">
        <v>0</v>
      </c>
      <c r="S120">
        <v>1</v>
      </c>
      <c r="T120" t="s">
        <v>643</v>
      </c>
      <c r="V120" t="str">
        <f t="shared" si="55"/>
        <v>Buprenorphine, Naltrexone, Buprenorphine and Naloxone combination products</v>
      </c>
      <c r="W120" t="s">
        <v>643</v>
      </c>
      <c r="Y120" t="s">
        <v>649</v>
      </c>
      <c r="Z120" t="s">
        <v>641</v>
      </c>
      <c r="AA120" t="s">
        <v>646</v>
      </c>
      <c r="AB120" t="str">
        <f>("Buprenorphine sublingual film, Buprenorphine sublingual tablet")</f>
        <v>Buprenorphine sublingual film, Buprenorphine sublingual tablet</v>
      </c>
      <c r="AC120" t="s">
        <v>641</v>
      </c>
      <c r="AD120" t="s">
        <v>646</v>
      </c>
      <c r="AE120">
        <v>0</v>
      </c>
      <c r="AT120">
        <v>0</v>
      </c>
      <c r="AZ120">
        <v>0</v>
      </c>
      <c r="BC120">
        <v>1</v>
      </c>
      <c r="BD120" t="s">
        <v>640</v>
      </c>
      <c r="BF120">
        <v>1</v>
      </c>
      <c r="BG120" t="s">
        <v>639</v>
      </c>
      <c r="BI120" t="str">
        <f t="shared" si="54"/>
        <v>New care delivery system</v>
      </c>
      <c r="BJ120" t="s">
        <v>639</v>
      </c>
    </row>
    <row r="121" spans="1:62" x14ac:dyDescent="0.35">
      <c r="A121" t="s">
        <v>137</v>
      </c>
      <c r="B121" s="1">
        <v>43739</v>
      </c>
      <c r="C121" s="1">
        <v>43830</v>
      </c>
      <c r="D121" t="str">
        <f t="shared" si="39"/>
        <v>Yes, through state Medicaid plans</v>
      </c>
      <c r="E121" t="s">
        <v>644</v>
      </c>
      <c r="G121">
        <v>0</v>
      </c>
      <c r="S121">
        <v>1</v>
      </c>
      <c r="T121" t="s">
        <v>643</v>
      </c>
      <c r="V121" t="str">
        <f t="shared" si="55"/>
        <v>Buprenorphine, Naltrexone, Buprenorphine and Naloxone combination products</v>
      </c>
      <c r="W121" t="s">
        <v>643</v>
      </c>
      <c r="Y121" t="s">
        <v>648</v>
      </c>
      <c r="Z121" t="s">
        <v>641</v>
      </c>
      <c r="AA121" t="s">
        <v>646</v>
      </c>
      <c r="AB121" t="str">
        <f>("Buprenorphine sublingual film, Buprenorphine sublingual tablet")</f>
        <v>Buprenorphine sublingual film, Buprenorphine sublingual tablet</v>
      </c>
      <c r="AC121" t="s">
        <v>641</v>
      </c>
      <c r="AD121" t="s">
        <v>646</v>
      </c>
      <c r="AE121">
        <v>0</v>
      </c>
      <c r="AT121">
        <v>0</v>
      </c>
      <c r="AZ121">
        <v>0</v>
      </c>
      <c r="BC121">
        <v>1</v>
      </c>
      <c r="BD121" t="s">
        <v>640</v>
      </c>
      <c r="BF121">
        <v>1</v>
      </c>
      <c r="BG121" t="s">
        <v>639</v>
      </c>
      <c r="BI121" t="str">
        <f t="shared" si="54"/>
        <v>New care delivery system</v>
      </c>
      <c r="BJ121" t="s">
        <v>639</v>
      </c>
    </row>
    <row r="122" spans="1:62" x14ac:dyDescent="0.35">
      <c r="A122" t="s">
        <v>137</v>
      </c>
      <c r="B122" s="1">
        <v>43831</v>
      </c>
      <c r="C122" s="1">
        <v>43856</v>
      </c>
      <c r="D122" t="str">
        <f t="shared" si="39"/>
        <v>Yes, through state Medicaid plans</v>
      </c>
      <c r="E122" t="s">
        <v>644</v>
      </c>
      <c r="G122">
        <v>0</v>
      </c>
      <c r="S122">
        <v>1</v>
      </c>
      <c r="T122" t="s">
        <v>643</v>
      </c>
      <c r="V122" t="str">
        <f t="shared" si="55"/>
        <v>Buprenorphine, Naltrexone, Buprenorphine and Naloxone combination products</v>
      </c>
      <c r="W122" t="s">
        <v>643</v>
      </c>
      <c r="Y122" t="s">
        <v>647</v>
      </c>
      <c r="Z122" t="s">
        <v>641</v>
      </c>
      <c r="AA122" t="s">
        <v>646</v>
      </c>
      <c r="AB122" t="str">
        <f>("State does not designate any specific formulations of medications used in MAT as non-preferred")</f>
        <v>State does not designate any specific formulations of medications used in MAT as non-preferred</v>
      </c>
      <c r="AE122">
        <v>0</v>
      </c>
      <c r="AT122">
        <v>0</v>
      </c>
      <c r="AZ122">
        <v>0</v>
      </c>
      <c r="BC122">
        <v>1</v>
      </c>
      <c r="BD122" t="s">
        <v>640</v>
      </c>
      <c r="BF122">
        <v>1</v>
      </c>
      <c r="BG122" t="s">
        <v>639</v>
      </c>
      <c r="BI122" t="str">
        <f t="shared" si="54"/>
        <v>New care delivery system</v>
      </c>
      <c r="BJ122" t="s">
        <v>639</v>
      </c>
    </row>
    <row r="123" spans="1:62" x14ac:dyDescent="0.35">
      <c r="A123" t="s">
        <v>137</v>
      </c>
      <c r="B123" s="1">
        <v>43857</v>
      </c>
      <c r="C123" s="1">
        <v>43921</v>
      </c>
      <c r="D123" t="str">
        <f t="shared" si="39"/>
        <v>Yes, through state Medicaid plans</v>
      </c>
      <c r="E123" t="s">
        <v>644</v>
      </c>
      <c r="G123">
        <v>0</v>
      </c>
      <c r="S123">
        <v>1</v>
      </c>
      <c r="T123" t="s">
        <v>643</v>
      </c>
      <c r="V123" t="str">
        <f t="shared" si="55"/>
        <v>Buprenorphine, Naltrexone, Buprenorphine and Naloxone combination products</v>
      </c>
      <c r="W123" t="s">
        <v>643</v>
      </c>
      <c r="Y123" t="s">
        <v>645</v>
      </c>
      <c r="Z123" t="s">
        <v>641</v>
      </c>
      <c r="AB123" t="str">
        <f>("State does not designate any specific formulations of medications used in MAT as non-preferred")</f>
        <v>State does not designate any specific formulations of medications used in MAT as non-preferred</v>
      </c>
      <c r="AE123">
        <v>0</v>
      </c>
      <c r="AT123">
        <v>0</v>
      </c>
      <c r="AZ123">
        <v>0</v>
      </c>
      <c r="BC123">
        <v>1</v>
      </c>
      <c r="BD123" t="s">
        <v>640</v>
      </c>
      <c r="BF123">
        <v>1</v>
      </c>
      <c r="BG123" t="s">
        <v>639</v>
      </c>
      <c r="BI123" t="str">
        <f t="shared" si="54"/>
        <v>New care delivery system</v>
      </c>
      <c r="BJ123" t="s">
        <v>639</v>
      </c>
    </row>
    <row r="124" spans="1:62" x14ac:dyDescent="0.35">
      <c r="A124" t="s">
        <v>137</v>
      </c>
      <c r="B124" s="1">
        <v>43922</v>
      </c>
      <c r="C124" s="1">
        <v>44044</v>
      </c>
      <c r="D124" t="str">
        <f t="shared" si="39"/>
        <v>Yes, through state Medicaid plans</v>
      </c>
      <c r="E124" t="s">
        <v>644</v>
      </c>
      <c r="G124">
        <v>0</v>
      </c>
      <c r="S124">
        <v>1</v>
      </c>
      <c r="T124" t="s">
        <v>643</v>
      </c>
      <c r="V124" t="str">
        <f t="shared" si="55"/>
        <v>Buprenorphine, Naltrexone, Buprenorphine and Naloxone combination products</v>
      </c>
      <c r="W124" t="s">
        <v>643</v>
      </c>
      <c r="Y124" t="s">
        <v>642</v>
      </c>
      <c r="Z124" t="s">
        <v>641</v>
      </c>
      <c r="AB124" t="str">
        <f>("State does not designate any specific formulations of medications used in MAT as non-preferred")</f>
        <v>State does not designate any specific formulations of medications used in MAT as non-preferred</v>
      </c>
      <c r="AE124">
        <v>0</v>
      </c>
      <c r="AT124">
        <v>0</v>
      </c>
      <c r="AZ124">
        <v>0</v>
      </c>
      <c r="BC124">
        <v>1</v>
      </c>
      <c r="BD124" t="s">
        <v>640</v>
      </c>
      <c r="BF124">
        <v>1</v>
      </c>
      <c r="BG124" t="s">
        <v>639</v>
      </c>
      <c r="BI124" t="str">
        <f t="shared" si="54"/>
        <v>New care delivery system</v>
      </c>
      <c r="BJ124" t="s">
        <v>639</v>
      </c>
    </row>
    <row r="125" spans="1:62" x14ac:dyDescent="0.35">
      <c r="A125" t="s">
        <v>138</v>
      </c>
      <c r="B125" s="1">
        <v>42948</v>
      </c>
      <c r="C125" s="1">
        <v>42963</v>
      </c>
      <c r="D125" t="str">
        <f t="shared" ref="D125:D160" si="56">("Yes, through state Medicaid plans")</f>
        <v>Yes, through state Medicaid plans</v>
      </c>
      <c r="E125" t="s">
        <v>598</v>
      </c>
      <c r="G125">
        <v>0</v>
      </c>
      <c r="S125">
        <v>1</v>
      </c>
      <c r="T125" t="s">
        <v>630</v>
      </c>
      <c r="V125" t="str">
        <f t="shared" ref="V125:V135" si="57">("Buprenorphine, Methadone, Buprenorphine and Naloxone combination products")</f>
        <v>Buprenorphine, Methadone, Buprenorphine and Naloxone combination products</v>
      </c>
      <c r="W125" t="s">
        <v>637</v>
      </c>
      <c r="Y125" t="str">
        <f>("Buprenorphine sublingual tablet, Suboxone (buprenorphine/naloxone) sublingual film, Suboxone (buprenorphine/naloxone) sublingual tablets")</f>
        <v>Buprenorphine sublingual tablet, Suboxone (buprenorphine/naloxone) sublingual film, Suboxone (buprenorphine/naloxone) sublingual tablets</v>
      </c>
      <c r="Z125" t="s">
        <v>601</v>
      </c>
      <c r="AB125" t="str">
        <f>("Buprenorphine/naloxone sublingual tablet, Bunavail (buprenorphine/naloxone) buccal film, Zubsolv (buprenorphine/naloxone) sublingual tablet")</f>
        <v>Buprenorphine/naloxone sublingual tablet, Bunavail (buprenorphine/naloxone) buccal film, Zubsolv (buprenorphine/naloxone) sublingual tablet</v>
      </c>
      <c r="AC125" t="s">
        <v>601</v>
      </c>
      <c r="AE125">
        <v>1</v>
      </c>
      <c r="AF125" t="s">
        <v>634</v>
      </c>
      <c r="AH125" t="str">
        <f t="shared" ref="AH125:AH134" si="58">("Time until prescription refills, Prior authorization , Reauthorization, Age limitation, Quantity limits")</f>
        <v>Time until prescription refills, Prior authorization , Reauthorization, Age limitation, Quantity limits</v>
      </c>
      <c r="AI125" t="s">
        <v>607</v>
      </c>
      <c r="AK125" t="str">
        <f t="shared" ref="AK125:AK148" si="59">("No Methadone specific limitations")</f>
        <v>No Methadone specific limitations</v>
      </c>
      <c r="AN125" t="str">
        <f t="shared" ref="AN125:AN137" si="60">("No Naltrexone specific limitations")</f>
        <v>No Naltrexone specific limitations</v>
      </c>
      <c r="AQ125" t="str">
        <f t="shared" ref="AQ125:AQ134" si="61">("Time until prescription refills, Prior authorization, Reauthorization, Age limitation, Quantity limits")</f>
        <v>Time until prescription refills, Prior authorization, Reauthorization, Age limitation, Quantity limits</v>
      </c>
      <c r="AR125" t="s">
        <v>607</v>
      </c>
      <c r="AT125">
        <v>1</v>
      </c>
      <c r="AU125" t="s">
        <v>627</v>
      </c>
      <c r="AW125" t="str">
        <f>("Length of treatment, Reimbursement limitations")</f>
        <v>Length of treatment, Reimbursement limitations</v>
      </c>
      <c r="AX125" t="s">
        <v>638</v>
      </c>
      <c r="AY125" t="s">
        <v>599</v>
      </c>
      <c r="AZ125">
        <v>1</v>
      </c>
      <c r="BA125" t="s">
        <v>598</v>
      </c>
      <c r="BF125">
        <v>0</v>
      </c>
    </row>
    <row r="126" spans="1:62" x14ac:dyDescent="0.35">
      <c r="A126" t="s">
        <v>138</v>
      </c>
      <c r="B126" s="1">
        <v>42964</v>
      </c>
      <c r="C126" s="1">
        <v>43039</v>
      </c>
      <c r="D126" t="str">
        <f t="shared" si="56"/>
        <v>Yes, through state Medicaid plans</v>
      </c>
      <c r="E126" t="s">
        <v>630</v>
      </c>
      <c r="G126">
        <v>0</v>
      </c>
      <c r="S126">
        <v>1</v>
      </c>
      <c r="T126" t="s">
        <v>630</v>
      </c>
      <c r="V126" t="str">
        <f t="shared" si="57"/>
        <v>Buprenorphine, Methadone, Buprenorphine and Naloxone combination products</v>
      </c>
      <c r="W126" t="s">
        <v>637</v>
      </c>
      <c r="Y126" t="str">
        <f>("Buprenorphine sublingual tablet, Suboxone (buprenorphine/naloxone) sublingual film, Suboxone (buprenorphine/naloxone) sublingual tablets")</f>
        <v>Buprenorphine sublingual tablet, Suboxone (buprenorphine/naloxone) sublingual film, Suboxone (buprenorphine/naloxone) sublingual tablets</v>
      </c>
      <c r="Z126" t="s">
        <v>601</v>
      </c>
      <c r="AB126" t="str">
        <f>("Buprenorphine/naloxone sublingual tablet, Bunavail (buprenorphine/naloxone) buccal film, Zubsolv (buprenorphine/naloxone) sublingual tablet")</f>
        <v>Buprenorphine/naloxone sublingual tablet, Bunavail (buprenorphine/naloxone) buccal film, Zubsolv (buprenorphine/naloxone) sublingual tablet</v>
      </c>
      <c r="AC126" t="s">
        <v>601</v>
      </c>
      <c r="AE126">
        <v>1</v>
      </c>
      <c r="AF126" t="s">
        <v>622</v>
      </c>
      <c r="AH126" t="str">
        <f t="shared" si="58"/>
        <v>Time until prescription refills, Prior authorization , Reauthorization, Age limitation, Quantity limits</v>
      </c>
      <c r="AI126" t="s">
        <v>634</v>
      </c>
      <c r="AK126" t="str">
        <f t="shared" si="59"/>
        <v>No Methadone specific limitations</v>
      </c>
      <c r="AN126" t="str">
        <f t="shared" si="60"/>
        <v>No Naltrexone specific limitations</v>
      </c>
      <c r="AQ126" t="str">
        <f t="shared" si="61"/>
        <v>Time until prescription refills, Prior authorization, Reauthorization, Age limitation, Quantity limits</v>
      </c>
      <c r="AR126" t="s">
        <v>607</v>
      </c>
      <c r="AT126">
        <v>1</v>
      </c>
      <c r="AU126" t="s">
        <v>627</v>
      </c>
      <c r="AW126" t="str">
        <f>("Length of treatment, Reimbursement limitations")</f>
        <v>Length of treatment, Reimbursement limitations</v>
      </c>
      <c r="AX126" t="s">
        <v>627</v>
      </c>
      <c r="AY126" t="s">
        <v>599</v>
      </c>
      <c r="AZ126">
        <v>1</v>
      </c>
      <c r="BA126" t="s">
        <v>598</v>
      </c>
      <c r="BF126">
        <v>0</v>
      </c>
    </row>
    <row r="127" spans="1:62" x14ac:dyDescent="0.35">
      <c r="A127" t="s">
        <v>138</v>
      </c>
      <c r="B127" s="1">
        <v>43040</v>
      </c>
      <c r="C127" s="1">
        <v>43100</v>
      </c>
      <c r="D127" t="str">
        <f t="shared" si="56"/>
        <v>Yes, through state Medicaid plans</v>
      </c>
      <c r="E127" t="s">
        <v>636</v>
      </c>
      <c r="G127">
        <v>0</v>
      </c>
      <c r="S127">
        <v>1</v>
      </c>
      <c r="T127" t="s">
        <v>636</v>
      </c>
      <c r="V127" t="str">
        <f t="shared" si="57"/>
        <v>Buprenorphine, Methadone, Buprenorphine and Naloxone combination products</v>
      </c>
      <c r="W127" t="s">
        <v>635</v>
      </c>
      <c r="Y127" t="str">
        <f>("Buprenorphine sublingual tablet, Suboxone (buprenorphine/naloxone) sublingual film, Suboxone (buprenorphine/naloxone) sublingual tablets")</f>
        <v>Buprenorphine sublingual tablet, Suboxone (buprenorphine/naloxone) sublingual film, Suboxone (buprenorphine/naloxone) sublingual tablets</v>
      </c>
      <c r="Z127" t="s">
        <v>601</v>
      </c>
      <c r="AB127" t="str">
        <f>("Buprenorphine/naloxone sublingual tablet, Bunavail (buprenorphine/naloxone) buccal film, Zubsolv (buprenorphine/naloxone) sublingual tablet")</f>
        <v>Buprenorphine/naloxone sublingual tablet, Bunavail (buprenorphine/naloxone) buccal film, Zubsolv (buprenorphine/naloxone) sublingual tablet</v>
      </c>
      <c r="AC127" t="s">
        <v>601</v>
      </c>
      <c r="AE127">
        <v>1</v>
      </c>
      <c r="AF127" t="s">
        <v>634</v>
      </c>
      <c r="AH127" t="str">
        <f t="shared" si="58"/>
        <v>Time until prescription refills, Prior authorization , Reauthorization, Age limitation, Quantity limits</v>
      </c>
      <c r="AI127" t="s">
        <v>633</v>
      </c>
      <c r="AK127" t="str">
        <f t="shared" si="59"/>
        <v>No Methadone specific limitations</v>
      </c>
      <c r="AN127" t="str">
        <f t="shared" si="60"/>
        <v>No Naltrexone specific limitations</v>
      </c>
      <c r="AQ127" t="str">
        <f t="shared" si="61"/>
        <v>Time until prescription refills, Prior authorization, Reauthorization, Age limitation, Quantity limits</v>
      </c>
      <c r="AR127" t="s">
        <v>607</v>
      </c>
      <c r="AT127">
        <v>1</v>
      </c>
      <c r="AU127" t="s">
        <v>631</v>
      </c>
      <c r="AW127" t="str">
        <f>("Length of treatment, Reimbursement limitations")</f>
        <v>Length of treatment, Reimbursement limitations</v>
      </c>
      <c r="AX127" t="s">
        <v>632</v>
      </c>
      <c r="AY127" t="s">
        <v>599</v>
      </c>
      <c r="AZ127">
        <v>1</v>
      </c>
      <c r="BA127" t="s">
        <v>598</v>
      </c>
      <c r="BF127">
        <v>0</v>
      </c>
    </row>
    <row r="128" spans="1:62" x14ac:dyDescent="0.35">
      <c r="A128" t="s">
        <v>138</v>
      </c>
      <c r="B128" s="1">
        <v>43101</v>
      </c>
      <c r="C128" s="1">
        <v>43131</v>
      </c>
      <c r="D128" t="str">
        <f t="shared" si="56"/>
        <v>Yes, through state Medicaid plans</v>
      </c>
      <c r="E128" t="s">
        <v>629</v>
      </c>
      <c r="G128">
        <v>0</v>
      </c>
      <c r="S128">
        <v>1</v>
      </c>
      <c r="T128" t="s">
        <v>629</v>
      </c>
      <c r="V128" t="str">
        <f t="shared" si="57"/>
        <v>Buprenorphine, Methadone, Buprenorphine and Naloxone combination products</v>
      </c>
      <c r="W128" t="s">
        <v>628</v>
      </c>
      <c r="Y128" t="str">
        <f t="shared" ref="Y128:Y134" si="62">("Buprenorphine sublingual tablet, Buprenorphine/naloxone sublingual tablet, Suboxone (buprenorphine/naloxone) sublingual film, Suboxone (buprenorphine/naloxone) sublingual tablets")</f>
        <v>Buprenorphine sublingual tablet, Buprenorphine/naloxone sublingual tablet, Suboxone (buprenorphine/naloxone) sublingual film, Suboxone (buprenorphine/naloxone) sublingual tablets</v>
      </c>
      <c r="Z128" t="s">
        <v>601</v>
      </c>
      <c r="AB128" t="str">
        <f>("Bunavail (buprenorphine/naloxone) buccal film, Zubsolv (buprenorphine/naloxone) sublingual tablet")</f>
        <v>Bunavail (buprenorphine/naloxone) buccal film, Zubsolv (buprenorphine/naloxone) sublingual tablet</v>
      </c>
      <c r="AC128" t="s">
        <v>601</v>
      </c>
      <c r="AE128">
        <v>1</v>
      </c>
      <c r="AF128" t="s">
        <v>622</v>
      </c>
      <c r="AH128" t="str">
        <f t="shared" si="58"/>
        <v>Time until prescription refills, Prior authorization , Reauthorization, Age limitation, Quantity limits</v>
      </c>
      <c r="AI128" t="s">
        <v>621</v>
      </c>
      <c r="AK128" t="str">
        <f t="shared" si="59"/>
        <v>No Methadone specific limitations</v>
      </c>
      <c r="AN128" t="str">
        <f t="shared" si="60"/>
        <v>No Naltrexone specific limitations</v>
      </c>
      <c r="AQ128" t="str">
        <f t="shared" si="61"/>
        <v>Time until prescription refills, Prior authorization, Reauthorization, Age limitation, Quantity limits</v>
      </c>
      <c r="AR128" t="s">
        <v>607</v>
      </c>
      <c r="AT128">
        <v>1</v>
      </c>
      <c r="AU128" t="s">
        <v>631</v>
      </c>
      <c r="AW128" t="str">
        <f>("Length of treatment, Reimbursement limitations")</f>
        <v>Length of treatment, Reimbursement limitations</v>
      </c>
      <c r="AX128" t="s">
        <v>631</v>
      </c>
      <c r="AY128" t="s">
        <v>599</v>
      </c>
      <c r="AZ128">
        <v>1</v>
      </c>
      <c r="BA128" t="s">
        <v>598</v>
      </c>
      <c r="BF128">
        <v>0</v>
      </c>
    </row>
    <row r="129" spans="1:58" x14ac:dyDescent="0.35">
      <c r="A129" t="s">
        <v>138</v>
      </c>
      <c r="B129" s="1">
        <v>43132</v>
      </c>
      <c r="C129" s="1">
        <v>43159</v>
      </c>
      <c r="D129" t="str">
        <f t="shared" si="56"/>
        <v>Yes, through state Medicaid plans</v>
      </c>
      <c r="E129" t="s">
        <v>630</v>
      </c>
      <c r="G129">
        <v>0</v>
      </c>
      <c r="S129">
        <v>1</v>
      </c>
      <c r="T129" t="s">
        <v>629</v>
      </c>
      <c r="V129" t="str">
        <f t="shared" si="57"/>
        <v>Buprenorphine, Methadone, Buprenorphine and Naloxone combination products</v>
      </c>
      <c r="W129" t="s">
        <v>628</v>
      </c>
      <c r="Y129" t="str">
        <f t="shared" si="62"/>
        <v>Buprenorphine sublingual tablet, Buprenorphine/naloxone sublingual tablet, Suboxone (buprenorphine/naloxone) sublingual film, Suboxone (buprenorphine/naloxone) sublingual tablets</v>
      </c>
      <c r="Z129" t="s">
        <v>601</v>
      </c>
      <c r="AB129" t="str">
        <f>("Bunavail (buprenorphine/naloxone) buccal film, Zubsolv (buprenorphine/naloxone) sublingual tablet")</f>
        <v>Bunavail (buprenorphine/naloxone) buccal film, Zubsolv (buprenorphine/naloxone) sublingual tablet</v>
      </c>
      <c r="AC129" t="s">
        <v>601</v>
      </c>
      <c r="AE129">
        <v>1</v>
      </c>
      <c r="AF129" t="s">
        <v>622</v>
      </c>
      <c r="AH129" t="str">
        <f t="shared" si="58"/>
        <v>Time until prescription refills, Prior authorization , Reauthorization, Age limitation, Quantity limits</v>
      </c>
      <c r="AI129" t="s">
        <v>621</v>
      </c>
      <c r="AK129" t="str">
        <f t="shared" si="59"/>
        <v>No Methadone specific limitations</v>
      </c>
      <c r="AN129" t="str">
        <f t="shared" si="60"/>
        <v>No Naltrexone specific limitations</v>
      </c>
      <c r="AQ129" t="str">
        <f t="shared" si="61"/>
        <v>Time until prescription refills, Prior authorization, Reauthorization, Age limitation, Quantity limits</v>
      </c>
      <c r="AR129" t="s">
        <v>607</v>
      </c>
      <c r="AT129">
        <v>1</v>
      </c>
      <c r="AU129" t="s">
        <v>627</v>
      </c>
      <c r="AW129" t="str">
        <f>("Length of treatment, Reimbursement limitations")</f>
        <v>Length of treatment, Reimbursement limitations</v>
      </c>
      <c r="AX129" t="s">
        <v>627</v>
      </c>
      <c r="AY129" t="s">
        <v>599</v>
      </c>
      <c r="AZ129">
        <v>1</v>
      </c>
      <c r="BA129" t="s">
        <v>598</v>
      </c>
      <c r="BC129">
        <v>1</v>
      </c>
      <c r="BD129" t="s">
        <v>626</v>
      </c>
      <c r="BF129">
        <v>0</v>
      </c>
    </row>
    <row r="130" spans="1:58" x14ac:dyDescent="0.35">
      <c r="A130" t="s">
        <v>138</v>
      </c>
      <c r="B130" s="1">
        <v>43160</v>
      </c>
      <c r="C130" s="1">
        <v>43190</v>
      </c>
      <c r="D130" t="str">
        <f t="shared" si="56"/>
        <v>Yes, through state Medicaid plans</v>
      </c>
      <c r="E130" t="s">
        <v>625</v>
      </c>
      <c r="G130">
        <v>0</v>
      </c>
      <c r="S130">
        <v>1</v>
      </c>
      <c r="T130" t="s">
        <v>624</v>
      </c>
      <c r="V130" t="str">
        <f t="shared" si="57"/>
        <v>Buprenorphine, Methadone, Buprenorphine and Naloxone combination products</v>
      </c>
      <c r="W130" t="s">
        <v>623</v>
      </c>
      <c r="Y130" t="str">
        <f t="shared" si="62"/>
        <v>Buprenorphine sublingual tablet, Buprenorphine/naloxone sublingual tablet, Suboxone (buprenorphine/naloxone) sublingual film, Suboxone (buprenorphine/naloxone) sublingual tablets</v>
      </c>
      <c r="Z130" t="s">
        <v>601</v>
      </c>
      <c r="AB130" t="str">
        <f>("Bunavail (buprenorphine/naloxone) buccal film, Zubsolv (buprenorphine/naloxone) sublingual tablet")</f>
        <v>Bunavail (buprenorphine/naloxone) buccal film, Zubsolv (buprenorphine/naloxone) sublingual tablet</v>
      </c>
      <c r="AC130" t="s">
        <v>601</v>
      </c>
      <c r="AE130">
        <v>1</v>
      </c>
      <c r="AF130" t="s">
        <v>622</v>
      </c>
      <c r="AH130" t="str">
        <f t="shared" si="58"/>
        <v>Time until prescription refills, Prior authorization , Reauthorization, Age limitation, Quantity limits</v>
      </c>
      <c r="AI130" t="s">
        <v>621</v>
      </c>
      <c r="AK130" t="str">
        <f t="shared" si="59"/>
        <v>No Methadone specific limitations</v>
      </c>
      <c r="AN130" t="str">
        <f t="shared" si="60"/>
        <v>No Naltrexone specific limitations</v>
      </c>
      <c r="AQ130" t="str">
        <f t="shared" si="61"/>
        <v>Time until prescription refills, Prior authorization, Reauthorization, Age limitation, Quantity limits</v>
      </c>
      <c r="AR130" t="s">
        <v>607</v>
      </c>
      <c r="AT130">
        <v>1</v>
      </c>
      <c r="AU130" t="s">
        <v>600</v>
      </c>
      <c r="AW130" t="str">
        <f t="shared" ref="AW130:AW135" si="63">("Length of treatment, Number of treatments, Number of appointments, Reimbursement limitations, Fail first/Step therapy, Age limitation")</f>
        <v>Length of treatment, Number of treatments, Number of appointments, Reimbursement limitations, Fail first/Step therapy, Age limitation</v>
      </c>
      <c r="AX130" t="s">
        <v>600</v>
      </c>
      <c r="AY130" t="s">
        <v>599</v>
      </c>
      <c r="AZ130">
        <v>1</v>
      </c>
      <c r="BA130" t="s">
        <v>598</v>
      </c>
      <c r="BC130">
        <v>1</v>
      </c>
      <c r="BD130" t="s">
        <v>614</v>
      </c>
      <c r="BF130">
        <v>0</v>
      </c>
    </row>
    <row r="131" spans="1:58" x14ac:dyDescent="0.35">
      <c r="A131" t="s">
        <v>138</v>
      </c>
      <c r="B131" s="1">
        <v>43191</v>
      </c>
      <c r="C131" s="1">
        <v>43281</v>
      </c>
      <c r="D131" t="str">
        <f t="shared" si="56"/>
        <v>Yes, through state Medicaid plans</v>
      </c>
      <c r="E131" t="s">
        <v>620</v>
      </c>
      <c r="G131">
        <v>0</v>
      </c>
      <c r="S131">
        <v>1</v>
      </c>
      <c r="T131" t="s">
        <v>619</v>
      </c>
      <c r="V131" t="str">
        <f t="shared" si="57"/>
        <v>Buprenorphine, Methadone, Buprenorphine and Naloxone combination products</v>
      </c>
      <c r="W131" t="s">
        <v>618</v>
      </c>
      <c r="Y131" t="str">
        <f t="shared" si="62"/>
        <v>Buprenorphine sublingual tablet, Buprenorphine/naloxone sublingual tablet, Suboxone (buprenorphine/naloxone) sublingual film, Suboxone (buprenorphine/naloxone) sublingual tablets</v>
      </c>
      <c r="Z131" t="s">
        <v>601</v>
      </c>
      <c r="AB131" t="str">
        <f>("Bunavail (buprenorphine/naloxone) buccal film, Zubsolv (buprenorphine/naloxone) sublingual tablet")</f>
        <v>Bunavail (buprenorphine/naloxone) buccal film, Zubsolv (buprenorphine/naloxone) sublingual tablet</v>
      </c>
      <c r="AC131" t="s">
        <v>601</v>
      </c>
      <c r="AE131">
        <v>1</v>
      </c>
      <c r="AF131" t="s">
        <v>617</v>
      </c>
      <c r="AH131" t="str">
        <f t="shared" si="58"/>
        <v>Time until prescription refills, Prior authorization , Reauthorization, Age limitation, Quantity limits</v>
      </c>
      <c r="AI131" t="s">
        <v>616</v>
      </c>
      <c r="AK131" t="str">
        <f t="shared" si="59"/>
        <v>No Methadone specific limitations</v>
      </c>
      <c r="AN131" t="str">
        <f t="shared" si="60"/>
        <v>No Naltrexone specific limitations</v>
      </c>
      <c r="AQ131" t="str">
        <f t="shared" si="61"/>
        <v>Time until prescription refills, Prior authorization, Reauthorization, Age limitation, Quantity limits</v>
      </c>
      <c r="AR131" t="s">
        <v>615</v>
      </c>
      <c r="AT131">
        <v>1</v>
      </c>
      <c r="AU131" t="s">
        <v>600</v>
      </c>
      <c r="AW131" t="str">
        <f t="shared" si="63"/>
        <v>Length of treatment, Number of treatments, Number of appointments, Reimbursement limitations, Fail first/Step therapy, Age limitation</v>
      </c>
      <c r="AX131" t="s">
        <v>600</v>
      </c>
      <c r="AY131" t="s">
        <v>599</v>
      </c>
      <c r="AZ131">
        <v>1</v>
      </c>
      <c r="BA131" t="s">
        <v>598</v>
      </c>
      <c r="BC131">
        <v>1</v>
      </c>
      <c r="BD131" t="s">
        <v>614</v>
      </c>
      <c r="BF131">
        <v>0</v>
      </c>
    </row>
    <row r="132" spans="1:58" x14ac:dyDescent="0.35">
      <c r="A132" t="s">
        <v>138</v>
      </c>
      <c r="B132" s="1">
        <v>43282</v>
      </c>
      <c r="C132" s="1">
        <v>43343</v>
      </c>
      <c r="D132" t="str">
        <f t="shared" si="56"/>
        <v>Yes, through state Medicaid plans</v>
      </c>
      <c r="E132" t="s">
        <v>606</v>
      </c>
      <c r="G132">
        <v>0</v>
      </c>
      <c r="S132">
        <v>1</v>
      </c>
      <c r="T132" t="s">
        <v>605</v>
      </c>
      <c r="V132" t="str">
        <f t="shared" si="57"/>
        <v>Buprenorphine, Methadone, Buprenorphine and Naloxone combination products</v>
      </c>
      <c r="W132" t="s">
        <v>604</v>
      </c>
      <c r="Y132" t="str">
        <f t="shared" si="62"/>
        <v>Buprenorphine sublingual tablet, Buprenorphine/naloxone sublingual tablet, Suboxone (buprenorphine/naloxone) sublingual film, Suboxone (buprenorphine/naloxone) sublingual tablets</v>
      </c>
      <c r="Z132" t="s">
        <v>601</v>
      </c>
      <c r="AB132" t="str">
        <f>("Sublocade (buprenorphine) subcutaneous injection , Bunavail (buprenorphine/naloxone) buccal film, Zubsolv (buprenorphine/naloxone) sublingual tablet")</f>
        <v>Sublocade (buprenorphine) subcutaneous injection , Bunavail (buprenorphine/naloxone) buccal film, Zubsolv (buprenorphine/naloxone) sublingual tablet</v>
      </c>
      <c r="AC132" t="s">
        <v>601</v>
      </c>
      <c r="AE132">
        <v>1</v>
      </c>
      <c r="AF132" t="s">
        <v>609</v>
      </c>
      <c r="AH132" t="str">
        <f t="shared" si="58"/>
        <v>Time until prescription refills, Prior authorization , Reauthorization, Age limitation, Quantity limits</v>
      </c>
      <c r="AI132" t="s">
        <v>608</v>
      </c>
      <c r="AK132" t="str">
        <f t="shared" si="59"/>
        <v>No Methadone specific limitations</v>
      </c>
      <c r="AN132" t="str">
        <f t="shared" si="60"/>
        <v>No Naltrexone specific limitations</v>
      </c>
      <c r="AQ132" t="str">
        <f t="shared" si="61"/>
        <v>Time until prescription refills, Prior authorization, Reauthorization, Age limitation, Quantity limits</v>
      </c>
      <c r="AR132" t="s">
        <v>607</v>
      </c>
      <c r="AT132">
        <v>1</v>
      </c>
      <c r="AU132" t="s">
        <v>600</v>
      </c>
      <c r="AW132" t="str">
        <f t="shared" si="63"/>
        <v>Length of treatment, Number of treatments, Number of appointments, Reimbursement limitations, Fail first/Step therapy, Age limitation</v>
      </c>
      <c r="AX132" t="s">
        <v>600</v>
      </c>
      <c r="AY132" t="s">
        <v>599</v>
      </c>
      <c r="AZ132">
        <v>1</v>
      </c>
      <c r="BA132" t="s">
        <v>598</v>
      </c>
      <c r="BC132">
        <v>1</v>
      </c>
      <c r="BD132" t="s">
        <v>597</v>
      </c>
      <c r="BF132">
        <v>0</v>
      </c>
    </row>
    <row r="133" spans="1:58" x14ac:dyDescent="0.35">
      <c r="A133" t="s">
        <v>138</v>
      </c>
      <c r="B133" s="1">
        <v>43344</v>
      </c>
      <c r="C133" s="1">
        <v>43555</v>
      </c>
      <c r="D133" t="str">
        <f t="shared" si="56"/>
        <v>Yes, through state Medicaid plans</v>
      </c>
      <c r="E133" t="s">
        <v>613</v>
      </c>
      <c r="G133">
        <v>0</v>
      </c>
      <c r="S133">
        <v>1</v>
      </c>
      <c r="T133" t="s">
        <v>612</v>
      </c>
      <c r="V133" t="str">
        <f t="shared" si="57"/>
        <v>Buprenorphine, Methadone, Buprenorphine and Naloxone combination products</v>
      </c>
      <c r="W133" t="s">
        <v>611</v>
      </c>
      <c r="Y133" t="str">
        <f t="shared" si="62"/>
        <v>Buprenorphine sublingual tablet, Buprenorphine/naloxone sublingual tablet, Suboxone (buprenorphine/naloxone) sublingual film, Suboxone (buprenorphine/naloxone) sublingual tablets</v>
      </c>
      <c r="Z133" t="s">
        <v>601</v>
      </c>
      <c r="AB133" t="str">
        <f>("Sublocade (buprenorphine) subcutaneous injection , Bunavail (buprenorphine/naloxone) buccal film, Zubsolv (buprenorphine/naloxone) sublingual tablet")</f>
        <v>Sublocade (buprenorphine) subcutaneous injection , Bunavail (buprenorphine/naloxone) buccal film, Zubsolv (buprenorphine/naloxone) sublingual tablet</v>
      </c>
      <c r="AC133" t="s">
        <v>601</v>
      </c>
      <c r="AE133">
        <v>1</v>
      </c>
      <c r="AF133" t="s">
        <v>609</v>
      </c>
      <c r="AH133" t="str">
        <f t="shared" si="58"/>
        <v>Time until prescription refills, Prior authorization , Reauthorization, Age limitation, Quantity limits</v>
      </c>
      <c r="AI133" t="s">
        <v>608</v>
      </c>
      <c r="AK133" t="str">
        <f t="shared" si="59"/>
        <v>No Methadone specific limitations</v>
      </c>
      <c r="AN133" t="str">
        <f t="shared" si="60"/>
        <v>No Naltrexone specific limitations</v>
      </c>
      <c r="AQ133" t="str">
        <f t="shared" si="61"/>
        <v>Time until prescription refills, Prior authorization, Reauthorization, Age limitation, Quantity limits</v>
      </c>
      <c r="AR133" t="s">
        <v>607</v>
      </c>
      <c r="AT133">
        <v>1</v>
      </c>
      <c r="AU133" t="s">
        <v>610</v>
      </c>
      <c r="AW133" t="str">
        <f t="shared" si="63"/>
        <v>Length of treatment, Number of treatments, Number of appointments, Reimbursement limitations, Fail first/Step therapy, Age limitation</v>
      </c>
      <c r="AX133" t="s">
        <v>610</v>
      </c>
      <c r="AY133" t="s">
        <v>599</v>
      </c>
      <c r="AZ133">
        <v>1</v>
      </c>
      <c r="BA133" t="s">
        <v>598</v>
      </c>
      <c r="BC133">
        <v>1</v>
      </c>
      <c r="BD133" t="s">
        <v>597</v>
      </c>
      <c r="BF133">
        <v>0</v>
      </c>
    </row>
    <row r="134" spans="1:58" x14ac:dyDescent="0.35">
      <c r="A134" t="s">
        <v>138</v>
      </c>
      <c r="B134" s="1">
        <v>43556</v>
      </c>
      <c r="C134" s="1">
        <v>43921</v>
      </c>
      <c r="D134" t="str">
        <f t="shared" si="56"/>
        <v>Yes, through state Medicaid plans</v>
      </c>
      <c r="E134" t="s">
        <v>606</v>
      </c>
      <c r="G134">
        <v>0</v>
      </c>
      <c r="S134">
        <v>1</v>
      </c>
      <c r="T134" t="s">
        <v>605</v>
      </c>
      <c r="V134" t="str">
        <f t="shared" si="57"/>
        <v>Buprenorphine, Methadone, Buprenorphine and Naloxone combination products</v>
      </c>
      <c r="W134" t="s">
        <v>604</v>
      </c>
      <c r="Y134" t="str">
        <f t="shared" si="62"/>
        <v>Buprenorphine sublingual tablet, Buprenorphine/naloxone sublingual tablet, Suboxone (buprenorphine/naloxone) sublingual film, Suboxone (buprenorphine/naloxone) sublingual tablets</v>
      </c>
      <c r="Z134" t="s">
        <v>601</v>
      </c>
      <c r="AB134" t="str">
        <f>("Sublocade (buprenorphine) subcutaneous injection , Buprenorphine/naloxone sublingual film , Bunavail (buprenorphine/naloxone) buccal film, Zubsolv (buprenorphine/naloxone) sublingual tablet")</f>
        <v>Sublocade (buprenorphine) subcutaneous injection , Buprenorphine/naloxone sublingual film , Bunavail (buprenorphine/naloxone) buccal film, Zubsolv (buprenorphine/naloxone) sublingual tablet</v>
      </c>
      <c r="AC134" t="s">
        <v>601</v>
      </c>
      <c r="AE134">
        <v>1</v>
      </c>
      <c r="AF134" t="s">
        <v>609</v>
      </c>
      <c r="AH134" t="str">
        <f t="shared" si="58"/>
        <v>Time until prescription refills, Prior authorization , Reauthorization, Age limitation, Quantity limits</v>
      </c>
      <c r="AI134" t="s">
        <v>608</v>
      </c>
      <c r="AK134" t="str">
        <f t="shared" si="59"/>
        <v>No Methadone specific limitations</v>
      </c>
      <c r="AN134" t="str">
        <f t="shared" si="60"/>
        <v>No Naltrexone specific limitations</v>
      </c>
      <c r="AQ134" t="str">
        <f t="shared" si="61"/>
        <v>Time until prescription refills, Prior authorization, Reauthorization, Age limitation, Quantity limits</v>
      </c>
      <c r="AR134" t="s">
        <v>607</v>
      </c>
      <c r="AT134">
        <v>1</v>
      </c>
      <c r="AU134" t="s">
        <v>600</v>
      </c>
      <c r="AW134" t="str">
        <f t="shared" si="63"/>
        <v>Length of treatment, Number of treatments, Number of appointments, Reimbursement limitations, Fail first/Step therapy, Age limitation</v>
      </c>
      <c r="AX134" t="s">
        <v>600</v>
      </c>
      <c r="AY134" t="s">
        <v>599</v>
      </c>
      <c r="AZ134">
        <v>1</v>
      </c>
      <c r="BA134" t="s">
        <v>598</v>
      </c>
      <c r="BC134">
        <v>1</v>
      </c>
      <c r="BD134" t="s">
        <v>597</v>
      </c>
      <c r="BF134">
        <v>0</v>
      </c>
    </row>
    <row r="135" spans="1:58" x14ac:dyDescent="0.35">
      <c r="A135" t="s">
        <v>138</v>
      </c>
      <c r="B135" s="1">
        <v>43922</v>
      </c>
      <c r="C135" s="1">
        <v>44044</v>
      </c>
      <c r="D135" t="str">
        <f t="shared" si="56"/>
        <v>Yes, through state Medicaid plans</v>
      </c>
      <c r="E135" t="s">
        <v>606</v>
      </c>
      <c r="G135">
        <v>0</v>
      </c>
      <c r="S135">
        <v>1</v>
      </c>
      <c r="T135" t="s">
        <v>605</v>
      </c>
      <c r="V135" t="str">
        <f t="shared" si="57"/>
        <v>Buprenorphine, Methadone, Buprenorphine and Naloxone combination products</v>
      </c>
      <c r="W135" t="s">
        <v>604</v>
      </c>
      <c r="Y135" t="s">
        <v>603</v>
      </c>
      <c r="Z135" t="s">
        <v>601</v>
      </c>
      <c r="AB135" t="str">
        <f>("Sublocade (buprenorphine) subcutaneous injection , Buprenorphine/naloxone sublingual film , Bunavail (buprenorphine/naloxone) buccal film")</f>
        <v>Sublocade (buprenorphine) subcutaneous injection , Buprenorphine/naloxone sublingual film , Bunavail (buprenorphine/naloxone) buccal film</v>
      </c>
      <c r="AC135" t="s">
        <v>601</v>
      </c>
      <c r="AE135">
        <v>1</v>
      </c>
      <c r="AF135" t="s">
        <v>602</v>
      </c>
      <c r="AH135" t="str">
        <f>("Time until prescription refills, Prior authorization , Age limitation, Quantity limits")</f>
        <v>Time until prescription refills, Prior authorization , Age limitation, Quantity limits</v>
      </c>
      <c r="AI135" t="s">
        <v>602</v>
      </c>
      <c r="AK135" t="str">
        <f t="shared" si="59"/>
        <v>No Methadone specific limitations</v>
      </c>
      <c r="AN135" t="str">
        <f t="shared" si="60"/>
        <v>No Naltrexone specific limitations</v>
      </c>
      <c r="AQ135" t="str">
        <f>("Quantity limits")</f>
        <v>Quantity limits</v>
      </c>
      <c r="AR135" t="s">
        <v>601</v>
      </c>
      <c r="AT135">
        <v>1</v>
      </c>
      <c r="AU135" t="s">
        <v>600</v>
      </c>
      <c r="AW135" t="str">
        <f t="shared" si="63"/>
        <v>Length of treatment, Number of treatments, Number of appointments, Reimbursement limitations, Fail first/Step therapy, Age limitation</v>
      </c>
      <c r="AX135" t="s">
        <v>600</v>
      </c>
      <c r="AY135" t="s">
        <v>599</v>
      </c>
      <c r="AZ135">
        <v>1</v>
      </c>
      <c r="BA135" t="s">
        <v>598</v>
      </c>
      <c r="BC135">
        <v>1</v>
      </c>
      <c r="BD135" t="s">
        <v>597</v>
      </c>
      <c r="BF135">
        <v>0</v>
      </c>
    </row>
    <row r="136" spans="1:58" x14ac:dyDescent="0.35">
      <c r="A136" t="s">
        <v>139</v>
      </c>
      <c r="B136" s="1">
        <v>42948</v>
      </c>
      <c r="C136" s="1">
        <v>43008</v>
      </c>
      <c r="D136" t="str">
        <f t="shared" si="56"/>
        <v>Yes, through state Medicaid plans</v>
      </c>
      <c r="E136" t="s">
        <v>572</v>
      </c>
      <c r="G136">
        <v>0</v>
      </c>
      <c r="S136">
        <v>1</v>
      </c>
      <c r="T136" t="s">
        <v>572</v>
      </c>
      <c r="V136" t="str">
        <f>("Buprenorphine, Naltrexone, Buprenorphine and Naloxone combination products")</f>
        <v>Buprenorphine, Naltrexone, Buprenorphine and Naloxone combination products</v>
      </c>
      <c r="W136" t="s">
        <v>572</v>
      </c>
      <c r="Y136" t="str">
        <f>("Naltrexone tablet, Suboxone (buprenorphine/naloxone) sublingual film, Suboxone (buprenorphine/naloxone) sublingual tablets")</f>
        <v>Naltrexone tablet, Suboxone (buprenorphine/naloxone) sublingual film, Suboxone (buprenorphine/naloxone) sublingual tablets</v>
      </c>
      <c r="Z136" t="s">
        <v>572</v>
      </c>
      <c r="AB136" t="s">
        <v>596</v>
      </c>
      <c r="AC136" t="s">
        <v>572</v>
      </c>
      <c r="AE136">
        <v>1</v>
      </c>
      <c r="AF136" t="s">
        <v>575</v>
      </c>
      <c r="AH136" t="str">
        <f t="shared" ref="AH136:AH146" si="64">("No Buprenorphine specific limitations")</f>
        <v>No Buprenorphine specific limitations</v>
      </c>
      <c r="AK136" t="str">
        <f t="shared" si="59"/>
        <v>No Methadone specific limitations</v>
      </c>
      <c r="AN136" t="str">
        <f t="shared" si="60"/>
        <v>No Naltrexone specific limitations</v>
      </c>
      <c r="AQ136" t="str">
        <f>("Prior authorization, Reauthorization, Age limitation, Quantity limits")</f>
        <v>Prior authorization, Reauthorization, Age limitation, Quantity limits</v>
      </c>
      <c r="AR136" t="s">
        <v>581</v>
      </c>
      <c r="AT136">
        <v>0</v>
      </c>
      <c r="AZ136">
        <v>1</v>
      </c>
      <c r="BA136" t="s">
        <v>581</v>
      </c>
      <c r="BF136">
        <v>0</v>
      </c>
    </row>
    <row r="137" spans="1:58" x14ac:dyDescent="0.35">
      <c r="A137" t="s">
        <v>139</v>
      </c>
      <c r="B137" s="1">
        <v>43009</v>
      </c>
      <c r="C137" s="1">
        <v>43026</v>
      </c>
      <c r="D137" t="str">
        <f t="shared" si="56"/>
        <v>Yes, through state Medicaid plans</v>
      </c>
      <c r="E137" t="s">
        <v>570</v>
      </c>
      <c r="G137">
        <v>0</v>
      </c>
      <c r="S137">
        <v>1</v>
      </c>
      <c r="T137" t="s">
        <v>572</v>
      </c>
      <c r="V137" t="str">
        <f>("Buprenorphine, Naltrexone, Buprenorphine and Naloxone combination products")</f>
        <v>Buprenorphine, Naltrexone, Buprenorphine and Naloxone combination products</v>
      </c>
      <c r="W137" t="s">
        <v>572</v>
      </c>
      <c r="Y137" t="str">
        <f>("Naltrexone tablet, Suboxone (buprenorphine/naloxone) sublingual film, Suboxone (buprenorphine/naloxone) sublingual tablets")</f>
        <v>Naltrexone tablet, Suboxone (buprenorphine/naloxone) sublingual film, Suboxone (buprenorphine/naloxone) sublingual tablets</v>
      </c>
      <c r="Z137" t="s">
        <v>572</v>
      </c>
      <c r="AB137" t="s">
        <v>591</v>
      </c>
      <c r="AC137" t="s">
        <v>572</v>
      </c>
      <c r="AE137">
        <v>1</v>
      </c>
      <c r="AF137" t="s">
        <v>575</v>
      </c>
      <c r="AH137" t="str">
        <f t="shared" si="64"/>
        <v>No Buprenorphine specific limitations</v>
      </c>
      <c r="AK137" t="str">
        <f t="shared" si="59"/>
        <v>No Methadone specific limitations</v>
      </c>
      <c r="AN137" t="str">
        <f t="shared" si="60"/>
        <v>No Naltrexone specific limitations</v>
      </c>
      <c r="AQ137" t="str">
        <f>("Prior authorization, Reauthorization, Age limitation, Quantity limits")</f>
        <v>Prior authorization, Reauthorization, Age limitation, Quantity limits</v>
      </c>
      <c r="AR137" t="s">
        <v>581</v>
      </c>
      <c r="AT137">
        <v>0</v>
      </c>
      <c r="AZ137">
        <v>1</v>
      </c>
      <c r="BA137" t="s">
        <v>581</v>
      </c>
      <c r="BF137">
        <v>0</v>
      </c>
    </row>
    <row r="138" spans="1:58" x14ac:dyDescent="0.35">
      <c r="A138" t="s">
        <v>139</v>
      </c>
      <c r="B138" s="1">
        <v>43027</v>
      </c>
      <c r="C138" s="1">
        <v>43190</v>
      </c>
      <c r="D138" t="str">
        <f t="shared" si="56"/>
        <v>Yes, through state Medicaid plans</v>
      </c>
      <c r="E138" t="s">
        <v>595</v>
      </c>
      <c r="G138">
        <v>0</v>
      </c>
      <c r="S138">
        <v>1</v>
      </c>
      <c r="T138" t="s">
        <v>594</v>
      </c>
      <c r="V138" t="str">
        <f t="shared" ref="V138:V148" si="65">("Buprenorphine, Methadone, Naltrexone, Buprenorphine and Naloxone combination products")</f>
        <v>Buprenorphine, Methadone, Naltrexone, Buprenorphine and Naloxone combination products</v>
      </c>
      <c r="W138" t="s">
        <v>589</v>
      </c>
      <c r="Y138" t="str">
        <f>("Naltrexone tablet, Suboxone (buprenorphine/naloxone) sublingual film, Suboxone (buprenorphine/naloxone) sublingual tablets")</f>
        <v>Naltrexone tablet, Suboxone (buprenorphine/naloxone) sublingual film, Suboxone (buprenorphine/naloxone) sublingual tablets</v>
      </c>
      <c r="Z138" t="s">
        <v>572</v>
      </c>
      <c r="AB138" t="s">
        <v>591</v>
      </c>
      <c r="AC138" t="s">
        <v>572</v>
      </c>
      <c r="AE138">
        <v>1</v>
      </c>
      <c r="AF138" t="s">
        <v>575</v>
      </c>
      <c r="AH138" t="str">
        <f t="shared" si="64"/>
        <v>No Buprenorphine specific limitations</v>
      </c>
      <c r="AK138" t="str">
        <f t="shared" si="59"/>
        <v>No Methadone specific limitations</v>
      </c>
      <c r="AN138" t="str">
        <f t="shared" ref="AN138:AN148" si="66">("Quantity limits")</f>
        <v>Quantity limits</v>
      </c>
      <c r="AO138" t="s">
        <v>584</v>
      </c>
      <c r="AP138" t="s">
        <v>566</v>
      </c>
      <c r="AQ138" t="str">
        <f>("Prior authorization, Reauthorization, Age limitation, Quantity limits")</f>
        <v>Prior authorization, Reauthorization, Age limitation, Quantity limits</v>
      </c>
      <c r="AR138" t="s">
        <v>593</v>
      </c>
      <c r="AT138">
        <v>0</v>
      </c>
      <c r="AZ138">
        <v>1</v>
      </c>
      <c r="BA138" t="s">
        <v>581</v>
      </c>
      <c r="BF138">
        <v>0</v>
      </c>
    </row>
    <row r="139" spans="1:58" x14ac:dyDescent="0.35">
      <c r="A139" t="s">
        <v>139</v>
      </c>
      <c r="B139" s="1">
        <v>43191</v>
      </c>
      <c r="C139" s="1">
        <v>43373</v>
      </c>
      <c r="D139" t="str">
        <f t="shared" si="56"/>
        <v>Yes, through state Medicaid plans</v>
      </c>
      <c r="E139" t="s">
        <v>592</v>
      </c>
      <c r="G139">
        <v>0</v>
      </c>
      <c r="S139">
        <v>1</v>
      </c>
      <c r="T139" t="s">
        <v>589</v>
      </c>
      <c r="V139" t="str">
        <f t="shared" si="65"/>
        <v>Buprenorphine, Methadone, Naltrexone, Buprenorphine and Naloxone combination products</v>
      </c>
      <c r="W139" t="s">
        <v>589</v>
      </c>
      <c r="Y139" t="str">
        <f>("Naltrexone tablet, Suboxone (buprenorphine/naloxone) sublingual film, Suboxone (buprenorphine/naloxone) sublingual tablets")</f>
        <v>Naltrexone tablet, Suboxone (buprenorphine/naloxone) sublingual film, Suboxone (buprenorphine/naloxone) sublingual tablets</v>
      </c>
      <c r="Z139" t="s">
        <v>572</v>
      </c>
      <c r="AB139" t="s">
        <v>591</v>
      </c>
      <c r="AC139" t="s">
        <v>572</v>
      </c>
      <c r="AE139">
        <v>1</v>
      </c>
      <c r="AF139" t="s">
        <v>575</v>
      </c>
      <c r="AH139" t="str">
        <f t="shared" si="64"/>
        <v>No Buprenorphine specific limitations</v>
      </c>
      <c r="AK139" t="str">
        <f t="shared" si="59"/>
        <v>No Methadone specific limitations</v>
      </c>
      <c r="AN139" t="str">
        <f t="shared" si="66"/>
        <v>Quantity limits</v>
      </c>
      <c r="AO139" t="s">
        <v>584</v>
      </c>
      <c r="AP139" t="s">
        <v>566</v>
      </c>
      <c r="AQ139" t="str">
        <f t="shared" ref="AQ139:AQ146" si="67">("Prior authorization, Reauthorization, Quantity limits")</f>
        <v>Prior authorization, Reauthorization, Quantity limits</v>
      </c>
      <c r="AR139" t="s">
        <v>583</v>
      </c>
      <c r="AT139">
        <v>0</v>
      </c>
      <c r="AZ139">
        <v>1</v>
      </c>
      <c r="BA139" t="s">
        <v>581</v>
      </c>
      <c r="BF139">
        <v>0</v>
      </c>
    </row>
    <row r="140" spans="1:58" x14ac:dyDescent="0.35">
      <c r="A140" t="s">
        <v>139</v>
      </c>
      <c r="B140" s="1">
        <v>43374</v>
      </c>
      <c r="C140" s="1">
        <v>43465</v>
      </c>
      <c r="D140" t="str">
        <f t="shared" si="56"/>
        <v>Yes, through state Medicaid plans</v>
      </c>
      <c r="E140" t="s">
        <v>590</v>
      </c>
      <c r="G140">
        <v>0</v>
      </c>
      <c r="S140">
        <v>1</v>
      </c>
      <c r="T140" t="s">
        <v>589</v>
      </c>
      <c r="V140" t="str">
        <f t="shared" si="65"/>
        <v>Buprenorphine, Methadone, Naltrexone, Buprenorphine and Naloxone combination products</v>
      </c>
      <c r="W140" t="s">
        <v>589</v>
      </c>
      <c r="Y140" t="str">
        <f>("Naltrexone tablet, Suboxone (buprenorphine/naloxone) sublingual film, Suboxone (buprenorphine/naloxone) sublingual tablets")</f>
        <v>Naltrexone tablet, Suboxone (buprenorphine/naloxone) sublingual film, Suboxone (buprenorphine/naloxone) sublingual tablets</v>
      </c>
      <c r="Z140" t="s">
        <v>572</v>
      </c>
      <c r="AB140" t="s">
        <v>588</v>
      </c>
      <c r="AC140" t="s">
        <v>587</v>
      </c>
      <c r="AE140">
        <v>1</v>
      </c>
      <c r="AF140" t="s">
        <v>575</v>
      </c>
      <c r="AH140" t="str">
        <f t="shared" si="64"/>
        <v>No Buprenorphine specific limitations</v>
      </c>
      <c r="AK140" t="str">
        <f t="shared" si="59"/>
        <v>No Methadone specific limitations</v>
      </c>
      <c r="AN140" t="str">
        <f t="shared" si="66"/>
        <v>Quantity limits</v>
      </c>
      <c r="AO140" t="s">
        <v>584</v>
      </c>
      <c r="AP140" t="s">
        <v>566</v>
      </c>
      <c r="AQ140" t="str">
        <f t="shared" si="67"/>
        <v>Prior authorization, Reauthorization, Quantity limits</v>
      </c>
      <c r="AR140" t="s">
        <v>583</v>
      </c>
      <c r="AT140">
        <v>0</v>
      </c>
      <c r="AZ140">
        <v>1</v>
      </c>
      <c r="BA140" t="s">
        <v>581</v>
      </c>
      <c r="BF140">
        <v>0</v>
      </c>
    </row>
    <row r="141" spans="1:58" x14ac:dyDescent="0.35">
      <c r="A141" t="s">
        <v>139</v>
      </c>
      <c r="B141" s="1">
        <v>43466</v>
      </c>
      <c r="C141" s="1">
        <v>43536</v>
      </c>
      <c r="D141" t="str">
        <f t="shared" si="56"/>
        <v>Yes, through state Medicaid plans</v>
      </c>
      <c r="E141" t="s">
        <v>586</v>
      </c>
      <c r="G141">
        <v>0</v>
      </c>
      <c r="S141">
        <v>1</v>
      </c>
      <c r="T141" t="s">
        <v>585</v>
      </c>
      <c r="V141" t="str">
        <f t="shared" si="65"/>
        <v>Buprenorphine, Methadone, Naltrexone, Buprenorphine and Naloxone combination products</v>
      </c>
      <c r="W141" t="s">
        <v>585</v>
      </c>
      <c r="Y141" t="str">
        <f>("Buprenorphine/naloxone sublingual tablet, Naltrexone tablet")</f>
        <v>Buprenorphine/naloxone sublingual tablet, Naltrexone tablet</v>
      </c>
      <c r="Z141" t="s">
        <v>572</v>
      </c>
      <c r="AB141" t="s">
        <v>578</v>
      </c>
      <c r="AC141" t="s">
        <v>570</v>
      </c>
      <c r="AE141">
        <v>1</v>
      </c>
      <c r="AF141" t="s">
        <v>575</v>
      </c>
      <c r="AH141" t="str">
        <f t="shared" si="64"/>
        <v>No Buprenorphine specific limitations</v>
      </c>
      <c r="AK141" t="str">
        <f t="shared" si="59"/>
        <v>No Methadone specific limitations</v>
      </c>
      <c r="AN141" t="str">
        <f t="shared" si="66"/>
        <v>Quantity limits</v>
      </c>
      <c r="AO141" t="s">
        <v>584</v>
      </c>
      <c r="AP141" t="s">
        <v>566</v>
      </c>
      <c r="AQ141" t="str">
        <f t="shared" si="67"/>
        <v>Prior authorization, Reauthorization, Quantity limits</v>
      </c>
      <c r="AR141" t="s">
        <v>583</v>
      </c>
      <c r="AT141">
        <v>0</v>
      </c>
      <c r="AZ141">
        <v>1</v>
      </c>
      <c r="BA141" t="s">
        <v>581</v>
      </c>
      <c r="BF141">
        <v>0</v>
      </c>
    </row>
    <row r="142" spans="1:58" x14ac:dyDescent="0.35">
      <c r="A142" t="s">
        <v>139</v>
      </c>
      <c r="B142" s="1">
        <v>43537</v>
      </c>
      <c r="C142" s="1">
        <v>43569</v>
      </c>
      <c r="D142" t="str">
        <f t="shared" si="56"/>
        <v>Yes, through state Medicaid plans</v>
      </c>
      <c r="E142" t="s">
        <v>586</v>
      </c>
      <c r="G142">
        <v>0</v>
      </c>
      <c r="S142">
        <v>1</v>
      </c>
      <c r="T142" t="s">
        <v>585</v>
      </c>
      <c r="V142" t="str">
        <f t="shared" si="65"/>
        <v>Buprenorphine, Methadone, Naltrexone, Buprenorphine and Naloxone combination products</v>
      </c>
      <c r="W142" t="s">
        <v>585</v>
      </c>
      <c r="Y142" t="str">
        <f>("Buprenorphine/naloxone sublingual film , Buprenorphine/naloxone sublingual tablet, Naltrexone tablet")</f>
        <v>Buprenorphine/naloxone sublingual film , Buprenorphine/naloxone sublingual tablet, Naltrexone tablet</v>
      </c>
      <c r="Z142" t="s">
        <v>572</v>
      </c>
      <c r="AB142" t="s">
        <v>578</v>
      </c>
      <c r="AC142" t="s">
        <v>570</v>
      </c>
      <c r="AE142">
        <v>1</v>
      </c>
      <c r="AF142" t="s">
        <v>575</v>
      </c>
      <c r="AH142" t="str">
        <f t="shared" si="64"/>
        <v>No Buprenorphine specific limitations</v>
      </c>
      <c r="AK142" t="str">
        <f t="shared" si="59"/>
        <v>No Methadone specific limitations</v>
      </c>
      <c r="AN142" t="str">
        <f t="shared" si="66"/>
        <v>Quantity limits</v>
      </c>
      <c r="AO142" t="s">
        <v>584</v>
      </c>
      <c r="AP142" t="s">
        <v>566</v>
      </c>
      <c r="AQ142" t="str">
        <f t="shared" si="67"/>
        <v>Prior authorization, Reauthorization, Quantity limits</v>
      </c>
      <c r="AR142" t="s">
        <v>583</v>
      </c>
      <c r="AT142">
        <v>0</v>
      </c>
      <c r="AZ142">
        <v>1</v>
      </c>
      <c r="BA142" t="s">
        <v>581</v>
      </c>
      <c r="BF142">
        <v>0</v>
      </c>
    </row>
    <row r="143" spans="1:58" x14ac:dyDescent="0.35">
      <c r="A143" t="s">
        <v>139</v>
      </c>
      <c r="B143" s="1">
        <v>43570</v>
      </c>
      <c r="C143" s="1">
        <v>43602</v>
      </c>
      <c r="D143" t="str">
        <f t="shared" si="56"/>
        <v>Yes, through state Medicaid plans</v>
      </c>
      <c r="E143" t="s">
        <v>580</v>
      </c>
      <c r="G143">
        <v>0</v>
      </c>
      <c r="S143">
        <v>1</v>
      </c>
      <c r="T143" t="s">
        <v>580</v>
      </c>
      <c r="V143" t="str">
        <f t="shared" si="65"/>
        <v>Buprenorphine, Methadone, Naltrexone, Buprenorphine and Naloxone combination products</v>
      </c>
      <c r="W143" t="s">
        <v>580</v>
      </c>
      <c r="Y143" t="str">
        <f>("Naltrexone tablet, Buprenorphine/naloxone sublingual tablet")</f>
        <v>Naltrexone tablet, Buprenorphine/naloxone sublingual tablet</v>
      </c>
      <c r="Z143" t="s">
        <v>572</v>
      </c>
      <c r="AB143" t="s">
        <v>578</v>
      </c>
      <c r="AC143" t="s">
        <v>570</v>
      </c>
      <c r="AE143">
        <v>1</v>
      </c>
      <c r="AF143" t="s">
        <v>575</v>
      </c>
      <c r="AH143" t="str">
        <f t="shared" si="64"/>
        <v>No Buprenorphine specific limitations</v>
      </c>
      <c r="AK143" t="str">
        <f t="shared" si="59"/>
        <v>No Methadone specific limitations</v>
      </c>
      <c r="AN143" t="str">
        <f t="shared" si="66"/>
        <v>Quantity limits</v>
      </c>
      <c r="AO143" t="s">
        <v>564</v>
      </c>
      <c r="AP143" t="s">
        <v>566</v>
      </c>
      <c r="AQ143" t="str">
        <f t="shared" si="67"/>
        <v>Prior authorization, Reauthorization, Quantity limits</v>
      </c>
      <c r="AR143" t="s">
        <v>582</v>
      </c>
      <c r="AT143">
        <v>0</v>
      </c>
      <c r="AZ143">
        <v>1</v>
      </c>
      <c r="BA143" t="s">
        <v>581</v>
      </c>
      <c r="BF143">
        <v>0</v>
      </c>
    </row>
    <row r="144" spans="1:58" x14ac:dyDescent="0.35">
      <c r="A144" t="s">
        <v>139</v>
      </c>
      <c r="B144" s="1">
        <v>43603</v>
      </c>
      <c r="C144" s="1">
        <v>43646</v>
      </c>
      <c r="D144" t="str">
        <f t="shared" si="56"/>
        <v>Yes, through state Medicaid plans</v>
      </c>
      <c r="E144" t="s">
        <v>580</v>
      </c>
      <c r="G144">
        <v>0</v>
      </c>
      <c r="S144">
        <v>1</v>
      </c>
      <c r="T144" t="s">
        <v>580</v>
      </c>
      <c r="V144" t="str">
        <f t="shared" si="65"/>
        <v>Buprenorphine, Methadone, Naltrexone, Buprenorphine and Naloxone combination products</v>
      </c>
      <c r="W144" t="s">
        <v>580</v>
      </c>
      <c r="X144" t="s">
        <v>579</v>
      </c>
      <c r="Y144" t="str">
        <f>("Naltrexone tablet, Buprenorphine/naloxone sublingual tablet")</f>
        <v>Naltrexone tablet, Buprenorphine/naloxone sublingual tablet</v>
      </c>
      <c r="Z144" t="s">
        <v>572</v>
      </c>
      <c r="AB144" t="s">
        <v>578</v>
      </c>
      <c r="AC144" t="s">
        <v>570</v>
      </c>
      <c r="AE144">
        <v>1</v>
      </c>
      <c r="AF144" t="s">
        <v>575</v>
      </c>
      <c r="AH144" t="str">
        <f t="shared" si="64"/>
        <v>No Buprenorphine specific limitations</v>
      </c>
      <c r="AK144" t="str">
        <f t="shared" si="59"/>
        <v>No Methadone specific limitations</v>
      </c>
      <c r="AN144" t="str">
        <f t="shared" si="66"/>
        <v>Quantity limits</v>
      </c>
      <c r="AO144" t="s">
        <v>564</v>
      </c>
      <c r="AP144" t="s">
        <v>566</v>
      </c>
      <c r="AQ144" t="str">
        <f t="shared" si="67"/>
        <v>Prior authorization, Reauthorization, Quantity limits</v>
      </c>
      <c r="AR144" t="s">
        <v>582</v>
      </c>
      <c r="AT144">
        <v>0</v>
      </c>
      <c r="AZ144">
        <v>1</v>
      </c>
      <c r="BA144" t="s">
        <v>581</v>
      </c>
      <c r="BF144">
        <v>0</v>
      </c>
    </row>
    <row r="145" spans="1:58" x14ac:dyDescent="0.35">
      <c r="A145" t="s">
        <v>139</v>
      </c>
      <c r="B145" s="1">
        <v>43647</v>
      </c>
      <c r="C145" s="1">
        <v>43738</v>
      </c>
      <c r="D145" t="str">
        <f t="shared" si="56"/>
        <v>Yes, through state Medicaid plans</v>
      </c>
      <c r="E145" t="s">
        <v>580</v>
      </c>
      <c r="G145">
        <v>0</v>
      </c>
      <c r="S145">
        <v>1</v>
      </c>
      <c r="T145" t="s">
        <v>580</v>
      </c>
      <c r="V145" t="str">
        <f t="shared" si="65"/>
        <v>Buprenorphine, Methadone, Naltrexone, Buprenorphine and Naloxone combination products</v>
      </c>
      <c r="W145" t="s">
        <v>580</v>
      </c>
      <c r="X145" t="s">
        <v>579</v>
      </c>
      <c r="Y145" t="str">
        <f>("Naltrexone tablet, Buprenorphine/naloxone sublingual tablet")</f>
        <v>Naltrexone tablet, Buprenorphine/naloxone sublingual tablet</v>
      </c>
      <c r="Z145" t="s">
        <v>572</v>
      </c>
      <c r="AB145" t="s">
        <v>578</v>
      </c>
      <c r="AC145" t="s">
        <v>570</v>
      </c>
      <c r="AE145">
        <v>1</v>
      </c>
      <c r="AF145" t="s">
        <v>575</v>
      </c>
      <c r="AH145" t="str">
        <f t="shared" si="64"/>
        <v>No Buprenorphine specific limitations</v>
      </c>
      <c r="AK145" t="str">
        <f t="shared" si="59"/>
        <v>No Methadone specific limitations</v>
      </c>
      <c r="AN145" t="str">
        <f t="shared" si="66"/>
        <v>Quantity limits</v>
      </c>
      <c r="AO145" t="s">
        <v>564</v>
      </c>
      <c r="AP145" t="s">
        <v>566</v>
      </c>
      <c r="AQ145" t="str">
        <f t="shared" si="67"/>
        <v>Prior authorization, Reauthorization, Quantity limits</v>
      </c>
      <c r="AR145" t="s">
        <v>565</v>
      </c>
      <c r="AT145">
        <v>0</v>
      </c>
      <c r="AZ145">
        <v>1</v>
      </c>
      <c r="BA145" t="s">
        <v>564</v>
      </c>
      <c r="BF145">
        <v>0</v>
      </c>
    </row>
    <row r="146" spans="1:58" x14ac:dyDescent="0.35">
      <c r="A146" t="s">
        <v>139</v>
      </c>
      <c r="B146" s="1">
        <v>43739</v>
      </c>
      <c r="C146" s="1">
        <v>43830</v>
      </c>
      <c r="D146" t="str">
        <f t="shared" si="56"/>
        <v>Yes, through state Medicaid plans</v>
      </c>
      <c r="E146" t="s">
        <v>573</v>
      </c>
      <c r="G146">
        <v>0</v>
      </c>
      <c r="S146">
        <v>1</v>
      </c>
      <c r="T146" t="s">
        <v>573</v>
      </c>
      <c r="V146" t="str">
        <f t="shared" si="65"/>
        <v>Buprenorphine, Methadone, Naltrexone, Buprenorphine and Naloxone combination products</v>
      </c>
      <c r="W146" t="s">
        <v>573</v>
      </c>
      <c r="Y146" t="str">
        <f>("Naltrexone tablet, Buprenorphine/naloxone sublingual tablet")</f>
        <v>Naltrexone tablet, Buprenorphine/naloxone sublingual tablet</v>
      </c>
      <c r="Z146" t="s">
        <v>572</v>
      </c>
      <c r="AB146" t="s">
        <v>577</v>
      </c>
      <c r="AC146" t="s">
        <v>570</v>
      </c>
      <c r="AE146">
        <v>1</v>
      </c>
      <c r="AF146" t="s">
        <v>575</v>
      </c>
      <c r="AH146" t="str">
        <f t="shared" si="64"/>
        <v>No Buprenorphine specific limitations</v>
      </c>
      <c r="AK146" t="str">
        <f t="shared" si="59"/>
        <v>No Methadone specific limitations</v>
      </c>
      <c r="AN146" t="str">
        <f t="shared" si="66"/>
        <v>Quantity limits</v>
      </c>
      <c r="AO146" t="s">
        <v>564</v>
      </c>
      <c r="AP146" t="s">
        <v>566</v>
      </c>
      <c r="AQ146" t="str">
        <f t="shared" si="67"/>
        <v>Prior authorization, Reauthorization, Quantity limits</v>
      </c>
      <c r="AR146" t="s">
        <v>565</v>
      </c>
      <c r="AT146">
        <v>0</v>
      </c>
      <c r="AZ146">
        <v>1</v>
      </c>
      <c r="BA146" t="s">
        <v>564</v>
      </c>
      <c r="BF146">
        <v>0</v>
      </c>
    </row>
    <row r="147" spans="1:58" x14ac:dyDescent="0.35">
      <c r="A147" t="s">
        <v>139</v>
      </c>
      <c r="B147" s="1">
        <v>43831</v>
      </c>
      <c r="C147" s="1">
        <v>43861</v>
      </c>
      <c r="D147" t="str">
        <f t="shared" si="56"/>
        <v>Yes, through state Medicaid plans</v>
      </c>
      <c r="E147" t="s">
        <v>573</v>
      </c>
      <c r="G147">
        <v>0</v>
      </c>
      <c r="S147">
        <v>1</v>
      </c>
      <c r="T147" t="s">
        <v>573</v>
      </c>
      <c r="V147" t="str">
        <f t="shared" si="65"/>
        <v>Buprenorphine, Methadone, Naltrexone, Buprenorphine and Naloxone combination products</v>
      </c>
      <c r="W147" t="s">
        <v>573</v>
      </c>
      <c r="Y147" t="str">
        <f>("Buprenorphine sublingual tablet, Naltrexone tablet, Buprenorphine/naloxone sublingual tablet")</f>
        <v>Buprenorphine sublingual tablet, Naltrexone tablet, Buprenorphine/naloxone sublingual tablet</v>
      </c>
      <c r="Z147" t="s">
        <v>572</v>
      </c>
      <c r="AB147" t="s">
        <v>576</v>
      </c>
      <c r="AC147" t="s">
        <v>570</v>
      </c>
      <c r="AE147">
        <v>1</v>
      </c>
      <c r="AF147" t="s">
        <v>575</v>
      </c>
      <c r="AH147" t="str">
        <f>("Prior authorization , Reauthorization, Quantity limits")</f>
        <v>Prior authorization , Reauthorization, Quantity limits</v>
      </c>
      <c r="AI147" t="s">
        <v>574</v>
      </c>
      <c r="AJ147" t="s">
        <v>567</v>
      </c>
      <c r="AK147" t="str">
        <f t="shared" si="59"/>
        <v>No Methadone specific limitations</v>
      </c>
      <c r="AN147" t="str">
        <f t="shared" si="66"/>
        <v>Quantity limits</v>
      </c>
      <c r="AO147" t="s">
        <v>564</v>
      </c>
      <c r="AP147" t="s">
        <v>566</v>
      </c>
      <c r="AQ147" t="str">
        <f>("Prior authorization, Quantity limits")</f>
        <v>Prior authorization, Quantity limits</v>
      </c>
      <c r="AR147" t="s">
        <v>565</v>
      </c>
      <c r="AT147">
        <v>0</v>
      </c>
      <c r="AZ147">
        <v>1</v>
      </c>
      <c r="BA147" t="s">
        <v>564</v>
      </c>
      <c r="BF147">
        <v>0</v>
      </c>
    </row>
    <row r="148" spans="1:58" x14ac:dyDescent="0.35">
      <c r="A148" t="s">
        <v>139</v>
      </c>
      <c r="B148" s="1">
        <v>43862</v>
      </c>
      <c r="C148" s="1">
        <v>44044</v>
      </c>
      <c r="D148" t="str">
        <f t="shared" si="56"/>
        <v>Yes, through state Medicaid plans</v>
      </c>
      <c r="E148" t="s">
        <v>573</v>
      </c>
      <c r="G148">
        <v>0</v>
      </c>
      <c r="S148">
        <v>1</v>
      </c>
      <c r="T148" t="s">
        <v>573</v>
      </c>
      <c r="V148" t="str">
        <f t="shared" si="65"/>
        <v>Buprenorphine, Methadone, Naltrexone, Buprenorphine and Naloxone combination products</v>
      </c>
      <c r="W148" t="s">
        <v>573</v>
      </c>
      <c r="Y148" t="str">
        <f>("Buprenorphine sublingual tablet, Naltrexone tablet, Buprenorphine/naloxone sublingual tablet")</f>
        <v>Buprenorphine sublingual tablet, Naltrexone tablet, Buprenorphine/naloxone sublingual tablet</v>
      </c>
      <c r="Z148" t="s">
        <v>572</v>
      </c>
      <c r="AB148" t="s">
        <v>571</v>
      </c>
      <c r="AC148" t="s">
        <v>570</v>
      </c>
      <c r="AE148">
        <v>1</v>
      </c>
      <c r="AF148" t="s">
        <v>569</v>
      </c>
      <c r="AH148" t="str">
        <f>("Prior authorization , Reauthorization, Age limitation, Quantity limits")</f>
        <v>Prior authorization , Reauthorization, Age limitation, Quantity limits</v>
      </c>
      <c r="AI148" t="s">
        <v>568</v>
      </c>
      <c r="AJ148" t="s">
        <v>567</v>
      </c>
      <c r="AK148" t="str">
        <f t="shared" si="59"/>
        <v>No Methadone specific limitations</v>
      </c>
      <c r="AN148" t="str">
        <f t="shared" si="66"/>
        <v>Quantity limits</v>
      </c>
      <c r="AO148" t="s">
        <v>564</v>
      </c>
      <c r="AP148" t="s">
        <v>566</v>
      </c>
      <c r="AQ148" t="str">
        <f>("Prior authorization, Reauthorization, Age limitation, Quantity limits")</f>
        <v>Prior authorization, Reauthorization, Age limitation, Quantity limits</v>
      </c>
      <c r="AR148" t="s">
        <v>565</v>
      </c>
      <c r="AT148">
        <v>0</v>
      </c>
      <c r="AZ148">
        <v>1</v>
      </c>
      <c r="BA148" t="s">
        <v>564</v>
      </c>
      <c r="BF148">
        <v>0</v>
      </c>
    </row>
    <row r="149" spans="1:58" x14ac:dyDescent="0.35">
      <c r="A149" t="s">
        <v>140</v>
      </c>
      <c r="B149" s="1">
        <v>42948</v>
      </c>
      <c r="C149" s="1">
        <v>43291</v>
      </c>
      <c r="D149" t="str">
        <f t="shared" si="56"/>
        <v>Yes, through state Medicaid plans</v>
      </c>
      <c r="E149" t="s">
        <v>562</v>
      </c>
      <c r="G149">
        <v>0</v>
      </c>
      <c r="S149">
        <v>1</v>
      </c>
      <c r="T149" t="s">
        <v>562</v>
      </c>
      <c r="V149" t="str">
        <f>("Buprenorphine, Buprenorphine and Naloxone combination products")</f>
        <v>Buprenorphine, Buprenorphine and Naloxone combination products</v>
      </c>
      <c r="W149" t="s">
        <v>562</v>
      </c>
      <c r="Y149" t="str">
        <f t="shared" ref="Y149:Y157" si="68">("State does not designate any specific formulations of medications used in MAT as preferred")</f>
        <v>State does not designate any specific formulations of medications used in MAT as preferred</v>
      </c>
      <c r="AB149" t="str">
        <f t="shared" ref="AB149:AB157" si="69">("State does not designate any specific formulations of medications used in MAT as non-preferred")</f>
        <v>State does not designate any specific formulations of medications used in MAT as non-preferred</v>
      </c>
      <c r="AE149">
        <v>0</v>
      </c>
      <c r="AG149" t="s">
        <v>563</v>
      </c>
      <c r="AT149">
        <v>0</v>
      </c>
      <c r="AZ149">
        <v>0</v>
      </c>
      <c r="BF149">
        <v>0</v>
      </c>
    </row>
    <row r="150" spans="1:58" x14ac:dyDescent="0.35">
      <c r="A150" t="s">
        <v>140</v>
      </c>
      <c r="B150" s="1">
        <v>43292</v>
      </c>
      <c r="C150" s="1">
        <v>43465</v>
      </c>
      <c r="D150" t="str">
        <f t="shared" si="56"/>
        <v>Yes, through state Medicaid plans</v>
      </c>
      <c r="E150" t="s">
        <v>562</v>
      </c>
      <c r="G150">
        <v>0</v>
      </c>
      <c r="S150">
        <v>1</v>
      </c>
      <c r="T150" t="s">
        <v>562</v>
      </c>
      <c r="V150" t="str">
        <f>("Buprenorphine")</f>
        <v>Buprenorphine</v>
      </c>
      <c r="W150" t="s">
        <v>562</v>
      </c>
      <c r="Y150" t="str">
        <f t="shared" si="68"/>
        <v>State does not designate any specific formulations of medications used in MAT as preferred</v>
      </c>
      <c r="AB150" t="str">
        <f t="shared" si="69"/>
        <v>State does not designate any specific formulations of medications used in MAT as non-preferred</v>
      </c>
      <c r="AE150">
        <v>0</v>
      </c>
      <c r="AG150" t="s">
        <v>561</v>
      </c>
      <c r="AT150">
        <v>0</v>
      </c>
      <c r="AZ150">
        <v>0</v>
      </c>
      <c r="BF150">
        <v>0</v>
      </c>
    </row>
    <row r="151" spans="1:58" x14ac:dyDescent="0.35">
      <c r="A151" t="s">
        <v>140</v>
      </c>
      <c r="B151" s="1">
        <v>43466</v>
      </c>
      <c r="C151" s="1">
        <v>44044</v>
      </c>
      <c r="D151" t="str">
        <f t="shared" si="56"/>
        <v>Yes, through state Medicaid plans</v>
      </c>
      <c r="E151" t="s">
        <v>562</v>
      </c>
      <c r="G151">
        <v>0</v>
      </c>
      <c r="S151">
        <v>1</v>
      </c>
      <c r="T151" t="s">
        <v>562</v>
      </c>
      <c r="V151" t="str">
        <f>("Buprenorphine")</f>
        <v>Buprenorphine</v>
      </c>
      <c r="W151" t="s">
        <v>562</v>
      </c>
      <c r="Y151" t="str">
        <f t="shared" si="68"/>
        <v>State does not designate any specific formulations of medications used in MAT as preferred</v>
      </c>
      <c r="AB151" t="str">
        <f t="shared" si="69"/>
        <v>State does not designate any specific formulations of medications used in MAT as non-preferred</v>
      </c>
      <c r="AE151">
        <v>0</v>
      </c>
      <c r="AG151" t="s">
        <v>561</v>
      </c>
      <c r="AT151">
        <v>0</v>
      </c>
      <c r="AZ151">
        <v>0</v>
      </c>
      <c r="BC151">
        <v>1</v>
      </c>
      <c r="BD151" t="s">
        <v>560</v>
      </c>
      <c r="BF151">
        <v>0</v>
      </c>
    </row>
    <row r="152" spans="1:58" x14ac:dyDescent="0.35">
      <c r="A152" t="s">
        <v>141</v>
      </c>
      <c r="B152" s="1">
        <v>43112</v>
      </c>
      <c r="C152" s="1">
        <v>43642</v>
      </c>
      <c r="D152" t="str">
        <f t="shared" si="56"/>
        <v>Yes, through state Medicaid plans</v>
      </c>
      <c r="E152" t="s">
        <v>545</v>
      </c>
      <c r="G152">
        <v>0</v>
      </c>
      <c r="S152">
        <v>1</v>
      </c>
      <c r="T152" t="s">
        <v>545</v>
      </c>
      <c r="V152" t="str">
        <f t="shared" ref="V152:V157" si="70">("Methadone")</f>
        <v>Methadone</v>
      </c>
      <c r="W152" t="s">
        <v>188</v>
      </c>
      <c r="Y152" t="str">
        <f t="shared" si="68"/>
        <v>State does not designate any specific formulations of medications used in MAT as preferred</v>
      </c>
      <c r="AB152" t="str">
        <f t="shared" si="69"/>
        <v>State does not designate any specific formulations of medications used in MAT as non-preferred</v>
      </c>
      <c r="AE152">
        <v>0</v>
      </c>
      <c r="AT152">
        <v>0</v>
      </c>
      <c r="AZ152">
        <v>1</v>
      </c>
      <c r="BA152" t="s">
        <v>545</v>
      </c>
      <c r="BC152">
        <v>1</v>
      </c>
      <c r="BD152" t="s">
        <v>545</v>
      </c>
      <c r="BF152">
        <v>0</v>
      </c>
    </row>
    <row r="153" spans="1:58" x14ac:dyDescent="0.35">
      <c r="A153" t="s">
        <v>141</v>
      </c>
      <c r="B153" s="1">
        <v>43643</v>
      </c>
      <c r="C153" s="1">
        <v>43643</v>
      </c>
      <c r="D153" t="str">
        <f t="shared" si="56"/>
        <v>Yes, through state Medicaid plans</v>
      </c>
      <c r="E153" t="s">
        <v>545</v>
      </c>
      <c r="G153">
        <v>0</v>
      </c>
      <c r="S153">
        <v>1</v>
      </c>
      <c r="T153" t="s">
        <v>545</v>
      </c>
      <c r="V153" t="str">
        <f t="shared" si="70"/>
        <v>Methadone</v>
      </c>
      <c r="W153" t="s">
        <v>188</v>
      </c>
      <c r="Y153" t="str">
        <f t="shared" si="68"/>
        <v>State does not designate any specific formulations of medications used in MAT as preferred</v>
      </c>
      <c r="AB153" t="str">
        <f t="shared" si="69"/>
        <v>State does not designate any specific formulations of medications used in MAT as non-preferred</v>
      </c>
      <c r="AE153">
        <v>0</v>
      </c>
      <c r="AT153">
        <v>0</v>
      </c>
      <c r="AZ153">
        <v>1</v>
      </c>
      <c r="BA153" t="s">
        <v>545</v>
      </c>
      <c r="BC153">
        <v>1</v>
      </c>
      <c r="BD153" t="s">
        <v>545</v>
      </c>
      <c r="BF153">
        <v>0</v>
      </c>
    </row>
    <row r="154" spans="1:58" x14ac:dyDescent="0.35">
      <c r="A154" t="s">
        <v>141</v>
      </c>
      <c r="B154" s="1">
        <v>43644</v>
      </c>
      <c r="C154" s="1">
        <v>43738</v>
      </c>
      <c r="D154" t="str">
        <f t="shared" si="56"/>
        <v>Yes, through state Medicaid plans</v>
      </c>
      <c r="E154" t="s">
        <v>545</v>
      </c>
      <c r="G154">
        <v>0</v>
      </c>
      <c r="S154">
        <v>1</v>
      </c>
      <c r="T154" t="s">
        <v>545</v>
      </c>
      <c r="V154" t="str">
        <f t="shared" si="70"/>
        <v>Methadone</v>
      </c>
      <c r="W154" t="s">
        <v>188</v>
      </c>
      <c r="Y154" t="str">
        <f t="shared" si="68"/>
        <v>State does not designate any specific formulations of medications used in MAT as preferred</v>
      </c>
      <c r="AB154" t="str">
        <f t="shared" si="69"/>
        <v>State does not designate any specific formulations of medications used in MAT as non-preferred</v>
      </c>
      <c r="AE154">
        <v>0</v>
      </c>
      <c r="AT154">
        <v>0</v>
      </c>
      <c r="AZ154">
        <v>1</v>
      </c>
      <c r="BA154" t="s">
        <v>545</v>
      </c>
      <c r="BC154">
        <v>1</v>
      </c>
      <c r="BD154" t="s">
        <v>545</v>
      </c>
      <c r="BF154">
        <v>0</v>
      </c>
    </row>
    <row r="155" spans="1:58" x14ac:dyDescent="0.35">
      <c r="A155" t="s">
        <v>141</v>
      </c>
      <c r="B155" s="1">
        <v>43739</v>
      </c>
      <c r="C155" s="1">
        <v>43807</v>
      </c>
      <c r="D155" t="str">
        <f t="shared" si="56"/>
        <v>Yes, through state Medicaid plans</v>
      </c>
      <c r="E155" t="s">
        <v>545</v>
      </c>
      <c r="G155">
        <v>0</v>
      </c>
      <c r="S155">
        <v>1</v>
      </c>
      <c r="T155" t="s">
        <v>545</v>
      </c>
      <c r="V155" t="str">
        <f t="shared" si="70"/>
        <v>Methadone</v>
      </c>
      <c r="W155" t="s">
        <v>188</v>
      </c>
      <c r="Y155" t="str">
        <f t="shared" si="68"/>
        <v>State does not designate any specific formulations of medications used in MAT as preferred</v>
      </c>
      <c r="AB155" t="str">
        <f t="shared" si="69"/>
        <v>State does not designate any specific formulations of medications used in MAT as non-preferred</v>
      </c>
      <c r="AE155">
        <v>0</v>
      </c>
      <c r="AT155">
        <v>0</v>
      </c>
      <c r="AZ155">
        <v>1</v>
      </c>
      <c r="BA155" t="s">
        <v>545</v>
      </c>
      <c r="BC155">
        <v>1</v>
      </c>
      <c r="BD155" t="s">
        <v>545</v>
      </c>
      <c r="BF155">
        <v>0</v>
      </c>
    </row>
    <row r="156" spans="1:58" x14ac:dyDescent="0.35">
      <c r="A156" t="s">
        <v>141</v>
      </c>
      <c r="B156" s="1">
        <v>43808</v>
      </c>
      <c r="C156" s="1">
        <v>43830</v>
      </c>
      <c r="D156" t="str">
        <f t="shared" si="56"/>
        <v>Yes, through state Medicaid plans</v>
      </c>
      <c r="E156" t="s">
        <v>545</v>
      </c>
      <c r="G156">
        <v>0</v>
      </c>
      <c r="S156">
        <v>1</v>
      </c>
      <c r="T156" t="s">
        <v>545</v>
      </c>
      <c r="V156" t="str">
        <f t="shared" si="70"/>
        <v>Methadone</v>
      </c>
      <c r="W156" t="s">
        <v>188</v>
      </c>
      <c r="Y156" t="str">
        <f t="shared" si="68"/>
        <v>State does not designate any specific formulations of medications used in MAT as preferred</v>
      </c>
      <c r="AB156" t="str">
        <f t="shared" si="69"/>
        <v>State does not designate any specific formulations of medications used in MAT as non-preferred</v>
      </c>
      <c r="AE156">
        <v>0</v>
      </c>
      <c r="AT156">
        <v>0</v>
      </c>
      <c r="AZ156">
        <v>1</v>
      </c>
      <c r="BA156" t="s">
        <v>545</v>
      </c>
      <c r="BC156">
        <v>1</v>
      </c>
      <c r="BD156" t="s">
        <v>545</v>
      </c>
      <c r="BF156">
        <v>0</v>
      </c>
    </row>
    <row r="157" spans="1:58" x14ac:dyDescent="0.35">
      <c r="A157" t="s">
        <v>141</v>
      </c>
      <c r="B157" s="1">
        <v>43831</v>
      </c>
      <c r="C157" s="1">
        <v>43891</v>
      </c>
      <c r="D157" t="str">
        <f t="shared" si="56"/>
        <v>Yes, through state Medicaid plans</v>
      </c>
      <c r="E157" t="s">
        <v>545</v>
      </c>
      <c r="G157">
        <v>0</v>
      </c>
      <c r="S157">
        <v>1</v>
      </c>
      <c r="T157" t="s">
        <v>545</v>
      </c>
      <c r="V157" t="str">
        <f t="shared" si="70"/>
        <v>Methadone</v>
      </c>
      <c r="W157" t="s">
        <v>188</v>
      </c>
      <c r="Y157" t="str">
        <f t="shared" si="68"/>
        <v>State does not designate any specific formulations of medications used in MAT as preferred</v>
      </c>
      <c r="AB157" t="str">
        <f t="shared" si="69"/>
        <v>State does not designate any specific formulations of medications used in MAT as non-preferred</v>
      </c>
      <c r="AE157">
        <v>0</v>
      </c>
      <c r="AT157">
        <v>0</v>
      </c>
      <c r="AZ157">
        <v>1</v>
      </c>
      <c r="BA157" t="s">
        <v>545</v>
      </c>
      <c r="BC157">
        <v>1</v>
      </c>
      <c r="BD157" t="s">
        <v>545</v>
      </c>
      <c r="BF157">
        <v>0</v>
      </c>
    </row>
    <row r="158" spans="1:58" x14ac:dyDescent="0.35">
      <c r="A158" t="s">
        <v>141</v>
      </c>
      <c r="B158" s="1">
        <v>43892</v>
      </c>
      <c r="C158" s="1">
        <v>43951</v>
      </c>
      <c r="D158" t="str">
        <f t="shared" si="56"/>
        <v>Yes, through state Medicaid plans</v>
      </c>
      <c r="E158" t="s">
        <v>545</v>
      </c>
      <c r="G158">
        <v>0</v>
      </c>
      <c r="S158">
        <v>1</v>
      </c>
      <c r="T158" t="s">
        <v>559</v>
      </c>
      <c r="V158" t="str">
        <f>("Buprenorphine, Methadone, Naltrexone, Buprenorphine and Naloxone combination products")</f>
        <v>Buprenorphine, Methadone, Naltrexone, Buprenorphine and Naloxone combination products</v>
      </c>
      <c r="W158" t="s">
        <v>558</v>
      </c>
      <c r="Y158"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158" t="s">
        <v>246</v>
      </c>
      <c r="AB158" t="s">
        <v>557</v>
      </c>
      <c r="AC158" t="s">
        <v>246</v>
      </c>
      <c r="AE158">
        <v>1</v>
      </c>
      <c r="AF158" t="s">
        <v>246</v>
      </c>
      <c r="AH158" t="str">
        <f>("No Buprenorphine specific limitations")</f>
        <v>No Buprenorphine specific limitations</v>
      </c>
      <c r="AK158" t="str">
        <f>("No Methadone specific limitations")</f>
        <v>No Methadone specific limitations</v>
      </c>
      <c r="AN158" t="str">
        <f>("No Naltrexone specific limitations")</f>
        <v>No Naltrexone specific limitations</v>
      </c>
      <c r="AQ158" t="str">
        <f>("Age limitation, Quantity limits")</f>
        <v>Age limitation, Quantity limits</v>
      </c>
      <c r="AR158" t="s">
        <v>246</v>
      </c>
      <c r="AT158">
        <v>0</v>
      </c>
      <c r="AZ158">
        <v>1</v>
      </c>
      <c r="BA158" t="s">
        <v>545</v>
      </c>
      <c r="BC158">
        <v>1</v>
      </c>
      <c r="BD158" t="s">
        <v>545</v>
      </c>
      <c r="BF158">
        <v>0</v>
      </c>
    </row>
    <row r="159" spans="1:58" x14ac:dyDescent="0.35">
      <c r="A159" t="s">
        <v>141</v>
      </c>
      <c r="B159" s="1">
        <v>43952</v>
      </c>
      <c r="C159" s="1">
        <v>43976</v>
      </c>
      <c r="D159" t="str">
        <f t="shared" si="56"/>
        <v>Yes, through state Medicaid plans</v>
      </c>
      <c r="E159" t="s">
        <v>545</v>
      </c>
      <c r="G159">
        <v>0</v>
      </c>
      <c r="S159">
        <v>1</v>
      </c>
      <c r="T159" t="s">
        <v>559</v>
      </c>
      <c r="V159" t="str">
        <f>("Buprenorphine, Methadone, Naltrexone, Buprenorphine and Naloxone combination products")</f>
        <v>Buprenorphine, Methadone, Naltrexone, Buprenorphine and Naloxone combination products</v>
      </c>
      <c r="W159" t="s">
        <v>558</v>
      </c>
      <c r="Y159"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159" t="s">
        <v>246</v>
      </c>
      <c r="AB159" t="s">
        <v>557</v>
      </c>
      <c r="AC159" t="s">
        <v>246</v>
      </c>
      <c r="AE159">
        <v>1</v>
      </c>
      <c r="AF159" t="s">
        <v>246</v>
      </c>
      <c r="AH159" t="str">
        <f>("No Buprenorphine specific limitations")</f>
        <v>No Buprenorphine specific limitations</v>
      </c>
      <c r="AK159" t="str">
        <f>("No Methadone specific limitations")</f>
        <v>No Methadone specific limitations</v>
      </c>
      <c r="AN159" t="str">
        <f>("No Naltrexone specific limitations")</f>
        <v>No Naltrexone specific limitations</v>
      </c>
      <c r="AQ159" t="str">
        <f>("Age limitation, Quantity limits")</f>
        <v>Age limitation, Quantity limits</v>
      </c>
      <c r="AR159" t="s">
        <v>246</v>
      </c>
      <c r="AT159">
        <v>0</v>
      </c>
      <c r="AZ159">
        <v>1</v>
      </c>
      <c r="BA159" t="s">
        <v>545</v>
      </c>
      <c r="BC159">
        <v>1</v>
      </c>
      <c r="BD159" t="s">
        <v>545</v>
      </c>
      <c r="BF159">
        <v>0</v>
      </c>
    </row>
    <row r="160" spans="1:58" x14ac:dyDescent="0.35">
      <c r="A160" t="s">
        <v>141</v>
      </c>
      <c r="B160" s="1">
        <v>43977</v>
      </c>
      <c r="C160" s="1">
        <v>44044</v>
      </c>
      <c r="D160" t="str">
        <f t="shared" si="56"/>
        <v>Yes, through state Medicaid plans</v>
      </c>
      <c r="E160" t="s">
        <v>545</v>
      </c>
      <c r="G160">
        <v>0</v>
      </c>
      <c r="S160">
        <v>1</v>
      </c>
      <c r="T160" t="s">
        <v>559</v>
      </c>
      <c r="V160" t="str">
        <f>("Buprenorphine, Methadone, Naltrexone, Buprenorphine and Naloxone combination products")</f>
        <v>Buprenorphine, Methadone, Naltrexone, Buprenorphine and Naloxone combination products</v>
      </c>
      <c r="W160" t="s">
        <v>558</v>
      </c>
      <c r="Y160"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160" t="s">
        <v>246</v>
      </c>
      <c r="AB160" t="s">
        <v>557</v>
      </c>
      <c r="AC160" t="s">
        <v>246</v>
      </c>
      <c r="AE160">
        <v>1</v>
      </c>
      <c r="AF160" t="s">
        <v>246</v>
      </c>
      <c r="AH160" t="str">
        <f>("No Buprenorphine specific limitations")</f>
        <v>No Buprenorphine specific limitations</v>
      </c>
      <c r="AK160" t="str">
        <f>("No Methadone specific limitations")</f>
        <v>No Methadone specific limitations</v>
      </c>
      <c r="AN160" t="str">
        <f>("No Naltrexone specific limitations")</f>
        <v>No Naltrexone specific limitations</v>
      </c>
      <c r="AQ160" t="str">
        <f>("Age limitation, Quantity limits")</f>
        <v>Age limitation, Quantity limits</v>
      </c>
      <c r="AR160" t="s">
        <v>246</v>
      </c>
      <c r="AT160">
        <v>0</v>
      </c>
      <c r="AZ160">
        <v>1</v>
      </c>
      <c r="BA160" t="s">
        <v>545</v>
      </c>
      <c r="BC160">
        <v>1</v>
      </c>
      <c r="BD160" t="s">
        <v>545</v>
      </c>
      <c r="BF160">
        <v>0</v>
      </c>
    </row>
    <row r="161" spans="1:62" x14ac:dyDescent="0.35">
      <c r="A161" t="s">
        <v>142</v>
      </c>
      <c r="B161" s="1">
        <v>42948</v>
      </c>
      <c r="C161" s="1">
        <v>43131</v>
      </c>
      <c r="D161" t="str">
        <f>("No")</f>
        <v>No</v>
      </c>
    </row>
    <row r="162" spans="1:62" x14ac:dyDescent="0.35">
      <c r="A162" t="s">
        <v>142</v>
      </c>
      <c r="B162" s="1">
        <v>43132</v>
      </c>
      <c r="C162" s="1">
        <v>43515</v>
      </c>
      <c r="D162" t="str">
        <f t="shared" ref="D162:D178" si="71">("Yes, through state Medicaid plans")</f>
        <v>Yes, through state Medicaid plans</v>
      </c>
      <c r="E162" t="s">
        <v>556</v>
      </c>
      <c r="G162">
        <v>0</v>
      </c>
      <c r="S162">
        <v>1</v>
      </c>
      <c r="T162" t="s">
        <v>545</v>
      </c>
      <c r="V162" t="str">
        <f>("Buprenorphine, Naltrexone, Buprenorphine and Naloxone combination products")</f>
        <v>Buprenorphine, Naltrexone, Buprenorphine and Naloxone combination products</v>
      </c>
      <c r="W162" t="s">
        <v>545</v>
      </c>
      <c r="Y162" t="str">
        <f>("State does not designate any specific formulations of medications used in MAT as preferred")</f>
        <v>State does not designate any specific formulations of medications used in MAT as preferred</v>
      </c>
      <c r="AB162" t="str">
        <f>("State does not designate any specific formulations of medications used in MAT as non-preferred")</f>
        <v>State does not designate any specific formulations of medications used in MAT as non-preferred</v>
      </c>
      <c r="AE162">
        <v>0</v>
      </c>
      <c r="AT162">
        <v>0</v>
      </c>
      <c r="AZ162">
        <v>1</v>
      </c>
      <c r="BA162" t="s">
        <v>546</v>
      </c>
      <c r="BC162">
        <v>1</v>
      </c>
      <c r="BD162" t="s">
        <v>545</v>
      </c>
      <c r="BF162">
        <v>0</v>
      </c>
    </row>
    <row r="163" spans="1:62" x14ac:dyDescent="0.35">
      <c r="A163" t="s">
        <v>142</v>
      </c>
      <c r="B163" s="1">
        <v>43516</v>
      </c>
      <c r="C163" s="1">
        <v>43626</v>
      </c>
      <c r="D163" t="str">
        <f t="shared" si="71"/>
        <v>Yes, through state Medicaid plans</v>
      </c>
      <c r="E163" t="s">
        <v>556</v>
      </c>
      <c r="G163">
        <v>0</v>
      </c>
      <c r="S163">
        <v>1</v>
      </c>
      <c r="T163" t="s">
        <v>545</v>
      </c>
      <c r="V163" t="str">
        <f>("Buprenorphine, Naltrexone, Buprenorphine and Naloxone combination products")</f>
        <v>Buprenorphine, Naltrexone, Buprenorphine and Naloxone combination products</v>
      </c>
      <c r="W163" t="s">
        <v>545</v>
      </c>
      <c r="Y163" t="str">
        <f>("State does not designate any specific formulations of medications used in MAT as preferred")</f>
        <v>State does not designate any specific formulations of medications used in MAT as preferred</v>
      </c>
      <c r="AB163" t="str">
        <f>("State does not designate any specific formulations of medications used in MAT as non-preferred")</f>
        <v>State does not designate any specific formulations of medications used in MAT as non-preferred</v>
      </c>
      <c r="AE163">
        <v>0</v>
      </c>
      <c r="AT163">
        <v>0</v>
      </c>
      <c r="AZ163">
        <v>1</v>
      </c>
      <c r="BA163" t="s">
        <v>546</v>
      </c>
      <c r="BC163">
        <v>1</v>
      </c>
      <c r="BD163" t="s">
        <v>545</v>
      </c>
      <c r="BF163">
        <v>0</v>
      </c>
    </row>
    <row r="164" spans="1:62" x14ac:dyDescent="0.35">
      <c r="A164" t="s">
        <v>142</v>
      </c>
      <c r="B164" s="1">
        <v>43627</v>
      </c>
      <c r="C164" s="1">
        <v>43660</v>
      </c>
      <c r="D164" t="str">
        <f t="shared" si="71"/>
        <v>Yes, through state Medicaid plans</v>
      </c>
      <c r="E164" t="s">
        <v>556</v>
      </c>
      <c r="G164">
        <v>0</v>
      </c>
      <c r="S164">
        <v>1</v>
      </c>
      <c r="T164" t="s">
        <v>545</v>
      </c>
      <c r="V164" t="str">
        <f>("Buprenorphine, Naltrexone, Buprenorphine and Naloxone combination products")</f>
        <v>Buprenorphine, Naltrexone, Buprenorphine and Naloxone combination products</v>
      </c>
      <c r="W164" t="s">
        <v>545</v>
      </c>
      <c r="Y164" t="str">
        <f>("State does not designate any specific formulations of medications used in MAT as preferred")</f>
        <v>State does not designate any specific formulations of medications used in MAT as preferred</v>
      </c>
      <c r="AB164" t="str">
        <f>("State does not designate any specific formulations of medications used in MAT as non-preferred")</f>
        <v>State does not designate any specific formulations of medications used in MAT as non-preferred</v>
      </c>
      <c r="AE164">
        <v>0</v>
      </c>
      <c r="AT164">
        <v>0</v>
      </c>
      <c r="AZ164">
        <v>1</v>
      </c>
      <c r="BA164" t="s">
        <v>546</v>
      </c>
      <c r="BC164">
        <v>1</v>
      </c>
      <c r="BD164" t="s">
        <v>545</v>
      </c>
      <c r="BF164">
        <v>0</v>
      </c>
    </row>
    <row r="165" spans="1:62" x14ac:dyDescent="0.35">
      <c r="A165" t="s">
        <v>142</v>
      </c>
      <c r="B165" s="1">
        <v>43661</v>
      </c>
      <c r="C165" s="1">
        <v>43738</v>
      </c>
      <c r="D165" t="str">
        <f t="shared" si="71"/>
        <v>Yes, through state Medicaid plans</v>
      </c>
      <c r="E165" t="s">
        <v>556</v>
      </c>
      <c r="G165">
        <v>0</v>
      </c>
      <c r="S165">
        <v>1</v>
      </c>
      <c r="T165" t="s">
        <v>555</v>
      </c>
      <c r="V165" t="str">
        <f>("Buprenorphine, Naltrexone, Buprenorphine and Naloxone combination products")</f>
        <v>Buprenorphine, Naltrexone, Buprenorphine and Naloxone combination products</v>
      </c>
      <c r="W165" t="s">
        <v>555</v>
      </c>
      <c r="Y165" t="str">
        <f>("Naltrexone tablet, Suboxone (buprenorphine/naloxone) sublingual film")</f>
        <v>Naltrexone tablet, Suboxone (buprenorphine/naloxone) sublingual film</v>
      </c>
      <c r="Z165" t="s">
        <v>548</v>
      </c>
      <c r="AB165" t="s">
        <v>552</v>
      </c>
      <c r="AC165" t="s">
        <v>548</v>
      </c>
      <c r="AE165">
        <v>1</v>
      </c>
      <c r="AF165" t="s">
        <v>548</v>
      </c>
      <c r="AH165" t="str">
        <f t="shared" ref="AH165:AH180" si="72">("No Buprenorphine specific limitations")</f>
        <v>No Buprenorphine specific limitations</v>
      </c>
      <c r="AK165" t="str">
        <f>("No Methadone specific limitations")</f>
        <v>No Methadone specific limitations</v>
      </c>
      <c r="AN165" t="str">
        <f t="shared" ref="AN165:AN178" si="73">("No Naltrexone specific limitations")</f>
        <v>No Naltrexone specific limitations</v>
      </c>
      <c r="AQ165" t="str">
        <f>("Age limitation, Quantity limits")</f>
        <v>Age limitation, Quantity limits</v>
      </c>
      <c r="AR165" t="s">
        <v>548</v>
      </c>
      <c r="AT165">
        <v>0</v>
      </c>
      <c r="AZ165">
        <v>1</v>
      </c>
      <c r="BA165" t="s">
        <v>546</v>
      </c>
      <c r="BC165">
        <v>1</v>
      </c>
      <c r="BD165" t="s">
        <v>545</v>
      </c>
      <c r="BF165">
        <v>0</v>
      </c>
    </row>
    <row r="166" spans="1:62" x14ac:dyDescent="0.35">
      <c r="A166" t="s">
        <v>142</v>
      </c>
      <c r="B166" s="1">
        <v>43739</v>
      </c>
      <c r="C166" s="1">
        <v>43849</v>
      </c>
      <c r="D166" t="str">
        <f t="shared" si="71"/>
        <v>Yes, through state Medicaid plans</v>
      </c>
      <c r="E166" t="s">
        <v>556</v>
      </c>
      <c r="G166">
        <v>0</v>
      </c>
      <c r="S166">
        <v>1</v>
      </c>
      <c r="T166" t="s">
        <v>555</v>
      </c>
      <c r="V166" t="str">
        <f>("Buprenorphine, Naltrexone, Buprenorphine and Naloxone combination products")</f>
        <v>Buprenorphine, Naltrexone, Buprenorphine and Naloxone combination products</v>
      </c>
      <c r="W166" t="s">
        <v>555</v>
      </c>
      <c r="Y166" t="str">
        <f>("Naltrexone tablet, Suboxone (buprenorphine/naloxone) sublingual film")</f>
        <v>Naltrexone tablet, Suboxone (buprenorphine/naloxone) sublingual film</v>
      </c>
      <c r="Z166" t="s">
        <v>548</v>
      </c>
      <c r="AB166" t="s">
        <v>552</v>
      </c>
      <c r="AC166" t="s">
        <v>548</v>
      </c>
      <c r="AE166">
        <v>1</v>
      </c>
      <c r="AF166" t="s">
        <v>548</v>
      </c>
      <c r="AH166" t="str">
        <f t="shared" si="72"/>
        <v>No Buprenorphine specific limitations</v>
      </c>
      <c r="AK166" t="str">
        <f>("No Methadone specific limitations")</f>
        <v>No Methadone specific limitations</v>
      </c>
      <c r="AN166" t="str">
        <f t="shared" si="73"/>
        <v>No Naltrexone specific limitations</v>
      </c>
      <c r="AQ166" t="str">
        <f>("Age limitation, Quantity limits")</f>
        <v>Age limitation, Quantity limits</v>
      </c>
      <c r="AR166" t="s">
        <v>548</v>
      </c>
      <c r="AT166">
        <v>0</v>
      </c>
      <c r="AZ166">
        <v>1</v>
      </c>
      <c r="BA166" t="s">
        <v>546</v>
      </c>
      <c r="BC166">
        <v>1</v>
      </c>
      <c r="BD166" t="s">
        <v>545</v>
      </c>
      <c r="BF166">
        <v>1</v>
      </c>
      <c r="BG166" t="s">
        <v>554</v>
      </c>
      <c r="BI166" t="str">
        <f>("Implementation of ASAM outpatient treatment levels")</f>
        <v>Implementation of ASAM outpatient treatment levels</v>
      </c>
      <c r="BJ166" t="s">
        <v>554</v>
      </c>
    </row>
    <row r="167" spans="1:62" x14ac:dyDescent="0.35">
      <c r="A167" t="s">
        <v>142</v>
      </c>
      <c r="B167" s="1">
        <v>43850</v>
      </c>
      <c r="C167" s="1">
        <v>44012</v>
      </c>
      <c r="D167" t="str">
        <f t="shared" si="71"/>
        <v>Yes, through state Medicaid plans</v>
      </c>
      <c r="E167" t="s">
        <v>553</v>
      </c>
      <c r="G167">
        <v>0</v>
      </c>
      <c r="S167">
        <v>1</v>
      </c>
      <c r="T167" t="s">
        <v>551</v>
      </c>
      <c r="V167" t="str">
        <f t="shared" ref="V167:V185" si="74">("Buprenorphine, Methadone, Naltrexone, Buprenorphine and Naloxone combination products")</f>
        <v>Buprenorphine, Methadone, Naltrexone, Buprenorphine and Naloxone combination products</v>
      </c>
      <c r="W167" t="s">
        <v>550</v>
      </c>
      <c r="Y167" t="str">
        <f>("Naltrexone tablet, Suboxone (buprenorphine/naloxone) sublingual film")</f>
        <v>Naltrexone tablet, Suboxone (buprenorphine/naloxone) sublingual film</v>
      </c>
      <c r="Z167" t="s">
        <v>548</v>
      </c>
      <c r="AB167" t="s">
        <v>552</v>
      </c>
      <c r="AC167" t="s">
        <v>548</v>
      </c>
      <c r="AE167">
        <v>1</v>
      </c>
      <c r="AF167" t="s">
        <v>548</v>
      </c>
      <c r="AH167" t="str">
        <f t="shared" si="72"/>
        <v>No Buprenorphine specific limitations</v>
      </c>
      <c r="AK167" t="str">
        <f>("No Methadone specific limitations")</f>
        <v>No Methadone specific limitations</v>
      </c>
      <c r="AN167" t="str">
        <f t="shared" si="73"/>
        <v>No Naltrexone specific limitations</v>
      </c>
      <c r="AQ167" t="str">
        <f>("Age limitation, Quantity limits")</f>
        <v>Age limitation, Quantity limits</v>
      </c>
      <c r="AR167" t="s">
        <v>548</v>
      </c>
      <c r="AT167">
        <v>1</v>
      </c>
      <c r="AU167" t="s">
        <v>547</v>
      </c>
      <c r="AW167" t="str">
        <f>("Age limitation")</f>
        <v>Age limitation</v>
      </c>
      <c r="AX167" t="s">
        <v>547</v>
      </c>
      <c r="AZ167">
        <v>1</v>
      </c>
      <c r="BA167" t="s">
        <v>546</v>
      </c>
      <c r="BC167">
        <v>1</v>
      </c>
      <c r="BD167" t="s">
        <v>545</v>
      </c>
      <c r="BF167">
        <v>1</v>
      </c>
      <c r="BG167" t="s">
        <v>544</v>
      </c>
      <c r="BI167" t="str">
        <f>("Includes MOUD in Medicaid plan coverage, Implementation of ASAM outpatient treatment levels")</f>
        <v>Includes MOUD in Medicaid plan coverage, Implementation of ASAM outpatient treatment levels</v>
      </c>
      <c r="BJ167" t="s">
        <v>543</v>
      </c>
    </row>
    <row r="168" spans="1:62" x14ac:dyDescent="0.35">
      <c r="A168" t="s">
        <v>142</v>
      </c>
      <c r="B168" s="1">
        <v>44013</v>
      </c>
      <c r="C168" s="1">
        <v>44044</v>
      </c>
      <c r="D168" t="str">
        <f t="shared" si="71"/>
        <v>Yes, through state Medicaid plans</v>
      </c>
      <c r="E168" t="s">
        <v>551</v>
      </c>
      <c r="G168">
        <v>0</v>
      </c>
      <c r="S168">
        <v>1</v>
      </c>
      <c r="T168" t="s">
        <v>551</v>
      </c>
      <c r="V168" t="str">
        <f t="shared" si="74"/>
        <v>Buprenorphine, Methadone, Naltrexone, Buprenorphine and Naloxone combination products</v>
      </c>
      <c r="W168" t="s">
        <v>550</v>
      </c>
      <c r="Y168" t="str">
        <f>("Naltrexone tablet, Buprenorphine/naloxone sublingual tablet, Suboxone (buprenorphine/naloxone) sublingual film, Zubsolv (buprenorphine/naloxone) sublingual tablet")</f>
        <v>Naltrexone tablet, Buprenorphine/naloxone sublingual tablet, Suboxone (buprenorphine/naloxone) sublingual film, Zubsolv (buprenorphine/naloxone) sublingual tablet</v>
      </c>
      <c r="Z168" t="s">
        <v>548</v>
      </c>
      <c r="AB168" t="s">
        <v>549</v>
      </c>
      <c r="AC168" t="s">
        <v>548</v>
      </c>
      <c r="AE168">
        <v>1</v>
      </c>
      <c r="AF168" t="s">
        <v>548</v>
      </c>
      <c r="AH168" t="str">
        <f t="shared" si="72"/>
        <v>No Buprenorphine specific limitations</v>
      </c>
      <c r="AK168" t="str">
        <f>("No Methadone specific limitations")</f>
        <v>No Methadone specific limitations</v>
      </c>
      <c r="AN168" t="str">
        <f t="shared" si="73"/>
        <v>No Naltrexone specific limitations</v>
      </c>
      <c r="AQ168" t="str">
        <f>("Age limitation, Quantity limits")</f>
        <v>Age limitation, Quantity limits</v>
      </c>
      <c r="AR168" t="s">
        <v>548</v>
      </c>
      <c r="AT168">
        <v>1</v>
      </c>
      <c r="AU168" t="s">
        <v>547</v>
      </c>
      <c r="AW168" t="str">
        <f>("Age limitation")</f>
        <v>Age limitation</v>
      </c>
      <c r="AX168" t="s">
        <v>547</v>
      </c>
      <c r="AZ168">
        <v>1</v>
      </c>
      <c r="BA168" t="s">
        <v>546</v>
      </c>
      <c r="BC168">
        <v>1</v>
      </c>
      <c r="BD168" t="s">
        <v>545</v>
      </c>
      <c r="BF168">
        <v>1</v>
      </c>
      <c r="BG168" t="s">
        <v>544</v>
      </c>
      <c r="BI168" t="str">
        <f>("Includes MOUD in Medicaid plan coverage, Implementation of ASAM outpatient treatment levels")</f>
        <v>Includes MOUD in Medicaid plan coverage, Implementation of ASAM outpatient treatment levels</v>
      </c>
      <c r="BJ168" t="s">
        <v>543</v>
      </c>
    </row>
    <row r="169" spans="1:62" x14ac:dyDescent="0.35">
      <c r="A169" t="s">
        <v>143</v>
      </c>
      <c r="B169" s="1">
        <v>42948</v>
      </c>
      <c r="C169" s="1">
        <v>43008</v>
      </c>
      <c r="D169" t="str">
        <f t="shared" si="71"/>
        <v>Yes, through state Medicaid plans</v>
      </c>
      <c r="E169" t="s">
        <v>541</v>
      </c>
      <c r="G169">
        <v>0</v>
      </c>
      <c r="S169">
        <v>1</v>
      </c>
      <c r="T169" t="s">
        <v>537</v>
      </c>
      <c r="V169" t="str">
        <f t="shared" si="74"/>
        <v>Buprenorphine, Methadone, Naltrexone, Buprenorphine and Naloxone combination products</v>
      </c>
      <c r="W169" t="s">
        <v>536</v>
      </c>
      <c r="Y169" t="str">
        <f t="shared" ref="Y169:Y176" si="75">("Naltrexone tablet, Vivitrol (naltrexone) injection, Suboxone (buprenorphine/naloxone) sublingual film")</f>
        <v>Naltrexone tablet, Vivitrol (naltrexone) injection, Suboxone (buprenorphine/naloxone) sublingual film</v>
      </c>
      <c r="Z169" t="s">
        <v>258</v>
      </c>
      <c r="AB169" t="s">
        <v>542</v>
      </c>
      <c r="AC169" t="s">
        <v>258</v>
      </c>
      <c r="AE169">
        <v>1</v>
      </c>
      <c r="AF169" t="s">
        <v>246</v>
      </c>
      <c r="AH169" t="str">
        <f t="shared" si="72"/>
        <v>No Buprenorphine specific limitations</v>
      </c>
      <c r="AK169" t="str">
        <f t="shared" ref="AK169:AK178" si="76">("Number of prescription refills, Prior authorization, Quantity limits")</f>
        <v>Number of prescription refills, Prior authorization, Quantity limits</v>
      </c>
      <c r="AL169" t="s">
        <v>533</v>
      </c>
      <c r="AN169" t="str">
        <f t="shared" si="73"/>
        <v>No Naltrexone specific limitations</v>
      </c>
      <c r="AQ169" t="str">
        <f t="shared" ref="AQ169:AQ178" si="77">("Number of prescription refills, Prior authorization, Quantity limits")</f>
        <v>Number of prescription refills, Prior authorization, Quantity limits</v>
      </c>
      <c r="AR169" t="s">
        <v>246</v>
      </c>
      <c r="AT169">
        <v>0</v>
      </c>
      <c r="AZ169">
        <v>1</v>
      </c>
      <c r="BA169" t="s">
        <v>541</v>
      </c>
      <c r="BF169">
        <v>0</v>
      </c>
    </row>
    <row r="170" spans="1:62" x14ac:dyDescent="0.35">
      <c r="A170" t="s">
        <v>143</v>
      </c>
      <c r="B170" s="1">
        <v>43009</v>
      </c>
      <c r="C170" s="1">
        <v>43223</v>
      </c>
      <c r="D170" t="str">
        <f t="shared" si="71"/>
        <v>Yes, through state Medicaid plans</v>
      </c>
      <c r="E170" t="s">
        <v>541</v>
      </c>
      <c r="G170">
        <v>0</v>
      </c>
      <c r="S170">
        <v>1</v>
      </c>
      <c r="T170" t="s">
        <v>537</v>
      </c>
      <c r="V170" t="str">
        <f t="shared" si="74"/>
        <v>Buprenorphine, Methadone, Naltrexone, Buprenorphine and Naloxone combination products</v>
      </c>
      <c r="W170" t="s">
        <v>536</v>
      </c>
      <c r="Y170" t="str">
        <f t="shared" si="75"/>
        <v>Naltrexone tablet, Vivitrol (naltrexone) injection, Suboxone (buprenorphine/naloxone) sublingual film</v>
      </c>
      <c r="Z170" t="s">
        <v>258</v>
      </c>
      <c r="AB170" t="s">
        <v>542</v>
      </c>
      <c r="AC170" t="s">
        <v>258</v>
      </c>
      <c r="AE170">
        <v>1</v>
      </c>
      <c r="AF170" t="s">
        <v>246</v>
      </c>
      <c r="AH170" t="str">
        <f t="shared" si="72"/>
        <v>No Buprenorphine specific limitations</v>
      </c>
      <c r="AK170" t="str">
        <f t="shared" si="76"/>
        <v>Number of prescription refills, Prior authorization, Quantity limits</v>
      </c>
      <c r="AL170" t="s">
        <v>533</v>
      </c>
      <c r="AN170" t="str">
        <f t="shared" si="73"/>
        <v>No Naltrexone specific limitations</v>
      </c>
      <c r="AQ170" t="str">
        <f t="shared" si="77"/>
        <v>Number of prescription refills, Prior authorization, Quantity limits</v>
      </c>
      <c r="AR170" t="s">
        <v>246</v>
      </c>
      <c r="AT170">
        <v>0</v>
      </c>
      <c r="AZ170">
        <v>1</v>
      </c>
      <c r="BA170" t="s">
        <v>541</v>
      </c>
      <c r="BF170">
        <v>1</v>
      </c>
      <c r="BG170" t="s">
        <v>531</v>
      </c>
      <c r="BI170" t="str">
        <f t="shared" ref="BI170:BI185" si="78">("New care delivery system")</f>
        <v>New care delivery system</v>
      </c>
      <c r="BJ170" t="s">
        <v>531</v>
      </c>
    </row>
    <row r="171" spans="1:62" x14ac:dyDescent="0.35">
      <c r="A171" t="s">
        <v>143</v>
      </c>
      <c r="B171" s="1">
        <v>43224</v>
      </c>
      <c r="C171" s="1">
        <v>43289</v>
      </c>
      <c r="D171" t="str">
        <f t="shared" si="71"/>
        <v>Yes, through state Medicaid plans</v>
      </c>
      <c r="E171" t="s">
        <v>541</v>
      </c>
      <c r="G171">
        <v>0</v>
      </c>
      <c r="S171">
        <v>1</v>
      </c>
      <c r="T171" t="s">
        <v>537</v>
      </c>
      <c r="V171" t="str">
        <f t="shared" si="74"/>
        <v>Buprenorphine, Methadone, Naltrexone, Buprenorphine and Naloxone combination products</v>
      </c>
      <c r="W171" t="s">
        <v>539</v>
      </c>
      <c r="Y171" t="str">
        <f t="shared" si="75"/>
        <v>Naltrexone tablet, Vivitrol (naltrexone) injection, Suboxone (buprenorphine/naloxone) sublingual film</v>
      </c>
      <c r="Z171" t="s">
        <v>258</v>
      </c>
      <c r="AB171" t="s">
        <v>540</v>
      </c>
      <c r="AC171" t="s">
        <v>258</v>
      </c>
      <c r="AE171">
        <v>1</v>
      </c>
      <c r="AF171" t="s">
        <v>246</v>
      </c>
      <c r="AH171" t="str">
        <f t="shared" si="72"/>
        <v>No Buprenorphine specific limitations</v>
      </c>
      <c r="AK171" t="str">
        <f t="shared" si="76"/>
        <v>Number of prescription refills, Prior authorization, Quantity limits</v>
      </c>
      <c r="AL171" t="s">
        <v>533</v>
      </c>
      <c r="AN171" t="str">
        <f t="shared" si="73"/>
        <v>No Naltrexone specific limitations</v>
      </c>
      <c r="AQ171" t="str">
        <f t="shared" si="77"/>
        <v>Number of prescription refills, Prior authorization, Quantity limits</v>
      </c>
      <c r="AR171" t="s">
        <v>246</v>
      </c>
      <c r="AT171">
        <v>0</v>
      </c>
      <c r="AZ171">
        <v>1</v>
      </c>
      <c r="BA171" t="s">
        <v>541</v>
      </c>
      <c r="BF171">
        <v>1</v>
      </c>
      <c r="BG171" t="s">
        <v>531</v>
      </c>
      <c r="BI171" t="str">
        <f t="shared" si="78"/>
        <v>New care delivery system</v>
      </c>
      <c r="BJ171" t="s">
        <v>531</v>
      </c>
    </row>
    <row r="172" spans="1:62" x14ac:dyDescent="0.35">
      <c r="A172" t="s">
        <v>143</v>
      </c>
      <c r="B172" s="1">
        <v>43290</v>
      </c>
      <c r="C172" s="1">
        <v>43312</v>
      </c>
      <c r="D172" t="str">
        <f t="shared" si="71"/>
        <v>Yes, through state Medicaid plans</v>
      </c>
      <c r="E172" t="s">
        <v>532</v>
      </c>
      <c r="G172">
        <v>0</v>
      </c>
      <c r="S172">
        <v>1</v>
      </c>
      <c r="T172" t="s">
        <v>537</v>
      </c>
      <c r="V172" t="str">
        <f t="shared" si="74"/>
        <v>Buprenorphine, Methadone, Naltrexone, Buprenorphine and Naloxone combination products</v>
      </c>
      <c r="W172" t="s">
        <v>539</v>
      </c>
      <c r="Y172" t="str">
        <f t="shared" si="75"/>
        <v>Naltrexone tablet, Vivitrol (naltrexone) injection, Suboxone (buprenorphine/naloxone) sublingual film</v>
      </c>
      <c r="Z172" t="s">
        <v>258</v>
      </c>
      <c r="AB172" t="s">
        <v>540</v>
      </c>
      <c r="AC172" t="s">
        <v>258</v>
      </c>
      <c r="AE172">
        <v>1</v>
      </c>
      <c r="AF172" t="s">
        <v>246</v>
      </c>
      <c r="AH172" t="str">
        <f t="shared" si="72"/>
        <v>No Buprenorphine specific limitations</v>
      </c>
      <c r="AK172" t="str">
        <f t="shared" si="76"/>
        <v>Number of prescription refills, Prior authorization, Quantity limits</v>
      </c>
      <c r="AL172" t="s">
        <v>533</v>
      </c>
      <c r="AN172" t="str">
        <f t="shared" si="73"/>
        <v>No Naltrexone specific limitations</v>
      </c>
      <c r="AQ172" t="str">
        <f t="shared" si="77"/>
        <v>Number of prescription refills, Prior authorization, Quantity limits</v>
      </c>
      <c r="AR172" t="s">
        <v>246</v>
      </c>
      <c r="AT172">
        <v>0</v>
      </c>
      <c r="AZ172">
        <v>1</v>
      </c>
      <c r="BA172" t="s">
        <v>532</v>
      </c>
      <c r="BF172">
        <v>1</v>
      </c>
      <c r="BG172" t="s">
        <v>531</v>
      </c>
      <c r="BI172" t="str">
        <f t="shared" si="78"/>
        <v>New care delivery system</v>
      </c>
      <c r="BJ172" t="s">
        <v>530</v>
      </c>
    </row>
    <row r="173" spans="1:62" x14ac:dyDescent="0.35">
      <c r="A173" t="s">
        <v>143</v>
      </c>
      <c r="B173" s="1">
        <v>43313</v>
      </c>
      <c r="C173" s="1">
        <v>43370</v>
      </c>
      <c r="D173" t="str">
        <f t="shared" si="71"/>
        <v>Yes, through state Medicaid plans</v>
      </c>
      <c r="E173" t="s">
        <v>532</v>
      </c>
      <c r="G173">
        <v>0</v>
      </c>
      <c r="S173">
        <v>1</v>
      </c>
      <c r="T173" t="s">
        <v>537</v>
      </c>
      <c r="V173" t="str">
        <f t="shared" si="74"/>
        <v>Buprenorphine, Methadone, Naltrexone, Buprenorphine and Naloxone combination products</v>
      </c>
      <c r="W173" t="s">
        <v>539</v>
      </c>
      <c r="Y173" t="str">
        <f t="shared" si="75"/>
        <v>Naltrexone tablet, Vivitrol (naltrexone) injection, Suboxone (buprenorphine/naloxone) sublingual film</v>
      </c>
      <c r="Z173" t="s">
        <v>258</v>
      </c>
      <c r="AB173" t="s">
        <v>540</v>
      </c>
      <c r="AC173" t="s">
        <v>258</v>
      </c>
      <c r="AE173">
        <v>1</v>
      </c>
      <c r="AF173" t="s">
        <v>246</v>
      </c>
      <c r="AH173" t="str">
        <f t="shared" si="72"/>
        <v>No Buprenorphine specific limitations</v>
      </c>
      <c r="AK173" t="str">
        <f t="shared" si="76"/>
        <v>Number of prescription refills, Prior authorization, Quantity limits</v>
      </c>
      <c r="AL173" t="s">
        <v>533</v>
      </c>
      <c r="AN173" t="str">
        <f t="shared" si="73"/>
        <v>No Naltrexone specific limitations</v>
      </c>
      <c r="AQ173" t="str">
        <f t="shared" si="77"/>
        <v>Number of prescription refills, Prior authorization, Quantity limits</v>
      </c>
      <c r="AR173" t="s">
        <v>246</v>
      </c>
      <c r="AT173">
        <v>0</v>
      </c>
      <c r="AZ173">
        <v>1</v>
      </c>
      <c r="BA173" t="s">
        <v>532</v>
      </c>
      <c r="BF173">
        <v>1</v>
      </c>
      <c r="BG173" t="s">
        <v>531</v>
      </c>
      <c r="BI173" t="str">
        <f t="shared" si="78"/>
        <v>New care delivery system</v>
      </c>
      <c r="BJ173" t="s">
        <v>530</v>
      </c>
    </row>
    <row r="174" spans="1:62" x14ac:dyDescent="0.35">
      <c r="A174" t="s">
        <v>143</v>
      </c>
      <c r="B174" s="1">
        <v>43371</v>
      </c>
      <c r="C174" s="1">
        <v>43687</v>
      </c>
      <c r="D174" t="str">
        <f t="shared" si="71"/>
        <v>Yes, through state Medicaid plans</v>
      </c>
      <c r="E174" t="s">
        <v>532</v>
      </c>
      <c r="G174">
        <v>0</v>
      </c>
      <c r="S174">
        <v>1</v>
      </c>
      <c r="T174" t="s">
        <v>537</v>
      </c>
      <c r="V174" t="str">
        <f t="shared" si="74"/>
        <v>Buprenorphine, Methadone, Naltrexone, Buprenorphine and Naloxone combination products</v>
      </c>
      <c r="W174" t="s">
        <v>539</v>
      </c>
      <c r="Y174" t="str">
        <f t="shared" si="75"/>
        <v>Naltrexone tablet, Vivitrol (naltrexone) injection, Suboxone (buprenorphine/naloxone) sublingual film</v>
      </c>
      <c r="Z174" t="s">
        <v>258</v>
      </c>
      <c r="AB174" t="s">
        <v>535</v>
      </c>
      <c r="AC174" t="s">
        <v>534</v>
      </c>
      <c r="AE174">
        <v>1</v>
      </c>
      <c r="AF174" t="s">
        <v>246</v>
      </c>
      <c r="AH174" t="str">
        <f t="shared" si="72"/>
        <v>No Buprenorphine specific limitations</v>
      </c>
      <c r="AK174" t="str">
        <f t="shared" si="76"/>
        <v>Number of prescription refills, Prior authorization, Quantity limits</v>
      </c>
      <c r="AL174" t="s">
        <v>533</v>
      </c>
      <c r="AN174" t="str">
        <f t="shared" si="73"/>
        <v>No Naltrexone specific limitations</v>
      </c>
      <c r="AQ174" t="str">
        <f t="shared" si="77"/>
        <v>Number of prescription refills, Prior authorization, Quantity limits</v>
      </c>
      <c r="AR174" t="s">
        <v>246</v>
      </c>
      <c r="AT174">
        <v>0</v>
      </c>
      <c r="AZ174">
        <v>1</v>
      </c>
      <c r="BA174" t="s">
        <v>532</v>
      </c>
      <c r="BF174">
        <v>1</v>
      </c>
      <c r="BG174" t="s">
        <v>531</v>
      </c>
      <c r="BI174" t="str">
        <f t="shared" si="78"/>
        <v>New care delivery system</v>
      </c>
      <c r="BJ174" t="s">
        <v>530</v>
      </c>
    </row>
    <row r="175" spans="1:62" x14ac:dyDescent="0.35">
      <c r="A175" t="s">
        <v>143</v>
      </c>
      <c r="B175" s="1">
        <v>43688</v>
      </c>
      <c r="C175" s="1">
        <v>43726</v>
      </c>
      <c r="D175" t="str">
        <f t="shared" si="71"/>
        <v>Yes, through state Medicaid plans</v>
      </c>
      <c r="E175" t="s">
        <v>532</v>
      </c>
      <c r="G175">
        <v>0</v>
      </c>
      <c r="S175">
        <v>1</v>
      </c>
      <c r="T175" t="s">
        <v>537</v>
      </c>
      <c r="V175" t="str">
        <f t="shared" si="74"/>
        <v>Buprenorphine, Methadone, Naltrexone, Buprenorphine and Naloxone combination products</v>
      </c>
      <c r="W175" t="s">
        <v>539</v>
      </c>
      <c r="Y175" t="str">
        <f t="shared" si="75"/>
        <v>Naltrexone tablet, Vivitrol (naltrexone) injection, Suboxone (buprenorphine/naloxone) sublingual film</v>
      </c>
      <c r="Z175" t="s">
        <v>258</v>
      </c>
      <c r="AB175" t="s">
        <v>535</v>
      </c>
      <c r="AC175" t="s">
        <v>534</v>
      </c>
      <c r="AE175">
        <v>1</v>
      </c>
      <c r="AF175" t="s">
        <v>246</v>
      </c>
      <c r="AH175" t="str">
        <f t="shared" si="72"/>
        <v>No Buprenorphine specific limitations</v>
      </c>
      <c r="AK175" t="str">
        <f t="shared" si="76"/>
        <v>Number of prescription refills, Prior authorization, Quantity limits</v>
      </c>
      <c r="AL175" t="s">
        <v>533</v>
      </c>
      <c r="AN175" t="str">
        <f t="shared" si="73"/>
        <v>No Naltrexone specific limitations</v>
      </c>
      <c r="AQ175" t="str">
        <f t="shared" si="77"/>
        <v>Number of prescription refills, Prior authorization, Quantity limits</v>
      </c>
      <c r="AR175" t="s">
        <v>246</v>
      </c>
      <c r="AT175">
        <v>0</v>
      </c>
      <c r="AZ175">
        <v>1</v>
      </c>
      <c r="BA175" t="s">
        <v>532</v>
      </c>
      <c r="BF175">
        <v>1</v>
      </c>
      <c r="BG175" t="s">
        <v>531</v>
      </c>
      <c r="BI175" t="str">
        <f t="shared" si="78"/>
        <v>New care delivery system</v>
      </c>
      <c r="BJ175" t="s">
        <v>530</v>
      </c>
    </row>
    <row r="176" spans="1:62" x14ac:dyDescent="0.35">
      <c r="A176" t="s">
        <v>143</v>
      </c>
      <c r="B176" s="1">
        <v>43727</v>
      </c>
      <c r="C176" s="1">
        <v>43741</v>
      </c>
      <c r="D176" t="str">
        <f t="shared" si="71"/>
        <v>Yes, through state Medicaid plans</v>
      </c>
      <c r="E176" t="s">
        <v>532</v>
      </c>
      <c r="G176">
        <v>0</v>
      </c>
      <c r="I176" t="s">
        <v>538</v>
      </c>
      <c r="S176">
        <v>1</v>
      </c>
      <c r="T176" t="s">
        <v>537</v>
      </c>
      <c r="V176" t="str">
        <f t="shared" si="74"/>
        <v>Buprenorphine, Methadone, Naltrexone, Buprenorphine and Naloxone combination products</v>
      </c>
      <c r="W176" t="s">
        <v>539</v>
      </c>
      <c r="Y176" t="str">
        <f t="shared" si="75"/>
        <v>Naltrexone tablet, Vivitrol (naltrexone) injection, Suboxone (buprenorphine/naloxone) sublingual film</v>
      </c>
      <c r="Z176" t="s">
        <v>258</v>
      </c>
      <c r="AB176" t="s">
        <v>535</v>
      </c>
      <c r="AC176" t="s">
        <v>534</v>
      </c>
      <c r="AE176">
        <v>1</v>
      </c>
      <c r="AF176" t="s">
        <v>246</v>
      </c>
      <c r="AH176" t="str">
        <f t="shared" si="72"/>
        <v>No Buprenorphine specific limitations</v>
      </c>
      <c r="AK176" t="str">
        <f t="shared" si="76"/>
        <v>Number of prescription refills, Prior authorization, Quantity limits</v>
      </c>
      <c r="AL176" t="s">
        <v>533</v>
      </c>
      <c r="AN176" t="str">
        <f t="shared" si="73"/>
        <v>No Naltrexone specific limitations</v>
      </c>
      <c r="AQ176" t="str">
        <f t="shared" si="77"/>
        <v>Number of prescription refills, Prior authorization, Quantity limits</v>
      </c>
      <c r="AR176" t="s">
        <v>246</v>
      </c>
      <c r="AT176">
        <v>0</v>
      </c>
      <c r="AZ176">
        <v>1</v>
      </c>
      <c r="BA176" t="s">
        <v>532</v>
      </c>
      <c r="BF176">
        <v>1</v>
      </c>
      <c r="BG176" t="s">
        <v>531</v>
      </c>
      <c r="BI176" t="str">
        <f t="shared" si="78"/>
        <v>New care delivery system</v>
      </c>
      <c r="BJ176" t="s">
        <v>530</v>
      </c>
    </row>
    <row r="177" spans="1:62" x14ac:dyDescent="0.35">
      <c r="A177" t="s">
        <v>143</v>
      </c>
      <c r="B177" s="1">
        <v>43742</v>
      </c>
      <c r="C177" s="1">
        <v>43830</v>
      </c>
      <c r="D177" t="str">
        <f t="shared" si="71"/>
        <v>Yes, through state Medicaid plans</v>
      </c>
      <c r="E177" t="s">
        <v>532</v>
      </c>
      <c r="G177">
        <v>0</v>
      </c>
      <c r="I177" t="s">
        <v>538</v>
      </c>
      <c r="S177">
        <v>1</v>
      </c>
      <c r="T177" t="s">
        <v>537</v>
      </c>
      <c r="V177" t="str">
        <f t="shared" si="74"/>
        <v>Buprenorphine, Methadone, Naltrexone, Buprenorphine and Naloxone combination products</v>
      </c>
      <c r="W177" t="s">
        <v>539</v>
      </c>
      <c r="Y177"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177" t="s">
        <v>258</v>
      </c>
      <c r="AB177" t="s">
        <v>535</v>
      </c>
      <c r="AC177" t="s">
        <v>534</v>
      </c>
      <c r="AE177">
        <v>1</v>
      </c>
      <c r="AF177" t="s">
        <v>246</v>
      </c>
      <c r="AH177" t="str">
        <f t="shared" si="72"/>
        <v>No Buprenorphine specific limitations</v>
      </c>
      <c r="AK177" t="str">
        <f t="shared" si="76"/>
        <v>Number of prescription refills, Prior authorization, Quantity limits</v>
      </c>
      <c r="AL177" t="s">
        <v>533</v>
      </c>
      <c r="AN177" t="str">
        <f t="shared" si="73"/>
        <v>No Naltrexone specific limitations</v>
      </c>
      <c r="AQ177" t="str">
        <f t="shared" si="77"/>
        <v>Number of prescription refills, Prior authorization, Quantity limits</v>
      </c>
      <c r="AR177" t="s">
        <v>246</v>
      </c>
      <c r="AT177">
        <v>0</v>
      </c>
      <c r="AZ177">
        <v>1</v>
      </c>
      <c r="BA177" t="s">
        <v>532</v>
      </c>
      <c r="BF177">
        <v>1</v>
      </c>
      <c r="BG177" t="s">
        <v>531</v>
      </c>
      <c r="BI177" t="str">
        <f t="shared" si="78"/>
        <v>New care delivery system</v>
      </c>
      <c r="BJ177" t="s">
        <v>530</v>
      </c>
    </row>
    <row r="178" spans="1:62" x14ac:dyDescent="0.35">
      <c r="A178" t="s">
        <v>143</v>
      </c>
      <c r="B178" s="1">
        <v>43831</v>
      </c>
      <c r="C178" s="1">
        <v>44044</v>
      </c>
      <c r="D178" t="str">
        <f t="shared" si="71"/>
        <v>Yes, through state Medicaid plans</v>
      </c>
      <c r="E178" t="s">
        <v>532</v>
      </c>
      <c r="G178">
        <v>0</v>
      </c>
      <c r="I178" t="s">
        <v>538</v>
      </c>
      <c r="S178">
        <v>1</v>
      </c>
      <c r="T178" t="s">
        <v>537</v>
      </c>
      <c r="V178" t="str">
        <f t="shared" si="74"/>
        <v>Buprenorphine, Methadone, Naltrexone, Buprenorphine and Naloxone combination products</v>
      </c>
      <c r="W178" t="s">
        <v>536</v>
      </c>
      <c r="Y178"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178" t="s">
        <v>258</v>
      </c>
      <c r="AB178" t="s">
        <v>535</v>
      </c>
      <c r="AC178" t="s">
        <v>534</v>
      </c>
      <c r="AE178">
        <v>1</v>
      </c>
      <c r="AF178" t="s">
        <v>246</v>
      </c>
      <c r="AH178" t="str">
        <f t="shared" si="72"/>
        <v>No Buprenorphine specific limitations</v>
      </c>
      <c r="AK178" t="str">
        <f t="shared" si="76"/>
        <v>Number of prescription refills, Prior authorization, Quantity limits</v>
      </c>
      <c r="AL178" t="s">
        <v>533</v>
      </c>
      <c r="AN178" t="str">
        <f t="shared" si="73"/>
        <v>No Naltrexone specific limitations</v>
      </c>
      <c r="AQ178" t="str">
        <f t="shared" si="77"/>
        <v>Number of prescription refills, Prior authorization, Quantity limits</v>
      </c>
      <c r="AR178" t="s">
        <v>246</v>
      </c>
      <c r="AT178">
        <v>0</v>
      </c>
      <c r="AZ178">
        <v>1</v>
      </c>
      <c r="BA178" t="s">
        <v>532</v>
      </c>
      <c r="BF178">
        <v>1</v>
      </c>
      <c r="BG178" t="s">
        <v>531</v>
      </c>
      <c r="BI178" t="str">
        <f t="shared" si="78"/>
        <v>New care delivery system</v>
      </c>
      <c r="BJ178" t="s">
        <v>530</v>
      </c>
    </row>
    <row r="179" spans="1:62" x14ac:dyDescent="0.35">
      <c r="A179" t="s">
        <v>144</v>
      </c>
      <c r="B179" s="1">
        <v>42948</v>
      </c>
      <c r="C179" s="1">
        <v>43100</v>
      </c>
      <c r="D179" t="str">
        <f t="shared" ref="D179:D185" si="79">("Yes, through state Medicaid plans, Yes, through commercial insurers")</f>
        <v>Yes, through state Medicaid plans, Yes, through commercial insurers</v>
      </c>
      <c r="E179" t="s">
        <v>525</v>
      </c>
      <c r="G179">
        <v>1</v>
      </c>
      <c r="H179" t="s">
        <v>521</v>
      </c>
      <c r="J179" t="str">
        <f t="shared" ref="J179:J185" si="80">("Law does not specify the MAT medication")</f>
        <v>Law does not specify the MAT medication</v>
      </c>
      <c r="M179" t="str">
        <f t="shared" ref="M179:M184" si="81">("Prior authorization, Excessive copayments")</f>
        <v>Prior authorization, Excessive copayments</v>
      </c>
      <c r="N179" t="s">
        <v>529</v>
      </c>
      <c r="P179">
        <v>0</v>
      </c>
      <c r="S179">
        <v>1</v>
      </c>
      <c r="T179" t="s">
        <v>518</v>
      </c>
      <c r="V179" t="str">
        <f t="shared" si="74"/>
        <v>Buprenorphine, Methadone, Naltrexone, Buprenorphine and Naloxone combination products</v>
      </c>
      <c r="W179" t="s">
        <v>518</v>
      </c>
      <c r="Y179" t="s">
        <v>526</v>
      </c>
      <c r="Z179" t="s">
        <v>516</v>
      </c>
      <c r="AB179" t="str">
        <f>("Suboxone (buprenorphine/naloxone) sublingual tablets")</f>
        <v>Suboxone (buprenorphine/naloxone) sublingual tablets</v>
      </c>
      <c r="AC179" t="s">
        <v>516</v>
      </c>
      <c r="AE179">
        <v>1</v>
      </c>
      <c r="AF179" t="s">
        <v>516</v>
      </c>
      <c r="AH179" t="str">
        <f t="shared" si="72"/>
        <v>No Buprenorphine specific limitations</v>
      </c>
      <c r="AK179" t="str">
        <f t="shared" ref="AK179:AK185" si="82">("No Methadone specific limitations")</f>
        <v>No Methadone specific limitations</v>
      </c>
      <c r="AN179" t="str">
        <f t="shared" ref="AN179:AN185" si="83">("Quantity limits")</f>
        <v>Quantity limits</v>
      </c>
      <c r="AO179" t="s">
        <v>516</v>
      </c>
      <c r="AQ179" t="str">
        <f t="shared" ref="AQ179:AQ185" si="84">("Quantity limits")</f>
        <v>Quantity limits</v>
      </c>
      <c r="AR179" t="s">
        <v>516</v>
      </c>
      <c r="AT179">
        <v>1</v>
      </c>
      <c r="AU179" t="s">
        <v>515</v>
      </c>
      <c r="AW179" t="str">
        <f t="shared" ref="AW179:AW185" si="85">("Reimbursement limitations")</f>
        <v>Reimbursement limitations</v>
      </c>
      <c r="AX179" t="s">
        <v>515</v>
      </c>
      <c r="AZ179">
        <v>1</v>
      </c>
      <c r="BA179" t="s">
        <v>514</v>
      </c>
      <c r="BC179">
        <v>1</v>
      </c>
      <c r="BD179" t="s">
        <v>513</v>
      </c>
      <c r="BF179">
        <v>1</v>
      </c>
      <c r="BG179" t="s">
        <v>512</v>
      </c>
      <c r="BI179" t="str">
        <f t="shared" si="78"/>
        <v>New care delivery system</v>
      </c>
      <c r="BJ179" t="s">
        <v>512</v>
      </c>
    </row>
    <row r="180" spans="1:62" x14ac:dyDescent="0.35">
      <c r="A180" t="s">
        <v>144</v>
      </c>
      <c r="B180" s="1">
        <v>43101</v>
      </c>
      <c r="C180" s="1">
        <v>43281</v>
      </c>
      <c r="D180" t="str">
        <f t="shared" si="79"/>
        <v>Yes, through state Medicaid plans, Yes, through commercial insurers</v>
      </c>
      <c r="E180" t="s">
        <v>525</v>
      </c>
      <c r="G180">
        <v>1</v>
      </c>
      <c r="H180" t="s">
        <v>521</v>
      </c>
      <c r="J180" t="str">
        <f t="shared" si="80"/>
        <v>Law does not specify the MAT medication</v>
      </c>
      <c r="M180" t="str">
        <f t="shared" si="81"/>
        <v>Prior authorization, Excessive copayments</v>
      </c>
      <c r="N180" t="s">
        <v>528</v>
      </c>
      <c r="P180">
        <v>0</v>
      </c>
      <c r="S180">
        <v>1</v>
      </c>
      <c r="T180" t="s">
        <v>518</v>
      </c>
      <c r="V180" t="str">
        <f t="shared" si="74"/>
        <v>Buprenorphine, Methadone, Naltrexone, Buprenorphine and Naloxone combination products</v>
      </c>
      <c r="W180" t="s">
        <v>518</v>
      </c>
      <c r="Y180" t="s">
        <v>526</v>
      </c>
      <c r="Z180" t="s">
        <v>516</v>
      </c>
      <c r="AB180" t="str">
        <f>("Suboxone (buprenorphine/naloxone) sublingual tablets")</f>
        <v>Suboxone (buprenorphine/naloxone) sublingual tablets</v>
      </c>
      <c r="AC180" t="s">
        <v>516</v>
      </c>
      <c r="AE180">
        <v>1</v>
      </c>
      <c r="AF180" t="s">
        <v>516</v>
      </c>
      <c r="AH180" t="str">
        <f t="shared" si="72"/>
        <v>No Buprenorphine specific limitations</v>
      </c>
      <c r="AK180" t="str">
        <f t="shared" si="82"/>
        <v>No Methadone specific limitations</v>
      </c>
      <c r="AN180" t="str">
        <f t="shared" si="83"/>
        <v>Quantity limits</v>
      </c>
      <c r="AO180" t="s">
        <v>516</v>
      </c>
      <c r="AQ180" t="str">
        <f t="shared" si="84"/>
        <v>Quantity limits</v>
      </c>
      <c r="AR180" t="s">
        <v>516</v>
      </c>
      <c r="AT180">
        <v>1</v>
      </c>
      <c r="AU180" t="s">
        <v>515</v>
      </c>
      <c r="AW180" t="str">
        <f t="shared" si="85"/>
        <v>Reimbursement limitations</v>
      </c>
      <c r="AX180" t="s">
        <v>515</v>
      </c>
      <c r="AZ180">
        <v>1</v>
      </c>
      <c r="BA180" t="s">
        <v>514</v>
      </c>
      <c r="BC180">
        <v>1</v>
      </c>
      <c r="BD180" t="s">
        <v>513</v>
      </c>
      <c r="BF180">
        <v>1</v>
      </c>
      <c r="BG180" t="s">
        <v>512</v>
      </c>
      <c r="BI180" t="str">
        <f t="shared" si="78"/>
        <v>New care delivery system</v>
      </c>
      <c r="BJ180" t="s">
        <v>512</v>
      </c>
    </row>
    <row r="181" spans="1:62" x14ac:dyDescent="0.35">
      <c r="A181" t="s">
        <v>144</v>
      </c>
      <c r="B181" s="1">
        <v>43282</v>
      </c>
      <c r="C181" s="1">
        <v>43520</v>
      </c>
      <c r="D181" t="str">
        <f t="shared" si="79"/>
        <v>Yes, through state Medicaid plans, Yes, through commercial insurers</v>
      </c>
      <c r="E181" t="s">
        <v>525</v>
      </c>
      <c r="G181">
        <v>1</v>
      </c>
      <c r="H181" t="s">
        <v>521</v>
      </c>
      <c r="J181" t="str">
        <f t="shared" si="80"/>
        <v>Law does not specify the MAT medication</v>
      </c>
      <c r="M181" t="str">
        <f t="shared" si="81"/>
        <v>Prior authorization, Excessive copayments</v>
      </c>
      <c r="N181" t="s">
        <v>524</v>
      </c>
      <c r="P181">
        <v>0</v>
      </c>
      <c r="S181">
        <v>1</v>
      </c>
      <c r="T181" t="s">
        <v>518</v>
      </c>
      <c r="V181" t="str">
        <f t="shared" si="74"/>
        <v>Buprenorphine, Methadone, Naltrexone, Buprenorphine and Naloxone combination products</v>
      </c>
      <c r="W181" t="s">
        <v>518</v>
      </c>
      <c r="Y181" t="s">
        <v>527</v>
      </c>
      <c r="Z181" t="s">
        <v>516</v>
      </c>
      <c r="AB181" t="str">
        <f>("Sublocade (buprenorphine) subcutaneous injection , Suboxone (buprenorphine/naloxone) sublingual tablets")</f>
        <v>Sublocade (buprenorphine) subcutaneous injection , Suboxone (buprenorphine/naloxone) sublingual tablets</v>
      </c>
      <c r="AC181" t="s">
        <v>516</v>
      </c>
      <c r="AE181">
        <v>1</v>
      </c>
      <c r="AF181" t="s">
        <v>516</v>
      </c>
      <c r="AH181" t="str">
        <f>("Quantity limits")</f>
        <v>Quantity limits</v>
      </c>
      <c r="AI181" t="s">
        <v>516</v>
      </c>
      <c r="AK181" t="str">
        <f t="shared" si="82"/>
        <v>No Methadone specific limitations</v>
      </c>
      <c r="AN181" t="str">
        <f t="shared" si="83"/>
        <v>Quantity limits</v>
      </c>
      <c r="AO181" t="s">
        <v>516</v>
      </c>
      <c r="AQ181" t="str">
        <f t="shared" si="84"/>
        <v>Quantity limits</v>
      </c>
      <c r="AR181" t="s">
        <v>516</v>
      </c>
      <c r="AT181">
        <v>1</v>
      </c>
      <c r="AU181" t="s">
        <v>515</v>
      </c>
      <c r="AW181" t="str">
        <f t="shared" si="85"/>
        <v>Reimbursement limitations</v>
      </c>
      <c r="AX181" t="s">
        <v>515</v>
      </c>
      <c r="AZ181">
        <v>1</v>
      </c>
      <c r="BA181" t="s">
        <v>514</v>
      </c>
      <c r="BC181">
        <v>1</v>
      </c>
      <c r="BD181" t="s">
        <v>513</v>
      </c>
      <c r="BF181">
        <v>1</v>
      </c>
      <c r="BG181" t="s">
        <v>512</v>
      </c>
      <c r="BI181" t="str">
        <f t="shared" si="78"/>
        <v>New care delivery system</v>
      </c>
      <c r="BJ181" t="s">
        <v>512</v>
      </c>
    </row>
    <row r="182" spans="1:62" x14ac:dyDescent="0.35">
      <c r="A182" t="s">
        <v>144</v>
      </c>
      <c r="B182" s="1">
        <v>43521</v>
      </c>
      <c r="C182" s="1">
        <v>43646</v>
      </c>
      <c r="D182" t="str">
        <f t="shared" si="79"/>
        <v>Yes, through state Medicaid plans, Yes, through commercial insurers</v>
      </c>
      <c r="E182" t="s">
        <v>525</v>
      </c>
      <c r="G182">
        <v>1</v>
      </c>
      <c r="H182" t="s">
        <v>521</v>
      </c>
      <c r="J182" t="str">
        <f t="shared" si="80"/>
        <v>Law does not specify the MAT medication</v>
      </c>
      <c r="M182" t="str">
        <f t="shared" si="81"/>
        <v>Prior authorization, Excessive copayments</v>
      </c>
      <c r="N182" t="s">
        <v>524</v>
      </c>
      <c r="P182">
        <v>0</v>
      </c>
      <c r="S182">
        <v>1</v>
      </c>
      <c r="T182" t="s">
        <v>518</v>
      </c>
      <c r="V182" t="str">
        <f t="shared" si="74"/>
        <v>Buprenorphine, Methadone, Naltrexone, Buprenorphine and Naloxone combination products</v>
      </c>
      <c r="W182" t="s">
        <v>518</v>
      </c>
      <c r="Y182" t="s">
        <v>526</v>
      </c>
      <c r="Z182" t="s">
        <v>516</v>
      </c>
      <c r="AB182" t="str">
        <f>("Sublocade (buprenorphine) subcutaneous injection , Buprenorphine/naloxone sublingual film , Suboxone (buprenorphine/naloxone) sublingual tablets")</f>
        <v>Sublocade (buprenorphine) subcutaneous injection , Buprenorphine/naloxone sublingual film , Suboxone (buprenorphine/naloxone) sublingual tablets</v>
      </c>
      <c r="AC182" t="s">
        <v>516</v>
      </c>
      <c r="AE182">
        <v>1</v>
      </c>
      <c r="AF182" t="s">
        <v>516</v>
      </c>
      <c r="AH182" t="str">
        <f>("Quantity limits")</f>
        <v>Quantity limits</v>
      </c>
      <c r="AI182" t="s">
        <v>516</v>
      </c>
      <c r="AK182" t="str">
        <f t="shared" si="82"/>
        <v>No Methadone specific limitations</v>
      </c>
      <c r="AN182" t="str">
        <f t="shared" si="83"/>
        <v>Quantity limits</v>
      </c>
      <c r="AO182" t="s">
        <v>516</v>
      </c>
      <c r="AQ182" t="str">
        <f t="shared" si="84"/>
        <v>Quantity limits</v>
      </c>
      <c r="AR182" t="s">
        <v>516</v>
      </c>
      <c r="AT182">
        <v>1</v>
      </c>
      <c r="AU182" t="s">
        <v>515</v>
      </c>
      <c r="AW182" t="str">
        <f t="shared" si="85"/>
        <v>Reimbursement limitations</v>
      </c>
      <c r="AX182" t="s">
        <v>515</v>
      </c>
      <c r="AZ182">
        <v>1</v>
      </c>
      <c r="BA182" t="s">
        <v>514</v>
      </c>
      <c r="BC182">
        <v>1</v>
      </c>
      <c r="BD182" t="s">
        <v>513</v>
      </c>
      <c r="BF182">
        <v>1</v>
      </c>
      <c r="BG182" t="s">
        <v>512</v>
      </c>
      <c r="BI182" t="str">
        <f t="shared" si="78"/>
        <v>New care delivery system</v>
      </c>
      <c r="BJ182" t="s">
        <v>512</v>
      </c>
    </row>
    <row r="183" spans="1:62" x14ac:dyDescent="0.35">
      <c r="A183" t="s">
        <v>144</v>
      </c>
      <c r="B183" s="1">
        <v>43647</v>
      </c>
      <c r="C183" s="1">
        <v>43738</v>
      </c>
      <c r="D183" t="str">
        <f t="shared" si="79"/>
        <v>Yes, through state Medicaid plans, Yes, through commercial insurers</v>
      </c>
      <c r="E183" t="s">
        <v>525</v>
      </c>
      <c r="G183">
        <v>1</v>
      </c>
      <c r="H183" t="s">
        <v>521</v>
      </c>
      <c r="J183" t="str">
        <f t="shared" si="80"/>
        <v>Law does not specify the MAT medication</v>
      </c>
      <c r="M183" t="str">
        <f t="shared" si="81"/>
        <v>Prior authorization, Excessive copayments</v>
      </c>
      <c r="N183" t="s">
        <v>524</v>
      </c>
      <c r="P183">
        <v>0</v>
      </c>
      <c r="S183">
        <v>1</v>
      </c>
      <c r="T183" t="s">
        <v>518</v>
      </c>
      <c r="V183" t="str">
        <f t="shared" si="74"/>
        <v>Buprenorphine, Methadone, Naltrexone, Buprenorphine and Naloxone combination products</v>
      </c>
      <c r="W183" t="s">
        <v>518</v>
      </c>
      <c r="Y183" t="s">
        <v>517</v>
      </c>
      <c r="Z183" t="s">
        <v>516</v>
      </c>
      <c r="AB183" t="str">
        <f>("Buprenorphine/naloxone sublingual film , Suboxone (buprenorphine/naloxone) sublingual tablets, Lucemyra (lofexidine)")</f>
        <v>Buprenorphine/naloxone sublingual film , Suboxone (buprenorphine/naloxone) sublingual tablets, Lucemyra (lofexidine)</v>
      </c>
      <c r="AC183" t="s">
        <v>516</v>
      </c>
      <c r="AE183">
        <v>1</v>
      </c>
      <c r="AF183" t="s">
        <v>516</v>
      </c>
      <c r="AH183" t="str">
        <f>("Quantity limits")</f>
        <v>Quantity limits</v>
      </c>
      <c r="AI183" t="s">
        <v>516</v>
      </c>
      <c r="AK183" t="str">
        <f t="shared" si="82"/>
        <v>No Methadone specific limitations</v>
      </c>
      <c r="AN183" t="str">
        <f t="shared" si="83"/>
        <v>Quantity limits</v>
      </c>
      <c r="AO183" t="s">
        <v>516</v>
      </c>
      <c r="AQ183" t="str">
        <f t="shared" si="84"/>
        <v>Quantity limits</v>
      </c>
      <c r="AR183" t="s">
        <v>516</v>
      </c>
      <c r="AT183">
        <v>1</v>
      </c>
      <c r="AU183" t="s">
        <v>515</v>
      </c>
      <c r="AW183" t="str">
        <f t="shared" si="85"/>
        <v>Reimbursement limitations</v>
      </c>
      <c r="AX183" t="s">
        <v>515</v>
      </c>
      <c r="AZ183">
        <v>1</v>
      </c>
      <c r="BA183" t="s">
        <v>514</v>
      </c>
      <c r="BC183">
        <v>1</v>
      </c>
      <c r="BD183" t="s">
        <v>513</v>
      </c>
      <c r="BF183">
        <v>1</v>
      </c>
      <c r="BG183" t="s">
        <v>512</v>
      </c>
      <c r="BI183" t="str">
        <f t="shared" si="78"/>
        <v>New care delivery system</v>
      </c>
      <c r="BJ183" t="s">
        <v>512</v>
      </c>
    </row>
    <row r="184" spans="1:62" x14ac:dyDescent="0.35">
      <c r="A184" t="s">
        <v>144</v>
      </c>
      <c r="B184" s="1">
        <v>43739</v>
      </c>
      <c r="C184" s="1">
        <v>43830</v>
      </c>
      <c r="D184" t="str">
        <f t="shared" si="79"/>
        <v>Yes, through state Medicaid plans, Yes, through commercial insurers</v>
      </c>
      <c r="E184" t="s">
        <v>522</v>
      </c>
      <c r="G184">
        <v>1</v>
      </c>
      <c r="H184" t="s">
        <v>521</v>
      </c>
      <c r="J184" t="str">
        <f t="shared" si="80"/>
        <v>Law does not specify the MAT medication</v>
      </c>
      <c r="M184" t="str">
        <f t="shared" si="81"/>
        <v>Prior authorization, Excessive copayments</v>
      </c>
      <c r="N184" t="s">
        <v>523</v>
      </c>
      <c r="P184">
        <v>0</v>
      </c>
      <c r="S184">
        <v>1</v>
      </c>
      <c r="T184" t="s">
        <v>518</v>
      </c>
      <c r="V184" t="str">
        <f t="shared" si="74"/>
        <v>Buprenorphine, Methadone, Naltrexone, Buprenorphine and Naloxone combination products</v>
      </c>
      <c r="W184" t="s">
        <v>518</v>
      </c>
      <c r="Y184" t="s">
        <v>517</v>
      </c>
      <c r="Z184" t="s">
        <v>516</v>
      </c>
      <c r="AB184" t="str">
        <f>("Buprenorphine/naloxone sublingual film , Suboxone (buprenorphine/naloxone) sublingual tablets, Lucemyra (lofexidine)")</f>
        <v>Buprenorphine/naloxone sublingual film , Suboxone (buprenorphine/naloxone) sublingual tablets, Lucemyra (lofexidine)</v>
      </c>
      <c r="AC184" t="s">
        <v>516</v>
      </c>
      <c r="AE184">
        <v>1</v>
      </c>
      <c r="AF184" t="s">
        <v>516</v>
      </c>
      <c r="AH184" t="str">
        <f>("Quantity limits")</f>
        <v>Quantity limits</v>
      </c>
      <c r="AI184" t="s">
        <v>516</v>
      </c>
      <c r="AK184" t="str">
        <f t="shared" si="82"/>
        <v>No Methadone specific limitations</v>
      </c>
      <c r="AN184" t="str">
        <f t="shared" si="83"/>
        <v>Quantity limits</v>
      </c>
      <c r="AO184" t="s">
        <v>516</v>
      </c>
      <c r="AQ184" t="str">
        <f t="shared" si="84"/>
        <v>Quantity limits</v>
      </c>
      <c r="AR184" t="s">
        <v>516</v>
      </c>
      <c r="AT184">
        <v>1</v>
      </c>
      <c r="AU184" t="s">
        <v>515</v>
      </c>
      <c r="AW184" t="str">
        <f t="shared" si="85"/>
        <v>Reimbursement limitations</v>
      </c>
      <c r="AX184" t="s">
        <v>515</v>
      </c>
      <c r="AZ184">
        <v>1</v>
      </c>
      <c r="BA184" t="s">
        <v>514</v>
      </c>
      <c r="BC184">
        <v>1</v>
      </c>
      <c r="BD184" t="s">
        <v>513</v>
      </c>
      <c r="BF184">
        <v>1</v>
      </c>
      <c r="BG184" t="s">
        <v>512</v>
      </c>
      <c r="BI184" t="str">
        <f t="shared" si="78"/>
        <v>New care delivery system</v>
      </c>
      <c r="BJ184" t="s">
        <v>512</v>
      </c>
    </row>
    <row r="185" spans="1:62" x14ac:dyDescent="0.35">
      <c r="A185" t="s">
        <v>144</v>
      </c>
      <c r="B185" s="1">
        <v>43831</v>
      </c>
      <c r="C185" s="1">
        <v>44044</v>
      </c>
      <c r="D185" t="str">
        <f t="shared" si="79"/>
        <v>Yes, through state Medicaid plans, Yes, through commercial insurers</v>
      </c>
      <c r="E185" t="s">
        <v>522</v>
      </c>
      <c r="G185">
        <v>1</v>
      </c>
      <c r="H185" t="s">
        <v>521</v>
      </c>
      <c r="J185" t="str">
        <f t="shared" si="80"/>
        <v>Law does not specify the MAT medication</v>
      </c>
      <c r="M185" t="str">
        <f>("Prior authorization")</f>
        <v>Prior authorization</v>
      </c>
      <c r="N185" t="s">
        <v>520</v>
      </c>
      <c r="O185" t="s">
        <v>519</v>
      </c>
      <c r="P185">
        <v>0</v>
      </c>
      <c r="S185">
        <v>1</v>
      </c>
      <c r="T185" t="s">
        <v>518</v>
      </c>
      <c r="V185" t="str">
        <f t="shared" si="74"/>
        <v>Buprenorphine, Methadone, Naltrexone, Buprenorphine and Naloxone combination products</v>
      </c>
      <c r="W185" t="s">
        <v>518</v>
      </c>
      <c r="Y185" t="s">
        <v>517</v>
      </c>
      <c r="Z185" t="s">
        <v>516</v>
      </c>
      <c r="AB185" t="str">
        <f>("Buprenorphine/naloxone sublingual film , Suboxone (buprenorphine/naloxone) sublingual tablets, Lucemyra (lofexidine)")</f>
        <v>Buprenorphine/naloxone sublingual film , Suboxone (buprenorphine/naloxone) sublingual tablets, Lucemyra (lofexidine)</v>
      </c>
      <c r="AC185" t="s">
        <v>516</v>
      </c>
      <c r="AE185">
        <v>1</v>
      </c>
      <c r="AF185" t="s">
        <v>516</v>
      </c>
      <c r="AH185" t="str">
        <f>("Quantity limits")</f>
        <v>Quantity limits</v>
      </c>
      <c r="AI185" t="s">
        <v>516</v>
      </c>
      <c r="AK185" t="str">
        <f t="shared" si="82"/>
        <v>No Methadone specific limitations</v>
      </c>
      <c r="AN185" t="str">
        <f t="shared" si="83"/>
        <v>Quantity limits</v>
      </c>
      <c r="AO185" t="s">
        <v>516</v>
      </c>
      <c r="AQ185" t="str">
        <f t="shared" si="84"/>
        <v>Quantity limits</v>
      </c>
      <c r="AR185" t="s">
        <v>516</v>
      </c>
      <c r="AT185">
        <v>1</v>
      </c>
      <c r="AU185" t="s">
        <v>515</v>
      </c>
      <c r="AW185" t="str">
        <f t="shared" si="85"/>
        <v>Reimbursement limitations</v>
      </c>
      <c r="AX185" t="s">
        <v>515</v>
      </c>
      <c r="AZ185">
        <v>1</v>
      </c>
      <c r="BA185" t="s">
        <v>514</v>
      </c>
      <c r="BC185">
        <v>1</v>
      </c>
      <c r="BD185" t="s">
        <v>513</v>
      </c>
      <c r="BF185">
        <v>1</v>
      </c>
      <c r="BG185" t="s">
        <v>512</v>
      </c>
      <c r="BI185" t="str">
        <f t="shared" si="78"/>
        <v>New care delivery system</v>
      </c>
      <c r="BJ185" t="s">
        <v>512</v>
      </c>
    </row>
    <row r="186" spans="1:62" x14ac:dyDescent="0.35">
      <c r="A186" t="s">
        <v>145</v>
      </c>
      <c r="B186" s="1">
        <v>42948</v>
      </c>
      <c r="C186" s="1">
        <v>43489</v>
      </c>
      <c r="D186" t="str">
        <f t="shared" ref="D186:D204" si="86">("Yes, through state Medicaid plans")</f>
        <v>Yes, through state Medicaid plans</v>
      </c>
      <c r="E186" t="s">
        <v>510</v>
      </c>
      <c r="G186">
        <v>0</v>
      </c>
      <c r="S186">
        <v>1</v>
      </c>
      <c r="T186" t="s">
        <v>510</v>
      </c>
      <c r="V186" t="str">
        <f>("Buprenorphine and Naloxone combination products")</f>
        <v>Buprenorphine and Naloxone combination products</v>
      </c>
      <c r="W186" t="s">
        <v>510</v>
      </c>
      <c r="Y186" t="str">
        <f>("Suboxone (buprenorphine/naloxone) sublingual film")</f>
        <v>Suboxone (buprenorphine/naloxone) sublingual film</v>
      </c>
      <c r="Z186" t="s">
        <v>510</v>
      </c>
      <c r="AB186" t="str">
        <f>("State does not designate any specific formulations of medications used in MAT as non-preferred")</f>
        <v>State does not designate any specific formulations of medications used in MAT as non-preferred</v>
      </c>
      <c r="AE186">
        <v>0</v>
      </c>
      <c r="AT186">
        <v>0</v>
      </c>
      <c r="AZ186">
        <v>0</v>
      </c>
      <c r="BC186">
        <v>1</v>
      </c>
      <c r="BD186" t="s">
        <v>499</v>
      </c>
      <c r="BF186">
        <v>0</v>
      </c>
    </row>
    <row r="187" spans="1:62" x14ac:dyDescent="0.35">
      <c r="A187" t="s">
        <v>145</v>
      </c>
      <c r="B187" s="1">
        <v>43490</v>
      </c>
      <c r="C187" s="1">
        <v>43677</v>
      </c>
      <c r="D187" t="str">
        <f t="shared" si="86"/>
        <v>Yes, through state Medicaid plans</v>
      </c>
      <c r="E187" t="s">
        <v>507</v>
      </c>
      <c r="G187">
        <v>0</v>
      </c>
      <c r="S187">
        <v>1</v>
      </c>
      <c r="T187" t="s">
        <v>507</v>
      </c>
      <c r="V187" t="str">
        <f>("Buprenorphine, Methadone, Naltrexone, Buprenorphine and Naloxone combination products")</f>
        <v>Buprenorphine, Methadone, Naltrexone, Buprenorphine and Naloxone combination products</v>
      </c>
      <c r="W187" t="s">
        <v>511</v>
      </c>
      <c r="Y187" t="str">
        <f>("Suboxone (buprenorphine/naloxone) sublingual film")</f>
        <v>Suboxone (buprenorphine/naloxone) sublingual film</v>
      </c>
      <c r="Z187" t="s">
        <v>510</v>
      </c>
      <c r="AB187" t="str">
        <f>("State does not designate any specific formulations of medications used in MAT as non-preferred")</f>
        <v>State does not designate any specific formulations of medications used in MAT as non-preferred</v>
      </c>
      <c r="AE187">
        <v>0</v>
      </c>
      <c r="AT187">
        <v>0</v>
      </c>
      <c r="AZ187">
        <v>0</v>
      </c>
      <c r="BC187">
        <v>1</v>
      </c>
      <c r="BD187" t="s">
        <v>499</v>
      </c>
      <c r="BF187">
        <v>0</v>
      </c>
    </row>
    <row r="188" spans="1:62" x14ac:dyDescent="0.35">
      <c r="A188" t="s">
        <v>145</v>
      </c>
      <c r="B188" s="1">
        <v>43678</v>
      </c>
      <c r="C188" s="1">
        <v>43830</v>
      </c>
      <c r="D188" t="str">
        <f t="shared" si="86"/>
        <v>Yes, through state Medicaid plans</v>
      </c>
      <c r="E188" t="s">
        <v>506</v>
      </c>
      <c r="G188">
        <v>0</v>
      </c>
      <c r="S188">
        <v>1</v>
      </c>
      <c r="T188" t="s">
        <v>509</v>
      </c>
      <c r="V188" t="str">
        <f>("Buprenorphine, Methadone, Naltrexone, Buprenorphine and Naloxone combination products")</f>
        <v>Buprenorphine, Methadone, Naltrexone, Buprenorphine and Naloxone combination products</v>
      </c>
      <c r="W188" t="s">
        <v>508</v>
      </c>
      <c r="Y188" t="str">
        <f>("Suboxone (buprenorphine/naloxone) sublingual film")</f>
        <v>Suboxone (buprenorphine/naloxone) sublingual film</v>
      </c>
      <c r="Z188" t="s">
        <v>504</v>
      </c>
      <c r="AB188" t="s">
        <v>503</v>
      </c>
      <c r="AC188" t="s">
        <v>501</v>
      </c>
      <c r="AE188">
        <v>1</v>
      </c>
      <c r="AF188" t="s">
        <v>502</v>
      </c>
      <c r="AH188" t="str">
        <f>("No Buprenorphine specific limitations")</f>
        <v>No Buprenorphine specific limitations</v>
      </c>
      <c r="AK188" t="str">
        <f t="shared" ref="AK188:AK194" si="87">("No Methadone specific limitations")</f>
        <v>No Methadone specific limitations</v>
      </c>
      <c r="AN188" t="str">
        <f t="shared" ref="AN188:AN194" si="88">("No Naltrexone specific limitations")</f>
        <v>No Naltrexone specific limitations</v>
      </c>
      <c r="AQ188" t="str">
        <f>("Prior authorization, Reauthorization, Quantity limits")</f>
        <v>Prior authorization, Reauthorization, Quantity limits</v>
      </c>
      <c r="AR188" t="s">
        <v>501</v>
      </c>
      <c r="AT188">
        <v>0</v>
      </c>
      <c r="AZ188">
        <v>0</v>
      </c>
      <c r="BC188">
        <v>1</v>
      </c>
      <c r="BD188" t="s">
        <v>499</v>
      </c>
      <c r="BF188">
        <v>0</v>
      </c>
    </row>
    <row r="189" spans="1:62" x14ac:dyDescent="0.35">
      <c r="A189" t="s">
        <v>145</v>
      </c>
      <c r="B189" s="1">
        <v>43831</v>
      </c>
      <c r="C189" s="1">
        <v>44044</v>
      </c>
      <c r="D189" t="str">
        <f t="shared" si="86"/>
        <v>Yes, through state Medicaid plans</v>
      </c>
      <c r="E189" t="s">
        <v>507</v>
      </c>
      <c r="G189">
        <v>0</v>
      </c>
      <c r="S189">
        <v>1</v>
      </c>
      <c r="T189" t="s">
        <v>506</v>
      </c>
      <c r="V189" t="str">
        <f>("Buprenorphine, Methadone, Naltrexone, Buprenorphine and Naloxone combination products")</f>
        <v>Buprenorphine, Methadone, Naltrexone, Buprenorphine and Naloxone combination products</v>
      </c>
      <c r="W189" t="s">
        <v>505</v>
      </c>
      <c r="Y189" t="str">
        <f>("Suboxone (buprenorphine/naloxone) sublingual film")</f>
        <v>Suboxone (buprenorphine/naloxone) sublingual film</v>
      </c>
      <c r="Z189" t="s">
        <v>504</v>
      </c>
      <c r="AB189" t="s">
        <v>503</v>
      </c>
      <c r="AC189" t="s">
        <v>501</v>
      </c>
      <c r="AE189">
        <v>1</v>
      </c>
      <c r="AF189" t="s">
        <v>502</v>
      </c>
      <c r="AH189" t="str">
        <f>("No Buprenorphine specific limitations")</f>
        <v>No Buprenorphine specific limitations</v>
      </c>
      <c r="AK189" t="str">
        <f t="shared" si="87"/>
        <v>No Methadone specific limitations</v>
      </c>
      <c r="AN189" t="str">
        <f t="shared" si="88"/>
        <v>No Naltrexone specific limitations</v>
      </c>
      <c r="AQ189" t="str">
        <f>("Prior authorization, Reauthorization, Quantity limits")</f>
        <v>Prior authorization, Reauthorization, Quantity limits</v>
      </c>
      <c r="AR189" t="s">
        <v>501</v>
      </c>
      <c r="AT189">
        <v>0</v>
      </c>
      <c r="AZ189">
        <v>1</v>
      </c>
      <c r="BA189" t="s">
        <v>500</v>
      </c>
      <c r="BC189">
        <v>1</v>
      </c>
      <c r="BD189" t="s">
        <v>499</v>
      </c>
      <c r="BF189">
        <v>0</v>
      </c>
    </row>
    <row r="190" spans="1:62" x14ac:dyDescent="0.35">
      <c r="A190" t="s">
        <v>146</v>
      </c>
      <c r="B190" s="1">
        <v>42948</v>
      </c>
      <c r="C190" s="1">
        <v>43251</v>
      </c>
      <c r="D190" t="str">
        <f t="shared" si="86"/>
        <v>Yes, through state Medicaid plans</v>
      </c>
      <c r="E190" t="s">
        <v>498</v>
      </c>
      <c r="G190">
        <v>0</v>
      </c>
      <c r="S190">
        <v>1</v>
      </c>
      <c r="T190" t="s">
        <v>490</v>
      </c>
      <c r="V190" t="str">
        <f>("Buprenorphine, Naltrexone, Buprenorphine and Naloxone combination products")</f>
        <v>Buprenorphine, Naltrexone, Buprenorphine and Naloxone combination products</v>
      </c>
      <c r="W190" t="s">
        <v>490</v>
      </c>
      <c r="Y190" t="s">
        <v>497</v>
      </c>
      <c r="Z190" t="s">
        <v>490</v>
      </c>
      <c r="AB190" t="str">
        <f>("Buprenorphine/naloxone sublingual film , Bunavail (buprenorphine/naloxone) buccal film")</f>
        <v>Buprenorphine/naloxone sublingual film , Bunavail (buprenorphine/naloxone) buccal film</v>
      </c>
      <c r="AC190" t="s">
        <v>490</v>
      </c>
      <c r="AE190">
        <v>1</v>
      </c>
      <c r="AF190" t="s">
        <v>491</v>
      </c>
      <c r="AH190" t="str">
        <f>("Quantity limits")</f>
        <v>Quantity limits</v>
      </c>
      <c r="AI190" t="s">
        <v>490</v>
      </c>
      <c r="AK190" t="str">
        <f t="shared" si="87"/>
        <v>No Methadone specific limitations</v>
      </c>
      <c r="AN190" t="str">
        <f t="shared" si="88"/>
        <v>No Naltrexone specific limitations</v>
      </c>
      <c r="AQ190" t="str">
        <f>("Prior authorization, Quantity limits")</f>
        <v>Prior authorization, Quantity limits</v>
      </c>
      <c r="AR190" t="s">
        <v>490</v>
      </c>
      <c r="AT190">
        <v>0</v>
      </c>
      <c r="AZ190">
        <v>0</v>
      </c>
      <c r="BF190">
        <v>0</v>
      </c>
    </row>
    <row r="191" spans="1:62" x14ac:dyDescent="0.35">
      <c r="A191" t="s">
        <v>146</v>
      </c>
      <c r="B191" s="1">
        <v>43252</v>
      </c>
      <c r="C191" s="1">
        <v>43373</v>
      </c>
      <c r="D191" t="str">
        <f t="shared" si="86"/>
        <v>Yes, through state Medicaid plans</v>
      </c>
      <c r="E191" t="s">
        <v>496</v>
      </c>
      <c r="G191">
        <v>0</v>
      </c>
      <c r="S191">
        <v>1</v>
      </c>
      <c r="T191" t="s">
        <v>490</v>
      </c>
      <c r="V191" t="str">
        <f>("Buprenorphine, Naltrexone, Buprenorphine and Naloxone combination products")</f>
        <v>Buprenorphine, Naltrexone, Buprenorphine and Naloxone combination products</v>
      </c>
      <c r="W191" t="s">
        <v>490</v>
      </c>
      <c r="Y191" t="s">
        <v>492</v>
      </c>
      <c r="Z191" t="s">
        <v>490</v>
      </c>
      <c r="AB191" t="str">
        <f>("Buprenorphine/naloxone sublingual film , Bunavail (buprenorphine/naloxone) buccal film")</f>
        <v>Buprenorphine/naloxone sublingual film , Bunavail (buprenorphine/naloxone) buccal film</v>
      </c>
      <c r="AC191" t="s">
        <v>490</v>
      </c>
      <c r="AE191">
        <v>1</v>
      </c>
      <c r="AF191" t="s">
        <v>491</v>
      </c>
      <c r="AH191" t="str">
        <f>("Quantity limits")</f>
        <v>Quantity limits</v>
      </c>
      <c r="AI191" t="s">
        <v>490</v>
      </c>
      <c r="AK191" t="str">
        <f t="shared" si="87"/>
        <v>No Methadone specific limitations</v>
      </c>
      <c r="AN191" t="str">
        <f t="shared" si="88"/>
        <v>No Naltrexone specific limitations</v>
      </c>
      <c r="AQ191" t="str">
        <f>("Prior authorization, Quantity limits")</f>
        <v>Prior authorization, Quantity limits</v>
      </c>
      <c r="AR191" t="s">
        <v>490</v>
      </c>
      <c r="AT191">
        <v>0</v>
      </c>
      <c r="AZ191">
        <v>0</v>
      </c>
      <c r="BF191">
        <v>0</v>
      </c>
    </row>
    <row r="192" spans="1:62" x14ac:dyDescent="0.35">
      <c r="A192" t="s">
        <v>146</v>
      </c>
      <c r="B192" s="1">
        <v>43374</v>
      </c>
      <c r="C192" s="1">
        <v>43559</v>
      </c>
      <c r="D192" t="str">
        <f t="shared" si="86"/>
        <v>Yes, through state Medicaid plans</v>
      </c>
      <c r="E192" t="s">
        <v>496</v>
      </c>
      <c r="G192">
        <v>0</v>
      </c>
      <c r="S192">
        <v>1</v>
      </c>
      <c r="T192" t="s">
        <v>490</v>
      </c>
      <c r="V192" t="str">
        <f>("Buprenorphine, Naltrexone, Buprenorphine and Naloxone combination products")</f>
        <v>Buprenorphine, Naltrexone, Buprenorphine and Naloxone combination products</v>
      </c>
      <c r="W192" t="s">
        <v>490</v>
      </c>
      <c r="Y192" t="s">
        <v>492</v>
      </c>
      <c r="Z192" t="s">
        <v>490</v>
      </c>
      <c r="AB192" t="str">
        <f>("Buprenorphine/naloxone sublingual film , Bunavail (buprenorphine/naloxone) buccal film")</f>
        <v>Buprenorphine/naloxone sublingual film , Bunavail (buprenorphine/naloxone) buccal film</v>
      </c>
      <c r="AC192" t="s">
        <v>490</v>
      </c>
      <c r="AE192">
        <v>1</v>
      </c>
      <c r="AF192" t="s">
        <v>491</v>
      </c>
      <c r="AH192" t="str">
        <f>("Quantity limits")</f>
        <v>Quantity limits</v>
      </c>
      <c r="AI192" t="s">
        <v>490</v>
      </c>
      <c r="AK192" t="str">
        <f t="shared" si="87"/>
        <v>No Methadone specific limitations</v>
      </c>
      <c r="AN192" t="str">
        <f t="shared" si="88"/>
        <v>No Naltrexone specific limitations</v>
      </c>
      <c r="AQ192" t="str">
        <f>("Prior authorization, Quantity limits")</f>
        <v>Prior authorization, Quantity limits</v>
      </c>
      <c r="AR192" t="s">
        <v>490</v>
      </c>
      <c r="AT192">
        <v>0</v>
      </c>
      <c r="AZ192">
        <v>0</v>
      </c>
      <c r="BF192">
        <v>1</v>
      </c>
      <c r="BG192" t="s">
        <v>487</v>
      </c>
      <c r="BI192" t="str">
        <f>("New care delivery system")</f>
        <v>New care delivery system</v>
      </c>
      <c r="BJ192" t="s">
        <v>487</v>
      </c>
    </row>
    <row r="193" spans="1:62" x14ac:dyDescent="0.35">
      <c r="A193" t="s">
        <v>146</v>
      </c>
      <c r="B193" s="1">
        <v>43560</v>
      </c>
      <c r="C193" s="1">
        <v>43830</v>
      </c>
      <c r="D193" t="str">
        <f t="shared" si="86"/>
        <v>Yes, through state Medicaid plans</v>
      </c>
      <c r="E193" t="s">
        <v>495</v>
      </c>
      <c r="G193">
        <v>0</v>
      </c>
      <c r="S193">
        <v>1</v>
      </c>
      <c r="T193" t="s">
        <v>490</v>
      </c>
      <c r="V193" t="str">
        <f>("Buprenorphine, Naltrexone, Buprenorphine and Naloxone combination products")</f>
        <v>Buprenorphine, Naltrexone, Buprenorphine and Naloxone combination products</v>
      </c>
      <c r="W193" t="s">
        <v>490</v>
      </c>
      <c r="Y193" t="s">
        <v>492</v>
      </c>
      <c r="Z193" t="s">
        <v>490</v>
      </c>
      <c r="AB193" t="str">
        <f>("Buprenorphine/naloxone sublingual film , Bunavail (buprenorphine/naloxone) buccal film")</f>
        <v>Buprenorphine/naloxone sublingual film , Bunavail (buprenorphine/naloxone) buccal film</v>
      </c>
      <c r="AC193" t="s">
        <v>490</v>
      </c>
      <c r="AE193">
        <v>1</v>
      </c>
      <c r="AF193" t="s">
        <v>491</v>
      </c>
      <c r="AH193" t="str">
        <f>("Quantity limits")</f>
        <v>Quantity limits</v>
      </c>
      <c r="AI193" t="s">
        <v>490</v>
      </c>
      <c r="AK193" t="str">
        <f t="shared" si="87"/>
        <v>No Methadone specific limitations</v>
      </c>
      <c r="AN193" t="str">
        <f t="shared" si="88"/>
        <v>No Naltrexone specific limitations</v>
      </c>
      <c r="AQ193" t="str">
        <f>("Prior authorization, Quantity limits")</f>
        <v>Prior authorization, Quantity limits</v>
      </c>
      <c r="AR193" t="s">
        <v>490</v>
      </c>
      <c r="AT193">
        <v>0</v>
      </c>
      <c r="AZ193">
        <v>0</v>
      </c>
      <c r="BC193">
        <v>1</v>
      </c>
      <c r="BD193" t="s">
        <v>489</v>
      </c>
      <c r="BF193">
        <v>1</v>
      </c>
      <c r="BG193" t="s">
        <v>494</v>
      </c>
      <c r="BI193" t="str">
        <f>("New care delivery system")</f>
        <v>New care delivery system</v>
      </c>
      <c r="BJ193" t="s">
        <v>487</v>
      </c>
    </row>
    <row r="194" spans="1:62" x14ac:dyDescent="0.35">
      <c r="A194" t="s">
        <v>146</v>
      </c>
      <c r="B194" s="1">
        <v>43831</v>
      </c>
      <c r="C194" s="1">
        <v>44044</v>
      </c>
      <c r="D194" t="str">
        <f t="shared" si="86"/>
        <v>Yes, through state Medicaid plans</v>
      </c>
      <c r="E194" t="s">
        <v>493</v>
      </c>
      <c r="G194">
        <v>0</v>
      </c>
      <c r="S194">
        <v>1</v>
      </c>
      <c r="T194" t="s">
        <v>490</v>
      </c>
      <c r="V194" t="str">
        <f>("Buprenorphine, Naltrexone, Buprenorphine and Naloxone combination products")</f>
        <v>Buprenorphine, Naltrexone, Buprenorphine and Naloxone combination products</v>
      </c>
      <c r="W194" t="s">
        <v>490</v>
      </c>
      <c r="Y194" t="s">
        <v>492</v>
      </c>
      <c r="Z194" t="s">
        <v>490</v>
      </c>
      <c r="AB194" t="str">
        <f>("Buprenorphine/naloxone sublingual film , Bunavail (buprenorphine/naloxone) buccal film")</f>
        <v>Buprenorphine/naloxone sublingual film , Bunavail (buprenorphine/naloxone) buccal film</v>
      </c>
      <c r="AC194" t="s">
        <v>490</v>
      </c>
      <c r="AE194">
        <v>1</v>
      </c>
      <c r="AF194" t="s">
        <v>491</v>
      </c>
      <c r="AH194" t="str">
        <f>("Quantity limits")</f>
        <v>Quantity limits</v>
      </c>
      <c r="AI194" t="s">
        <v>490</v>
      </c>
      <c r="AK194" t="str">
        <f t="shared" si="87"/>
        <v>No Methadone specific limitations</v>
      </c>
      <c r="AN194" t="str">
        <f t="shared" si="88"/>
        <v>No Naltrexone specific limitations</v>
      </c>
      <c r="AQ194" t="str">
        <f>("Prior authorization, Quantity limits")</f>
        <v>Prior authorization, Quantity limits</v>
      </c>
      <c r="AR194" t="s">
        <v>490</v>
      </c>
      <c r="AT194">
        <v>0</v>
      </c>
      <c r="AZ194">
        <v>0</v>
      </c>
      <c r="BC194">
        <v>1</v>
      </c>
      <c r="BD194" t="s">
        <v>489</v>
      </c>
      <c r="BF194">
        <v>1</v>
      </c>
      <c r="BG194" t="s">
        <v>488</v>
      </c>
      <c r="BI194" t="str">
        <f>("New care delivery system")</f>
        <v>New care delivery system</v>
      </c>
      <c r="BJ194" t="s">
        <v>487</v>
      </c>
    </row>
    <row r="195" spans="1:62" x14ac:dyDescent="0.35">
      <c r="A195" t="s">
        <v>147</v>
      </c>
      <c r="B195" s="1">
        <v>42948</v>
      </c>
      <c r="C195" s="1">
        <v>43551</v>
      </c>
      <c r="D195" t="str">
        <f t="shared" si="86"/>
        <v>Yes, through state Medicaid plans</v>
      </c>
      <c r="E195" t="s">
        <v>486</v>
      </c>
      <c r="G195">
        <v>0</v>
      </c>
      <c r="S195">
        <v>1</v>
      </c>
      <c r="T195" t="s">
        <v>485</v>
      </c>
      <c r="V195" t="str">
        <f>("Methadone, Buprenorphine and Naloxone combination products")</f>
        <v>Methadone, Buprenorphine and Naloxone combination products</v>
      </c>
      <c r="W195" t="s">
        <v>484</v>
      </c>
      <c r="Y195" t="str">
        <f>("Suboxone (buprenorphine/naloxone) sublingual film")</f>
        <v>Suboxone (buprenorphine/naloxone) sublingual film</v>
      </c>
      <c r="Z195" t="s">
        <v>482</v>
      </c>
      <c r="AB195" t="str">
        <f>("Buprenorphine/naloxone sublingual tablet, Zubsolv (buprenorphine/naloxone) sublingual tablet")</f>
        <v>Buprenorphine/naloxone sublingual tablet, Zubsolv (buprenorphine/naloxone) sublingual tablet</v>
      </c>
      <c r="AC195" t="s">
        <v>482</v>
      </c>
      <c r="AE195">
        <v>0</v>
      </c>
      <c r="AT195">
        <v>0</v>
      </c>
      <c r="AZ195">
        <v>0</v>
      </c>
      <c r="BF195">
        <v>0</v>
      </c>
    </row>
    <row r="196" spans="1:62" x14ac:dyDescent="0.35">
      <c r="A196" t="s">
        <v>147</v>
      </c>
      <c r="B196" s="1">
        <v>43552</v>
      </c>
      <c r="C196" s="1">
        <v>43646</v>
      </c>
      <c r="D196" t="str">
        <f t="shared" si="86"/>
        <v>Yes, through state Medicaid plans</v>
      </c>
      <c r="E196" t="s">
        <v>486</v>
      </c>
      <c r="G196">
        <v>0</v>
      </c>
      <c r="S196">
        <v>1</v>
      </c>
      <c r="T196" t="s">
        <v>485</v>
      </c>
      <c r="V196" t="str">
        <f>("Methadone, Buprenorphine and Naloxone combination products")</f>
        <v>Methadone, Buprenorphine and Naloxone combination products</v>
      </c>
      <c r="W196" t="s">
        <v>484</v>
      </c>
      <c r="Y196" t="str">
        <f>("Buprenorphine/naloxone sublingual tablet, Suboxone (buprenorphine/naloxone) sublingual film")</f>
        <v>Buprenorphine/naloxone sublingual tablet, Suboxone (buprenorphine/naloxone) sublingual film</v>
      </c>
      <c r="Z196" t="s">
        <v>482</v>
      </c>
      <c r="AB196" t="s">
        <v>483</v>
      </c>
      <c r="AC196" t="s">
        <v>482</v>
      </c>
      <c r="AE196">
        <v>0</v>
      </c>
      <c r="AT196">
        <v>0</v>
      </c>
      <c r="AZ196">
        <v>0</v>
      </c>
      <c r="BF196">
        <v>0</v>
      </c>
    </row>
    <row r="197" spans="1:62" x14ac:dyDescent="0.35">
      <c r="A197" t="s">
        <v>147</v>
      </c>
      <c r="B197" s="1">
        <v>43647</v>
      </c>
      <c r="C197" s="1">
        <v>44044</v>
      </c>
      <c r="D197" t="str">
        <f t="shared" si="86"/>
        <v>Yes, through state Medicaid plans</v>
      </c>
      <c r="E197" t="s">
        <v>486</v>
      </c>
      <c r="G197">
        <v>0</v>
      </c>
      <c r="S197">
        <v>1</v>
      </c>
      <c r="T197" t="s">
        <v>485</v>
      </c>
      <c r="V197" t="str">
        <f>("Methadone, Buprenorphine and Naloxone combination products")</f>
        <v>Methadone, Buprenorphine and Naloxone combination products</v>
      </c>
      <c r="W197" t="s">
        <v>484</v>
      </c>
      <c r="Y197" t="str">
        <f>("Buprenorphine/naloxone sublingual tablet, Suboxone (buprenorphine/naloxone) sublingual film")</f>
        <v>Buprenorphine/naloxone sublingual tablet, Suboxone (buprenorphine/naloxone) sublingual film</v>
      </c>
      <c r="Z197" t="s">
        <v>482</v>
      </c>
      <c r="AB197" t="s">
        <v>483</v>
      </c>
      <c r="AC197" t="s">
        <v>482</v>
      </c>
      <c r="AE197">
        <v>0</v>
      </c>
      <c r="AT197">
        <v>0</v>
      </c>
      <c r="AZ197">
        <v>0</v>
      </c>
      <c r="BC197">
        <v>1</v>
      </c>
      <c r="BD197" t="s">
        <v>481</v>
      </c>
      <c r="BF197">
        <v>0</v>
      </c>
    </row>
    <row r="198" spans="1:62" x14ac:dyDescent="0.35">
      <c r="A198" t="s">
        <v>148</v>
      </c>
      <c r="B198" s="1">
        <v>42948</v>
      </c>
      <c r="C198" s="1">
        <v>43281</v>
      </c>
      <c r="D198" t="str">
        <f t="shared" si="86"/>
        <v>Yes, through state Medicaid plans</v>
      </c>
      <c r="E198" t="s">
        <v>474</v>
      </c>
      <c r="G198">
        <v>0</v>
      </c>
      <c r="S198">
        <v>1</v>
      </c>
      <c r="T198" t="s">
        <v>474</v>
      </c>
      <c r="V198" t="str">
        <f>("Naltrexone, Buprenorphine and Naloxone combination products")</f>
        <v>Naltrexone, Buprenorphine and Naloxone combination products</v>
      </c>
      <c r="W198" t="s">
        <v>474</v>
      </c>
      <c r="Y198" t="str">
        <f>("Naltrexone tablet, Suboxone (buprenorphine/naloxone) sublingual film")</f>
        <v>Naltrexone tablet, Suboxone (buprenorphine/naloxone) sublingual film</v>
      </c>
      <c r="Z198" t="s">
        <v>474</v>
      </c>
      <c r="AB198" t="str">
        <f>("Buprenorphine sublingual tablet, Buprenorphine/naloxone sublingual tablet, Bunavail (buprenorphine/naloxone) buccal film, Zubsolv (buprenorphine/naloxone) sublingual tablet")</f>
        <v>Buprenorphine sublingual tablet, Buprenorphine/naloxone sublingual tablet, Bunavail (buprenorphine/naloxone) buccal film, Zubsolv (buprenorphine/naloxone) sublingual tablet</v>
      </c>
      <c r="AC198" t="s">
        <v>474</v>
      </c>
      <c r="AE198">
        <v>1</v>
      </c>
      <c r="AF198" t="s">
        <v>473</v>
      </c>
      <c r="AH198" t="str">
        <f t="shared" ref="AH198:AH207" si="89">("No Buprenorphine specific limitations")</f>
        <v>No Buprenorphine specific limitations</v>
      </c>
      <c r="AK198" t="str">
        <f t="shared" ref="AK198:AK209" si="90">("No Methadone specific limitations")</f>
        <v>No Methadone specific limitations</v>
      </c>
      <c r="AN198" t="str">
        <f>("No Naltrexone specific limitations")</f>
        <v>No Naltrexone specific limitations</v>
      </c>
      <c r="AQ198" t="str">
        <f t="shared" ref="AQ198:AQ203" si="91">("Quantity limits")</f>
        <v>Quantity limits</v>
      </c>
      <c r="AR198" t="s">
        <v>474</v>
      </c>
      <c r="AT198">
        <v>0</v>
      </c>
      <c r="AZ198">
        <v>0</v>
      </c>
      <c r="BF198">
        <v>0</v>
      </c>
    </row>
    <row r="199" spans="1:62" x14ac:dyDescent="0.35">
      <c r="A199" t="s">
        <v>148</v>
      </c>
      <c r="B199" s="1">
        <v>43282</v>
      </c>
      <c r="C199" s="1">
        <v>43509</v>
      </c>
      <c r="D199" t="str">
        <f t="shared" si="86"/>
        <v>Yes, through state Medicaid plans</v>
      </c>
      <c r="E199" t="s">
        <v>477</v>
      </c>
      <c r="G199">
        <v>0</v>
      </c>
      <c r="S199">
        <v>1</v>
      </c>
      <c r="T199" t="s">
        <v>477</v>
      </c>
      <c r="V199" t="str">
        <f>("Naltrexone, Buprenorphine and Naloxone combination products")</f>
        <v>Naltrexone, Buprenorphine and Naloxone combination products</v>
      </c>
      <c r="W199" t="s">
        <v>474</v>
      </c>
      <c r="Y199" t="str">
        <f>("Naltrexone tablet, Suboxone (buprenorphine/naloxone) sublingual film")</f>
        <v>Naltrexone tablet, Suboxone (buprenorphine/naloxone) sublingual film</v>
      </c>
      <c r="Z199" t="s">
        <v>474</v>
      </c>
      <c r="AB199" t="s">
        <v>480</v>
      </c>
      <c r="AC199" t="s">
        <v>479</v>
      </c>
      <c r="AE199">
        <v>1</v>
      </c>
      <c r="AF199" t="s">
        <v>473</v>
      </c>
      <c r="AH199" t="str">
        <f t="shared" si="89"/>
        <v>No Buprenorphine specific limitations</v>
      </c>
      <c r="AK199" t="str">
        <f t="shared" si="90"/>
        <v>No Methadone specific limitations</v>
      </c>
      <c r="AN199" t="str">
        <f>("No Naltrexone specific limitations")</f>
        <v>No Naltrexone specific limitations</v>
      </c>
      <c r="AQ199" t="str">
        <f t="shared" si="91"/>
        <v>Quantity limits</v>
      </c>
      <c r="AR199" t="s">
        <v>474</v>
      </c>
      <c r="AT199">
        <v>0</v>
      </c>
      <c r="AZ199">
        <v>0</v>
      </c>
      <c r="BF199">
        <v>0</v>
      </c>
    </row>
    <row r="200" spans="1:62" x14ac:dyDescent="0.35">
      <c r="A200" t="s">
        <v>148</v>
      </c>
      <c r="B200" s="1">
        <v>43510</v>
      </c>
      <c r="C200" s="1">
        <v>43555</v>
      </c>
      <c r="D200" t="str">
        <f t="shared" si="86"/>
        <v>Yes, through state Medicaid plans</v>
      </c>
      <c r="E200" t="s">
        <v>477</v>
      </c>
      <c r="G200">
        <v>0</v>
      </c>
      <c r="S200">
        <v>1</v>
      </c>
      <c r="T200" t="s">
        <v>477</v>
      </c>
      <c r="V200" t="str">
        <f>("Naltrexone, Buprenorphine and Naloxone combination products")</f>
        <v>Naltrexone, Buprenorphine and Naloxone combination products</v>
      </c>
      <c r="W200" t="s">
        <v>474</v>
      </c>
      <c r="Y200" t="str">
        <f>("Naltrexone tablet, Suboxone (buprenorphine/naloxone) sublingual film")</f>
        <v>Naltrexone tablet, Suboxone (buprenorphine/naloxone) sublingual film</v>
      </c>
      <c r="Z200" t="s">
        <v>474</v>
      </c>
      <c r="AB200" t="s">
        <v>480</v>
      </c>
      <c r="AC200" t="s">
        <v>479</v>
      </c>
      <c r="AE200">
        <v>1</v>
      </c>
      <c r="AF200" t="s">
        <v>474</v>
      </c>
      <c r="AH200" t="str">
        <f t="shared" si="89"/>
        <v>No Buprenorphine specific limitations</v>
      </c>
      <c r="AK200" t="str">
        <f t="shared" si="90"/>
        <v>No Methadone specific limitations</v>
      </c>
      <c r="AN200" t="str">
        <f>("No Naltrexone specific limitations")</f>
        <v>No Naltrexone specific limitations</v>
      </c>
      <c r="AQ200" t="str">
        <f t="shared" si="91"/>
        <v>Quantity limits</v>
      </c>
      <c r="AR200" t="s">
        <v>478</v>
      </c>
      <c r="AT200">
        <v>0</v>
      </c>
      <c r="AZ200">
        <v>0</v>
      </c>
      <c r="BF200">
        <v>0</v>
      </c>
    </row>
    <row r="201" spans="1:62" x14ac:dyDescent="0.35">
      <c r="A201" t="s">
        <v>148</v>
      </c>
      <c r="B201" s="1">
        <v>43556</v>
      </c>
      <c r="C201" s="1">
        <v>43830</v>
      </c>
      <c r="D201" t="str">
        <f t="shared" si="86"/>
        <v>Yes, through state Medicaid plans</v>
      </c>
      <c r="E201" t="s">
        <v>477</v>
      </c>
      <c r="G201">
        <v>0</v>
      </c>
      <c r="S201">
        <v>1</v>
      </c>
      <c r="T201" t="s">
        <v>477</v>
      </c>
      <c r="V201" t="str">
        <f>("Naltrexone, Buprenorphine and Naloxone combination products")</f>
        <v>Naltrexone, Buprenorphine and Naloxone combination products</v>
      </c>
      <c r="W201" t="s">
        <v>474</v>
      </c>
      <c r="Y201" t="str">
        <f>("Naltrexone tablet, Suboxone (buprenorphine/naloxone) sublingual film")</f>
        <v>Naltrexone tablet, Suboxone (buprenorphine/naloxone) sublingual film</v>
      </c>
      <c r="Z201" t="s">
        <v>474</v>
      </c>
      <c r="AB201" t="s">
        <v>476</v>
      </c>
      <c r="AC201" t="s">
        <v>475</v>
      </c>
      <c r="AE201">
        <v>1</v>
      </c>
      <c r="AF201" t="s">
        <v>474</v>
      </c>
      <c r="AH201" t="str">
        <f t="shared" si="89"/>
        <v>No Buprenorphine specific limitations</v>
      </c>
      <c r="AK201" t="str">
        <f t="shared" si="90"/>
        <v>No Methadone specific limitations</v>
      </c>
      <c r="AN201" t="str">
        <f>("No Naltrexone specific limitations")</f>
        <v>No Naltrexone specific limitations</v>
      </c>
      <c r="AQ201" t="str">
        <f t="shared" si="91"/>
        <v>Quantity limits</v>
      </c>
      <c r="AR201" t="s">
        <v>473</v>
      </c>
      <c r="AT201">
        <v>0</v>
      </c>
      <c r="AZ201">
        <v>0</v>
      </c>
      <c r="BF201">
        <v>0</v>
      </c>
    </row>
    <row r="202" spans="1:62" x14ac:dyDescent="0.35">
      <c r="A202" t="s">
        <v>148</v>
      </c>
      <c r="B202" s="1">
        <v>43831</v>
      </c>
      <c r="C202" s="1">
        <v>44044</v>
      </c>
      <c r="D202" t="str">
        <f t="shared" si="86"/>
        <v>Yes, through state Medicaid plans</v>
      </c>
      <c r="E202" t="s">
        <v>477</v>
      </c>
      <c r="G202">
        <v>0</v>
      </c>
      <c r="S202">
        <v>1</v>
      </c>
      <c r="T202" t="s">
        <v>477</v>
      </c>
      <c r="V202" t="str">
        <f>("Naltrexone, Buprenorphine and Naloxone combination products")</f>
        <v>Naltrexone, Buprenorphine and Naloxone combination products</v>
      </c>
      <c r="W202" t="s">
        <v>474</v>
      </c>
      <c r="Y202" t="str">
        <f>("Naltrexone tablet, Buprenorphine/naloxone sublingual film , Suboxone (buprenorphine/naloxone) sublingual film")</f>
        <v>Naltrexone tablet, Buprenorphine/naloxone sublingual film , Suboxone (buprenorphine/naloxone) sublingual film</v>
      </c>
      <c r="Z202" t="s">
        <v>474</v>
      </c>
      <c r="AB202" t="s">
        <v>476</v>
      </c>
      <c r="AC202" t="s">
        <v>475</v>
      </c>
      <c r="AE202">
        <v>1</v>
      </c>
      <c r="AF202" t="s">
        <v>474</v>
      </c>
      <c r="AH202" t="str">
        <f t="shared" si="89"/>
        <v>No Buprenorphine specific limitations</v>
      </c>
      <c r="AK202" t="str">
        <f t="shared" si="90"/>
        <v>No Methadone specific limitations</v>
      </c>
      <c r="AN202" t="str">
        <f>("No Naltrexone specific limitations")</f>
        <v>No Naltrexone specific limitations</v>
      </c>
      <c r="AQ202" t="str">
        <f t="shared" si="91"/>
        <v>Quantity limits</v>
      </c>
      <c r="AR202" t="s">
        <v>473</v>
      </c>
      <c r="AT202">
        <v>0</v>
      </c>
      <c r="AZ202">
        <v>0</v>
      </c>
      <c r="BF202">
        <v>0</v>
      </c>
    </row>
    <row r="203" spans="1:62" x14ac:dyDescent="0.35">
      <c r="A203" t="s">
        <v>149</v>
      </c>
      <c r="B203" s="1">
        <v>42948</v>
      </c>
      <c r="C203" s="1">
        <v>43082</v>
      </c>
      <c r="D203" t="str">
        <f t="shared" si="86"/>
        <v>Yes, through state Medicaid plans</v>
      </c>
      <c r="E203" t="s">
        <v>455</v>
      </c>
      <c r="G203">
        <v>0</v>
      </c>
      <c r="S203">
        <v>1</v>
      </c>
      <c r="T203" t="s">
        <v>455</v>
      </c>
      <c r="V203" t="str">
        <f>("Buprenorphine, Naltrexone, Buprenorphine and Naloxone combination products")</f>
        <v>Buprenorphine, Naltrexone, Buprenorphine and Naloxone combination products</v>
      </c>
      <c r="W203" t="s">
        <v>455</v>
      </c>
      <c r="Y203" t="str">
        <f>("Naltrexone tablet, Suboxone (buprenorphine/naloxone) sublingual film")</f>
        <v>Naltrexone tablet, Suboxone (buprenorphine/naloxone) sublingual film</v>
      </c>
      <c r="Z203" t="s">
        <v>455</v>
      </c>
      <c r="AB203" t="s">
        <v>472</v>
      </c>
      <c r="AC203" t="s">
        <v>455</v>
      </c>
      <c r="AE203">
        <v>1</v>
      </c>
      <c r="AF203" t="s">
        <v>455</v>
      </c>
      <c r="AH203" t="str">
        <f t="shared" si="89"/>
        <v>No Buprenorphine specific limitations</v>
      </c>
      <c r="AK203" t="str">
        <f t="shared" si="90"/>
        <v>No Methadone specific limitations</v>
      </c>
      <c r="AN203" t="str">
        <f>("Quantity limits")</f>
        <v>Quantity limits</v>
      </c>
      <c r="AO203" t="s">
        <v>455</v>
      </c>
      <c r="AQ203" t="str">
        <f t="shared" si="91"/>
        <v>Quantity limits</v>
      </c>
      <c r="AR203" t="s">
        <v>453</v>
      </c>
      <c r="AT203">
        <v>0</v>
      </c>
      <c r="AZ203">
        <v>0</v>
      </c>
      <c r="BF203">
        <v>0</v>
      </c>
    </row>
    <row r="204" spans="1:62" x14ac:dyDescent="0.35">
      <c r="A204" t="s">
        <v>149</v>
      </c>
      <c r="B204" s="1">
        <v>43083</v>
      </c>
      <c r="C204" s="1">
        <v>43339</v>
      </c>
      <c r="D204" t="str">
        <f t="shared" si="86"/>
        <v>Yes, through state Medicaid plans</v>
      </c>
      <c r="E204" t="s">
        <v>453</v>
      </c>
      <c r="G204">
        <v>0</v>
      </c>
      <c r="S204">
        <v>1</v>
      </c>
      <c r="T204" t="s">
        <v>455</v>
      </c>
      <c r="V204" t="str">
        <f>("Buprenorphine, Naltrexone, Buprenorphine and Naloxone combination products")</f>
        <v>Buprenorphine, Naltrexone, Buprenorphine and Naloxone combination products</v>
      </c>
      <c r="W204" t="s">
        <v>455</v>
      </c>
      <c r="Y204" t="str">
        <f>("Naltrexone tablet, Vivitrol (naltrexone) injection, Suboxone (buprenorphine/naloxone) sublingual film")</f>
        <v>Naltrexone tablet, Vivitrol (naltrexone) injection, Suboxone (buprenorphine/naloxone) sublingual film</v>
      </c>
      <c r="Z204" t="s">
        <v>455</v>
      </c>
      <c r="AB204" t="s">
        <v>236</v>
      </c>
      <c r="AC204" t="s">
        <v>455</v>
      </c>
      <c r="AE204">
        <v>1</v>
      </c>
      <c r="AF204" t="s">
        <v>455</v>
      </c>
      <c r="AH204" t="str">
        <f t="shared" si="89"/>
        <v>No Buprenorphine specific limitations</v>
      </c>
      <c r="AK204" t="str">
        <f t="shared" si="90"/>
        <v>No Methadone specific limitations</v>
      </c>
      <c r="AN204" t="str">
        <f t="shared" ref="AN204:AN209" si="92">("Age limitation, Quantity limits")</f>
        <v>Age limitation, Quantity limits</v>
      </c>
      <c r="AO204" t="s">
        <v>471</v>
      </c>
      <c r="AQ204" t="str">
        <f t="shared" ref="AQ204:AQ209" si="93">("Age limitation, Quantity limits")</f>
        <v>Age limitation, Quantity limits</v>
      </c>
      <c r="AR204" t="s">
        <v>454</v>
      </c>
      <c r="AT204">
        <v>0</v>
      </c>
      <c r="AZ204">
        <v>0</v>
      </c>
      <c r="BF204">
        <v>0</v>
      </c>
    </row>
    <row r="205" spans="1:62" x14ac:dyDescent="0.35">
      <c r="A205" t="s">
        <v>149</v>
      </c>
      <c r="B205" s="1">
        <v>43340</v>
      </c>
      <c r="C205" s="1">
        <v>43453</v>
      </c>
      <c r="D205" t="str">
        <f>("Yes, through state Medicaid plans, Yes, through commercial insurers")</f>
        <v>Yes, through state Medicaid plans, Yes, through commercial insurers</v>
      </c>
      <c r="E205" t="s">
        <v>470</v>
      </c>
      <c r="G205">
        <v>1</v>
      </c>
      <c r="H205" t="s">
        <v>468</v>
      </c>
      <c r="J205" t="str">
        <f>("Law does not specify the MAT medication")</f>
        <v>Law does not specify the MAT medication</v>
      </c>
      <c r="M205" t="str">
        <f>("No coverage requirements are disallowed")</f>
        <v>No coverage requirements are disallowed</v>
      </c>
      <c r="P205">
        <v>0</v>
      </c>
      <c r="S205">
        <v>1</v>
      </c>
      <c r="T205" t="s">
        <v>455</v>
      </c>
      <c r="V205" t="str">
        <f>("Buprenorphine, Naltrexone, Buprenorphine and Naloxone combination products")</f>
        <v>Buprenorphine, Naltrexone, Buprenorphine and Naloxone combination products</v>
      </c>
      <c r="W205" t="s">
        <v>455</v>
      </c>
      <c r="Y205" t="str">
        <f>("Naltrexone tablet, Vivitrol (naltrexone) injection, Suboxone (buprenorphine/naloxone) sublingual film")</f>
        <v>Naltrexone tablet, Vivitrol (naltrexone) injection, Suboxone (buprenorphine/naloxone) sublingual film</v>
      </c>
      <c r="Z205" t="s">
        <v>455</v>
      </c>
      <c r="AB205" t="s">
        <v>236</v>
      </c>
      <c r="AC205" t="s">
        <v>455</v>
      </c>
      <c r="AE205">
        <v>1</v>
      </c>
      <c r="AF205" t="s">
        <v>455</v>
      </c>
      <c r="AH205" t="str">
        <f t="shared" si="89"/>
        <v>No Buprenorphine specific limitations</v>
      </c>
      <c r="AK205" t="str">
        <f t="shared" si="90"/>
        <v>No Methadone specific limitations</v>
      </c>
      <c r="AN205" t="str">
        <f t="shared" si="92"/>
        <v>Age limitation, Quantity limits</v>
      </c>
      <c r="AO205" t="s">
        <v>453</v>
      </c>
      <c r="AQ205" t="str">
        <f t="shared" si="93"/>
        <v>Age limitation, Quantity limits</v>
      </c>
      <c r="AR205" t="s">
        <v>454</v>
      </c>
      <c r="AT205">
        <v>0</v>
      </c>
      <c r="AZ205">
        <v>0</v>
      </c>
      <c r="BF205">
        <v>0</v>
      </c>
    </row>
    <row r="206" spans="1:62" x14ac:dyDescent="0.35">
      <c r="A206" t="s">
        <v>149</v>
      </c>
      <c r="B206" s="1">
        <v>43454</v>
      </c>
      <c r="C206" s="1">
        <v>43704</v>
      </c>
      <c r="D206" t="str">
        <f>("Yes, through state Medicaid plans, Yes, through commercial insurers")</f>
        <v>Yes, through state Medicaid plans, Yes, through commercial insurers</v>
      </c>
      <c r="E206" t="s">
        <v>469</v>
      </c>
      <c r="G206">
        <v>1</v>
      </c>
      <c r="H206" t="s">
        <v>468</v>
      </c>
      <c r="J206" t="str">
        <f>("Law does not specify the MAT medication")</f>
        <v>Law does not specify the MAT medication</v>
      </c>
      <c r="M206" t="str">
        <f>("No coverage requirements are disallowed")</f>
        <v>No coverage requirements are disallowed</v>
      </c>
      <c r="P206">
        <v>0</v>
      </c>
      <c r="S206">
        <v>1</v>
      </c>
      <c r="T206" t="s">
        <v>455</v>
      </c>
      <c r="V206" t="str">
        <f>("Buprenorphine, Naltrexone, Buprenorphine and Naloxone combination products")</f>
        <v>Buprenorphine, Naltrexone, Buprenorphine and Naloxone combination products</v>
      </c>
      <c r="W206" t="s">
        <v>455</v>
      </c>
      <c r="Y206"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206" t="s">
        <v>455</v>
      </c>
      <c r="AB206" t="s">
        <v>464</v>
      </c>
      <c r="AC206" t="s">
        <v>455</v>
      </c>
      <c r="AE206">
        <v>1</v>
      </c>
      <c r="AF206" t="s">
        <v>455</v>
      </c>
      <c r="AH206" t="str">
        <f t="shared" si="89"/>
        <v>No Buprenorphine specific limitations</v>
      </c>
      <c r="AK206" t="str">
        <f t="shared" si="90"/>
        <v>No Methadone specific limitations</v>
      </c>
      <c r="AN206" t="str">
        <f t="shared" si="92"/>
        <v>Age limitation, Quantity limits</v>
      </c>
      <c r="AO206" t="s">
        <v>453</v>
      </c>
      <c r="AQ206" t="str">
        <f t="shared" si="93"/>
        <v>Age limitation, Quantity limits</v>
      </c>
      <c r="AR206" t="s">
        <v>454</v>
      </c>
      <c r="AT206">
        <v>0</v>
      </c>
      <c r="AZ206">
        <v>0</v>
      </c>
      <c r="BF206">
        <v>0</v>
      </c>
    </row>
    <row r="207" spans="1:62" x14ac:dyDescent="0.35">
      <c r="A207" t="s">
        <v>149</v>
      </c>
      <c r="B207" s="1">
        <v>43705</v>
      </c>
      <c r="C207" s="1">
        <v>43817</v>
      </c>
      <c r="D207" t="str">
        <f>("Yes, through state Medicaid plans, Yes, through commercial insurers")</f>
        <v>Yes, through state Medicaid plans, Yes, through commercial insurers</v>
      </c>
      <c r="E207" t="s">
        <v>467</v>
      </c>
      <c r="G207">
        <v>1</v>
      </c>
      <c r="H207" t="s">
        <v>460</v>
      </c>
      <c r="J207" t="str">
        <f>("Buprenorphine, Methadone, Naltrexone, Buprenorphine and Naloxone combination products")</f>
        <v>Buprenorphine, Methadone, Naltrexone, Buprenorphine and Naloxone combination products</v>
      </c>
      <c r="K207" t="s">
        <v>459</v>
      </c>
      <c r="M207" t="str">
        <f>("Prior authorization, Fail first/Step therapy, Lifetime limits, Annual limits")</f>
        <v>Prior authorization, Fail first/Step therapy, Lifetime limits, Annual limits</v>
      </c>
      <c r="N207" t="s">
        <v>459</v>
      </c>
      <c r="P207">
        <v>0</v>
      </c>
      <c r="S207">
        <v>1</v>
      </c>
      <c r="T207" t="s">
        <v>466</v>
      </c>
      <c r="V207" t="str">
        <f>("Buprenorphine, Methadone, Naltrexone, Buprenorphine and Naloxone combination products")</f>
        <v>Buprenorphine, Methadone, Naltrexone, Buprenorphine and Naloxone combination products</v>
      </c>
      <c r="W207" t="s">
        <v>465</v>
      </c>
      <c r="Y207"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207" t="s">
        <v>455</v>
      </c>
      <c r="AB207" t="s">
        <v>464</v>
      </c>
      <c r="AC207" t="s">
        <v>455</v>
      </c>
      <c r="AE207">
        <v>1</v>
      </c>
      <c r="AF207" t="s">
        <v>455</v>
      </c>
      <c r="AH207" t="str">
        <f t="shared" si="89"/>
        <v>No Buprenorphine specific limitations</v>
      </c>
      <c r="AK207" t="str">
        <f t="shared" si="90"/>
        <v>No Methadone specific limitations</v>
      </c>
      <c r="AN207" t="str">
        <f t="shared" si="92"/>
        <v>Age limitation, Quantity limits</v>
      </c>
      <c r="AO207" t="s">
        <v>453</v>
      </c>
      <c r="AQ207" t="str">
        <f t="shared" si="93"/>
        <v>Age limitation, Quantity limits</v>
      </c>
      <c r="AR207" t="s">
        <v>454</v>
      </c>
      <c r="AT207">
        <v>0</v>
      </c>
      <c r="AZ207">
        <v>0</v>
      </c>
      <c r="BF207">
        <v>0</v>
      </c>
    </row>
    <row r="208" spans="1:62" x14ac:dyDescent="0.35">
      <c r="A208" t="s">
        <v>149</v>
      </c>
      <c r="B208" s="1">
        <v>43818</v>
      </c>
      <c r="C208" s="1">
        <v>43944</v>
      </c>
      <c r="D208" t="str">
        <f>("Yes, through state Medicaid plans, Yes, through commercial insurers")</f>
        <v>Yes, through state Medicaid plans, Yes, through commercial insurers</v>
      </c>
      <c r="E208" t="s">
        <v>461</v>
      </c>
      <c r="G208">
        <v>1</v>
      </c>
      <c r="H208" t="s">
        <v>460</v>
      </c>
      <c r="J208" t="str">
        <f>("Buprenorphine, Methadone, Naltrexone, Buprenorphine and Naloxone combination products")</f>
        <v>Buprenorphine, Methadone, Naltrexone, Buprenorphine and Naloxone combination products</v>
      </c>
      <c r="K208" t="s">
        <v>459</v>
      </c>
      <c r="M208" t="str">
        <f>("Prior authorization, Fail first/Step therapy, Lifetime limits, Annual limits")</f>
        <v>Prior authorization, Fail first/Step therapy, Lifetime limits, Annual limits</v>
      </c>
      <c r="N208" t="s">
        <v>459</v>
      </c>
      <c r="P208">
        <v>0</v>
      </c>
      <c r="S208">
        <v>1</v>
      </c>
      <c r="T208" t="s">
        <v>458</v>
      </c>
      <c r="V208" t="str">
        <f>("Buprenorphine, Methadone, Naltrexone, Buprenorphine and Naloxone combination products")</f>
        <v>Buprenorphine, Methadone, Naltrexone, Buprenorphine and Naloxone combination products</v>
      </c>
      <c r="W208" t="s">
        <v>457</v>
      </c>
      <c r="Y208" t="str">
        <f>("Probuphine (buprenorphine) implant, Naltrexone tablet, Vivitrol (naltrexone) injection, Buprenorphine/naloxone sublingual tablet, Suboxone (buprenorphine/naloxone) sublingual film")</f>
        <v>Probuphine (buprenorphine) implant, Naltrexone tablet, Vivitrol (naltrexone) injection, Buprenorphine/naloxone sublingual tablet, Suboxone (buprenorphine/naloxone) sublingual film</v>
      </c>
      <c r="Z208" t="s">
        <v>455</v>
      </c>
      <c r="AB208" t="s">
        <v>463</v>
      </c>
      <c r="AC208" t="s">
        <v>455</v>
      </c>
      <c r="AE208">
        <v>1</v>
      </c>
      <c r="AF208" t="s">
        <v>454</v>
      </c>
      <c r="AH208" t="str">
        <f>("Age limitation, Quantity limits")</f>
        <v>Age limitation, Quantity limits</v>
      </c>
      <c r="AI208" t="s">
        <v>453</v>
      </c>
      <c r="AJ208" t="s">
        <v>462</v>
      </c>
      <c r="AK208" t="str">
        <f t="shared" si="90"/>
        <v>No Methadone specific limitations</v>
      </c>
      <c r="AN208" t="str">
        <f t="shared" si="92"/>
        <v>Age limitation, Quantity limits</v>
      </c>
      <c r="AO208" t="s">
        <v>453</v>
      </c>
      <c r="AQ208" t="str">
        <f t="shared" si="93"/>
        <v>Age limitation, Quantity limits</v>
      </c>
      <c r="AR208" t="s">
        <v>453</v>
      </c>
      <c r="AT208">
        <v>0</v>
      </c>
      <c r="AZ208">
        <v>0</v>
      </c>
      <c r="BF208">
        <v>0</v>
      </c>
    </row>
    <row r="209" spans="1:58" x14ac:dyDescent="0.35">
      <c r="A209" t="s">
        <v>149</v>
      </c>
      <c r="B209" s="1">
        <v>43945</v>
      </c>
      <c r="C209" s="1">
        <v>44044</v>
      </c>
      <c r="D209" t="str">
        <f>("Yes, through state Medicaid plans, Yes, through commercial insurers")</f>
        <v>Yes, through state Medicaid plans, Yes, through commercial insurers</v>
      </c>
      <c r="E209" t="s">
        <v>461</v>
      </c>
      <c r="G209">
        <v>1</v>
      </c>
      <c r="H209" t="s">
        <v>460</v>
      </c>
      <c r="J209" t="str">
        <f>("Buprenorphine, Methadone, Naltrexone, Buprenorphine and Naloxone combination products")</f>
        <v>Buprenorphine, Methadone, Naltrexone, Buprenorphine and Naloxone combination products</v>
      </c>
      <c r="K209" t="s">
        <v>459</v>
      </c>
      <c r="M209" t="str">
        <f>("Prior authorization, Fail first/Step therapy, Lifetime limits, Annual limits")</f>
        <v>Prior authorization, Fail first/Step therapy, Lifetime limits, Annual limits</v>
      </c>
      <c r="N209" t="s">
        <v>459</v>
      </c>
      <c r="P209">
        <v>0</v>
      </c>
      <c r="S209">
        <v>1</v>
      </c>
      <c r="T209" t="s">
        <v>458</v>
      </c>
      <c r="V209" t="str">
        <f>("Buprenorphine, Methadone, Naltrexone, Buprenorphine and Naloxone combination products")</f>
        <v>Buprenorphine, Methadone, Naltrexone, Buprenorphine and Naloxone combination products</v>
      </c>
      <c r="W209" t="s">
        <v>457</v>
      </c>
      <c r="Y209" t="s">
        <v>456</v>
      </c>
      <c r="Z209" t="s">
        <v>455</v>
      </c>
      <c r="AB209" t="str">
        <f>("Sublocade (buprenorphine) subcutaneous injection , Buprenorphine/naloxone sublingual film , Bunavail (buprenorphine/naloxone) buccal film, Zubsolv (buprenorphine/naloxone) sublingual tablet")</f>
        <v>Sublocade (buprenorphine) subcutaneous injection , Buprenorphine/naloxone sublingual film , Bunavail (buprenorphine/naloxone) buccal film, Zubsolv (buprenorphine/naloxone) sublingual tablet</v>
      </c>
      <c r="AC209" t="s">
        <v>455</v>
      </c>
      <c r="AE209">
        <v>1</v>
      </c>
      <c r="AF209" t="s">
        <v>454</v>
      </c>
      <c r="AH209" t="str">
        <f>("Age limitation, Quantity limits")</f>
        <v>Age limitation, Quantity limits</v>
      </c>
      <c r="AI209" t="s">
        <v>453</v>
      </c>
      <c r="AK209" t="str">
        <f t="shared" si="90"/>
        <v>No Methadone specific limitations</v>
      </c>
      <c r="AN209" t="str">
        <f t="shared" si="92"/>
        <v>Age limitation, Quantity limits</v>
      </c>
      <c r="AO209" t="s">
        <v>453</v>
      </c>
      <c r="AQ209" t="str">
        <f t="shared" si="93"/>
        <v>Age limitation, Quantity limits</v>
      </c>
      <c r="AR209" t="s">
        <v>453</v>
      </c>
      <c r="AT209">
        <v>0</v>
      </c>
      <c r="AZ209">
        <v>0</v>
      </c>
      <c r="BF209">
        <v>0</v>
      </c>
    </row>
    <row r="210" spans="1:58" x14ac:dyDescent="0.35">
      <c r="A210" t="s">
        <v>150</v>
      </c>
      <c r="B210" s="1">
        <v>42948</v>
      </c>
      <c r="C210" s="1">
        <v>43087</v>
      </c>
      <c r="D210" t="str">
        <f t="shared" ref="D210:D247" si="94">("Yes, through state Medicaid plans")</f>
        <v>Yes, through state Medicaid plans</v>
      </c>
      <c r="E210" t="s">
        <v>447</v>
      </c>
      <c r="G210">
        <v>0</v>
      </c>
      <c r="S210">
        <v>1</v>
      </c>
      <c r="T210" t="s">
        <v>447</v>
      </c>
      <c r="V210" t="str">
        <f t="shared" ref="V210:V221" si="95">("Buprenorphine, Naltrexone, Buprenorphine and Naloxone combination products")</f>
        <v>Buprenorphine, Naltrexone, Buprenorphine and Naloxone combination products</v>
      </c>
      <c r="W210" t="s">
        <v>447</v>
      </c>
      <c r="Y210" t="str">
        <f>("Buprenorphine sublingual tablet, Buprenorphine sublingual film, Naltrexone tablet, Suboxone (buprenorphine/naloxone) sublingual film")</f>
        <v>Buprenorphine sublingual tablet, Buprenorphine sublingual film, Naltrexone tablet, Suboxone (buprenorphine/naloxone) sublingual film</v>
      </c>
      <c r="Z210" t="s">
        <v>447</v>
      </c>
      <c r="AB210" t="s">
        <v>256</v>
      </c>
      <c r="AC210" t="s">
        <v>447</v>
      </c>
      <c r="AE210">
        <v>0</v>
      </c>
      <c r="AT210">
        <v>0</v>
      </c>
      <c r="AZ210">
        <v>0</v>
      </c>
      <c r="BF210">
        <v>0</v>
      </c>
    </row>
    <row r="211" spans="1:58" x14ac:dyDescent="0.35">
      <c r="A211" t="s">
        <v>150</v>
      </c>
      <c r="B211" s="1">
        <v>43088</v>
      </c>
      <c r="C211" s="1">
        <v>43313</v>
      </c>
      <c r="D211" t="str">
        <f t="shared" si="94"/>
        <v>Yes, through state Medicaid plans</v>
      </c>
      <c r="E211" t="s">
        <v>452</v>
      </c>
      <c r="G211">
        <v>0</v>
      </c>
      <c r="S211">
        <v>1</v>
      </c>
      <c r="T211" t="s">
        <v>447</v>
      </c>
      <c r="V211" t="str">
        <f t="shared" si="95"/>
        <v>Buprenorphine, Naltrexone, Buprenorphine and Naloxone combination products</v>
      </c>
      <c r="W211" t="s">
        <v>447</v>
      </c>
      <c r="Y211" t="str">
        <f>("Buprenorphine sublingual tablet, Buprenorphine sublingual film, Naltrexone tablet, Suboxone (buprenorphine/naloxone) sublingual film")</f>
        <v>Buprenorphine sublingual tablet, Buprenorphine sublingual film, Naltrexone tablet, Suboxone (buprenorphine/naloxone) sublingual film</v>
      </c>
      <c r="Z211" t="s">
        <v>447</v>
      </c>
      <c r="AB211" t="s">
        <v>451</v>
      </c>
      <c r="AC211" t="s">
        <v>447</v>
      </c>
      <c r="AE211">
        <v>0</v>
      </c>
      <c r="AT211">
        <v>0</v>
      </c>
      <c r="AZ211">
        <v>0</v>
      </c>
      <c r="BF211">
        <v>0</v>
      </c>
    </row>
    <row r="212" spans="1:58" x14ac:dyDescent="0.35">
      <c r="A212" t="s">
        <v>150</v>
      </c>
      <c r="B212" s="1">
        <v>43314</v>
      </c>
      <c r="C212" s="1">
        <v>43627</v>
      </c>
      <c r="D212" t="str">
        <f t="shared" si="94"/>
        <v>Yes, through state Medicaid plans</v>
      </c>
      <c r="E212" t="s">
        <v>450</v>
      </c>
      <c r="G212">
        <v>0</v>
      </c>
      <c r="S212">
        <v>1</v>
      </c>
      <c r="T212" t="s">
        <v>447</v>
      </c>
      <c r="V212" t="str">
        <f t="shared" si="95"/>
        <v>Buprenorphine, Naltrexone, Buprenorphine and Naloxone combination products</v>
      </c>
      <c r="W212" t="s">
        <v>447</v>
      </c>
      <c r="Y212" t="str">
        <f>("Buprenorphine sublingual tablet, Buprenorphine sublingual film, Naltrexone tablet, Suboxone (buprenorphine/naloxone) sublingual film")</f>
        <v>Buprenorphine sublingual tablet, Buprenorphine sublingual film, Naltrexone tablet, Suboxone (buprenorphine/naloxone) sublingual film</v>
      </c>
      <c r="Z212" t="s">
        <v>447</v>
      </c>
      <c r="AB212" t="s">
        <v>256</v>
      </c>
      <c r="AC212" t="s">
        <v>447</v>
      </c>
      <c r="AE212">
        <v>0</v>
      </c>
      <c r="AT212">
        <v>0</v>
      </c>
      <c r="AZ212">
        <v>0</v>
      </c>
      <c r="BF212">
        <v>0</v>
      </c>
    </row>
    <row r="213" spans="1:58" x14ac:dyDescent="0.35">
      <c r="A213" t="s">
        <v>150</v>
      </c>
      <c r="B213" s="1">
        <v>43628</v>
      </c>
      <c r="C213" s="1">
        <v>43738</v>
      </c>
      <c r="D213" t="str">
        <f t="shared" si="94"/>
        <v>Yes, through state Medicaid plans</v>
      </c>
      <c r="E213" t="s">
        <v>449</v>
      </c>
      <c r="G213">
        <v>0</v>
      </c>
      <c r="S213">
        <v>1</v>
      </c>
      <c r="T213" t="s">
        <v>447</v>
      </c>
      <c r="V213" t="str">
        <f t="shared" si="95"/>
        <v>Buprenorphine, Naltrexone, Buprenorphine and Naloxone combination products</v>
      </c>
      <c r="W213" t="s">
        <v>447</v>
      </c>
      <c r="Y213" t="str">
        <f>("Naltrexone tablet, Suboxone (buprenorphine/naloxone) sublingual film")</f>
        <v>Naltrexone tablet, Suboxone (buprenorphine/naloxone) sublingual film</v>
      </c>
      <c r="Z213" t="s">
        <v>447</v>
      </c>
      <c r="AB213" t="str">
        <f>("Buprenorphine sublingual tablet, Buprenorphine sublingual film, Vivitrol (naltrexone) injection, Bunavail (buprenorphine/naloxone) buccal film, Zubsolv (buprenorphine/naloxone) sublingual tablet")</f>
        <v>Buprenorphine sublingual tablet, Buprenorphine sublingual film, Vivitrol (naltrexone) injection, Bunavail (buprenorphine/naloxone) buccal film, Zubsolv (buprenorphine/naloxone) sublingual tablet</v>
      </c>
      <c r="AC213" t="s">
        <v>447</v>
      </c>
      <c r="AE213">
        <v>0</v>
      </c>
      <c r="AT213">
        <v>0</v>
      </c>
      <c r="AZ213">
        <v>0</v>
      </c>
      <c r="BF213">
        <v>0</v>
      </c>
    </row>
    <row r="214" spans="1:58" x14ac:dyDescent="0.35">
      <c r="A214" t="s">
        <v>150</v>
      </c>
      <c r="B214" s="1">
        <v>43739</v>
      </c>
      <c r="C214" s="1">
        <v>44012</v>
      </c>
      <c r="D214" t="str">
        <f t="shared" si="94"/>
        <v>Yes, through state Medicaid plans</v>
      </c>
      <c r="E214" t="s">
        <v>448</v>
      </c>
      <c r="G214">
        <v>0</v>
      </c>
      <c r="S214">
        <v>1</v>
      </c>
      <c r="T214" t="s">
        <v>447</v>
      </c>
      <c r="V214" t="str">
        <f t="shared" si="95"/>
        <v>Buprenorphine, Naltrexone, Buprenorphine and Naloxone combination products</v>
      </c>
      <c r="W214" t="s">
        <v>447</v>
      </c>
      <c r="Y214" t="str">
        <f>("Naltrexone tablet, Suboxone (buprenorphine/naloxone) sublingual film")</f>
        <v>Naltrexone tablet, Suboxone (buprenorphine/naloxone) sublingual film</v>
      </c>
      <c r="Z214" t="s">
        <v>447</v>
      </c>
      <c r="AB214" t="str">
        <f>("Buprenorphine sublingual tablet, Buprenorphine sublingual film, Vivitrol (naltrexone) injection, Bunavail (buprenorphine/naloxone) buccal film, Zubsolv (buprenorphine/naloxone) sublingual tablet")</f>
        <v>Buprenorphine sublingual tablet, Buprenorphine sublingual film, Vivitrol (naltrexone) injection, Bunavail (buprenorphine/naloxone) buccal film, Zubsolv (buprenorphine/naloxone) sublingual tablet</v>
      </c>
      <c r="AC214" t="s">
        <v>447</v>
      </c>
      <c r="AE214">
        <v>0</v>
      </c>
      <c r="AT214">
        <v>0</v>
      </c>
      <c r="AZ214">
        <v>0</v>
      </c>
      <c r="BF214">
        <v>0</v>
      </c>
    </row>
    <row r="215" spans="1:58" x14ac:dyDescent="0.35">
      <c r="A215" t="s">
        <v>150</v>
      </c>
      <c r="B215" s="1">
        <v>44013</v>
      </c>
      <c r="C215" s="1">
        <v>44044</v>
      </c>
      <c r="D215" t="str">
        <f t="shared" si="94"/>
        <v>Yes, through state Medicaid plans</v>
      </c>
      <c r="E215" t="s">
        <v>448</v>
      </c>
      <c r="G215">
        <v>0</v>
      </c>
      <c r="S215">
        <v>1</v>
      </c>
      <c r="T215" t="s">
        <v>447</v>
      </c>
      <c r="V215" t="str">
        <f t="shared" si="95"/>
        <v>Buprenorphine, Naltrexone, Buprenorphine and Naloxone combination products</v>
      </c>
      <c r="W215" t="s">
        <v>447</v>
      </c>
      <c r="Y215" t="str">
        <f>("Naltrexone tablet, Suboxone (buprenorphine/naloxone) sublingual film")</f>
        <v>Naltrexone tablet, Suboxone (buprenorphine/naloxone) sublingual film</v>
      </c>
      <c r="Z215" t="s">
        <v>447</v>
      </c>
      <c r="AB215" t="str">
        <f>("Buprenorphine sublingual tablet, Buprenorphine sublingual film, Vivitrol (naltrexone) injection, Bunavail (buprenorphine/naloxone) buccal film, Zubsolv (buprenorphine/naloxone) sublingual tablet")</f>
        <v>Buprenorphine sublingual tablet, Buprenorphine sublingual film, Vivitrol (naltrexone) injection, Bunavail (buprenorphine/naloxone) buccal film, Zubsolv (buprenorphine/naloxone) sublingual tablet</v>
      </c>
      <c r="AC215" t="s">
        <v>447</v>
      </c>
      <c r="AE215">
        <v>0</v>
      </c>
      <c r="AT215">
        <v>0</v>
      </c>
      <c r="AZ215">
        <v>0</v>
      </c>
      <c r="BF215">
        <v>0</v>
      </c>
    </row>
    <row r="216" spans="1:58" x14ac:dyDescent="0.35">
      <c r="A216" t="s">
        <v>151</v>
      </c>
      <c r="B216" s="1">
        <v>42948</v>
      </c>
      <c r="C216" s="1">
        <v>43039</v>
      </c>
      <c r="D216" t="str">
        <f t="shared" si="94"/>
        <v>Yes, through state Medicaid plans</v>
      </c>
      <c r="E216" t="s">
        <v>446</v>
      </c>
      <c r="G216">
        <v>0</v>
      </c>
      <c r="S216">
        <v>1</v>
      </c>
      <c r="T216" t="s">
        <v>446</v>
      </c>
      <c r="V216" t="str">
        <f t="shared" si="95"/>
        <v>Buprenorphine, Naltrexone, Buprenorphine and Naloxone combination products</v>
      </c>
      <c r="W216" t="s">
        <v>446</v>
      </c>
      <c r="Y216" t="str">
        <f>("No earlier PDL available")</f>
        <v>No earlier PDL available</v>
      </c>
      <c r="AB216" t="str">
        <f>("No earlier PDL available")</f>
        <v>No earlier PDL available</v>
      </c>
      <c r="AE216">
        <v>0</v>
      </c>
      <c r="AF216" t="s">
        <v>446</v>
      </c>
      <c r="AG216" t="s">
        <v>445</v>
      </c>
      <c r="AT216">
        <v>0</v>
      </c>
      <c r="AZ216">
        <v>0</v>
      </c>
      <c r="BF216">
        <v>0</v>
      </c>
    </row>
    <row r="217" spans="1:58" x14ac:dyDescent="0.35">
      <c r="A217" t="s">
        <v>151</v>
      </c>
      <c r="B217" s="1">
        <v>43040</v>
      </c>
      <c r="C217" s="1">
        <v>43281</v>
      </c>
      <c r="D217" t="str">
        <f t="shared" si="94"/>
        <v>Yes, through state Medicaid plans</v>
      </c>
      <c r="E217" t="s">
        <v>446</v>
      </c>
      <c r="G217">
        <v>0</v>
      </c>
      <c r="S217">
        <v>1</v>
      </c>
      <c r="T217" t="s">
        <v>446</v>
      </c>
      <c r="V217" t="str">
        <f t="shared" si="95"/>
        <v>Buprenorphine, Naltrexone, Buprenorphine and Naloxone combination products</v>
      </c>
      <c r="W217" t="s">
        <v>446</v>
      </c>
      <c r="Y217" t="str">
        <f>("No earlier PDL available")</f>
        <v>No earlier PDL available</v>
      </c>
      <c r="AB217" t="str">
        <f>("No earlier PDL available")</f>
        <v>No earlier PDL available</v>
      </c>
      <c r="AE217">
        <v>0</v>
      </c>
      <c r="AF217" t="s">
        <v>446</v>
      </c>
      <c r="AG217" t="s">
        <v>445</v>
      </c>
      <c r="AT217">
        <v>0</v>
      </c>
      <c r="AZ217">
        <v>0</v>
      </c>
      <c r="BF217">
        <v>0</v>
      </c>
    </row>
    <row r="218" spans="1:58" x14ac:dyDescent="0.35">
      <c r="A218" t="s">
        <v>151</v>
      </c>
      <c r="B218" s="1">
        <v>43282</v>
      </c>
      <c r="C218" s="1">
        <v>43646</v>
      </c>
      <c r="D218" t="str">
        <f t="shared" si="94"/>
        <v>Yes, through state Medicaid plans</v>
      </c>
      <c r="E218" t="s">
        <v>444</v>
      </c>
      <c r="G218">
        <v>0</v>
      </c>
      <c r="S218">
        <v>1</v>
      </c>
      <c r="T218" t="s">
        <v>444</v>
      </c>
      <c r="V218" t="str">
        <f t="shared" si="95"/>
        <v>Buprenorphine, Naltrexone, Buprenorphine and Naloxone combination products</v>
      </c>
      <c r="W218" t="s">
        <v>444</v>
      </c>
      <c r="Y218" t="str">
        <f>("State does not designate any specific formulations of medications used in MAT as preferred")</f>
        <v>State does not designate any specific formulations of medications used in MAT as preferred</v>
      </c>
      <c r="AB218" t="str">
        <f>("No earlier PDL available")</f>
        <v>No earlier PDL available</v>
      </c>
      <c r="AE218">
        <v>0</v>
      </c>
      <c r="AF218" t="s">
        <v>444</v>
      </c>
      <c r="AG218" t="s">
        <v>443</v>
      </c>
      <c r="AT218">
        <v>0</v>
      </c>
      <c r="AZ218">
        <v>0</v>
      </c>
      <c r="BF218">
        <v>0</v>
      </c>
    </row>
    <row r="219" spans="1:58" x14ac:dyDescent="0.35">
      <c r="A219" t="s">
        <v>151</v>
      </c>
      <c r="B219" s="1">
        <v>43647</v>
      </c>
      <c r="C219" s="1">
        <v>43677</v>
      </c>
      <c r="D219" t="str">
        <f t="shared" si="94"/>
        <v>Yes, through state Medicaid plans</v>
      </c>
      <c r="E219" t="s">
        <v>444</v>
      </c>
      <c r="G219">
        <v>0</v>
      </c>
      <c r="S219">
        <v>1</v>
      </c>
      <c r="T219" t="s">
        <v>444</v>
      </c>
      <c r="V219" t="str">
        <f t="shared" si="95"/>
        <v>Buprenorphine, Naltrexone, Buprenorphine and Naloxone combination products</v>
      </c>
      <c r="W219" t="s">
        <v>444</v>
      </c>
      <c r="Y219" t="str">
        <f>("No earlier PDL available")</f>
        <v>No earlier PDL available</v>
      </c>
      <c r="AB219" t="str">
        <f>("No earlier PDL available")</f>
        <v>No earlier PDL available</v>
      </c>
      <c r="AE219">
        <v>0</v>
      </c>
      <c r="AF219" t="s">
        <v>444</v>
      </c>
      <c r="AG219" t="s">
        <v>443</v>
      </c>
      <c r="AT219">
        <v>0</v>
      </c>
      <c r="AZ219">
        <v>0</v>
      </c>
      <c r="BC219">
        <v>1</v>
      </c>
      <c r="BD219" t="s">
        <v>437</v>
      </c>
      <c r="BF219">
        <v>0</v>
      </c>
    </row>
    <row r="220" spans="1:58" x14ac:dyDescent="0.35">
      <c r="A220" t="s">
        <v>151</v>
      </c>
      <c r="B220" s="1">
        <v>43678</v>
      </c>
      <c r="C220" s="1">
        <v>43799</v>
      </c>
      <c r="D220" t="str">
        <f t="shared" si="94"/>
        <v>Yes, through state Medicaid plans</v>
      </c>
      <c r="E220" t="s">
        <v>439</v>
      </c>
      <c r="G220">
        <v>0</v>
      </c>
      <c r="S220">
        <v>1</v>
      </c>
      <c r="T220" t="s">
        <v>439</v>
      </c>
      <c r="V220" t="str">
        <f t="shared" si="95"/>
        <v>Buprenorphine, Naltrexone, Buprenorphine and Naloxone combination products</v>
      </c>
      <c r="W220" t="s">
        <v>439</v>
      </c>
      <c r="Y220" t="str">
        <f>("No earlier PDL available")</f>
        <v>No earlier PDL available</v>
      </c>
      <c r="AB220" t="str">
        <f>("No earlier PDL available")</f>
        <v>No earlier PDL available</v>
      </c>
      <c r="AE220">
        <v>0</v>
      </c>
      <c r="AF220" t="s">
        <v>439</v>
      </c>
      <c r="AG220" t="s">
        <v>442</v>
      </c>
      <c r="AT220">
        <v>0</v>
      </c>
      <c r="AZ220">
        <v>0</v>
      </c>
      <c r="BC220">
        <v>1</v>
      </c>
      <c r="BD220" t="s">
        <v>437</v>
      </c>
      <c r="BF220">
        <v>0</v>
      </c>
    </row>
    <row r="221" spans="1:58" x14ac:dyDescent="0.35">
      <c r="A221" t="s">
        <v>151</v>
      </c>
      <c r="B221" s="1">
        <v>43800</v>
      </c>
      <c r="C221" s="1">
        <v>44044</v>
      </c>
      <c r="D221" t="str">
        <f t="shared" si="94"/>
        <v>Yes, through state Medicaid plans</v>
      </c>
      <c r="E221" t="s">
        <v>439</v>
      </c>
      <c r="G221">
        <v>0</v>
      </c>
      <c r="S221">
        <v>1</v>
      </c>
      <c r="T221" t="s">
        <v>439</v>
      </c>
      <c r="V221" t="str">
        <f t="shared" si="95"/>
        <v>Buprenorphine, Naltrexone, Buprenorphine and Naloxone combination products</v>
      </c>
      <c r="W221" t="s">
        <v>439</v>
      </c>
      <c r="Y221" t="str">
        <f>("Suboxone (buprenorphine/naloxone) sublingual film")</f>
        <v>Suboxone (buprenorphine/naloxone) sublingual film</v>
      </c>
      <c r="Z221" t="s">
        <v>440</v>
      </c>
      <c r="AB221" t="s">
        <v>441</v>
      </c>
      <c r="AC221" t="s">
        <v>440</v>
      </c>
      <c r="AE221">
        <v>1</v>
      </c>
      <c r="AF221" t="s">
        <v>439</v>
      </c>
      <c r="AH221" t="str">
        <f t="shared" ref="AH221:AH228" si="96">("No Buprenorphine specific limitations")</f>
        <v>No Buprenorphine specific limitations</v>
      </c>
      <c r="AK221" t="str">
        <f t="shared" ref="AK221:AK239" si="97">("No Methadone specific limitations")</f>
        <v>No Methadone specific limitations</v>
      </c>
      <c r="AN221" t="str">
        <f>("Age limitation")</f>
        <v>Age limitation</v>
      </c>
      <c r="AQ221" t="str">
        <f>("Age limitation, Quantity limits")</f>
        <v>Age limitation, Quantity limits</v>
      </c>
      <c r="AR221" t="s">
        <v>438</v>
      </c>
      <c r="AT221">
        <v>0</v>
      </c>
      <c r="AZ221">
        <v>0</v>
      </c>
      <c r="BC221">
        <v>1</v>
      </c>
      <c r="BD221" t="s">
        <v>437</v>
      </c>
      <c r="BF221">
        <v>0</v>
      </c>
    </row>
    <row r="222" spans="1:58" x14ac:dyDescent="0.35">
      <c r="A222" t="s">
        <v>152</v>
      </c>
      <c r="B222" s="1">
        <v>42948</v>
      </c>
      <c r="C222" s="1">
        <v>43100</v>
      </c>
      <c r="D222" t="str">
        <f t="shared" si="94"/>
        <v>Yes, through state Medicaid plans</v>
      </c>
      <c r="E222" t="s">
        <v>436</v>
      </c>
      <c r="G222">
        <v>0</v>
      </c>
      <c r="S222">
        <v>1</v>
      </c>
      <c r="T222" t="s">
        <v>436</v>
      </c>
      <c r="V222" t="str">
        <f t="shared" ref="V222:V228" si="98">("Buprenorphine and Naloxone combination products")</f>
        <v>Buprenorphine and Naloxone combination products</v>
      </c>
      <c r="W222" t="s">
        <v>436</v>
      </c>
      <c r="Y222" t="s">
        <v>430</v>
      </c>
      <c r="Z222" t="s">
        <v>436</v>
      </c>
      <c r="AB222" t="str">
        <f t="shared" ref="AB222:AB230" si="99">("Buprenorphine/naloxone sublingual tablet, Buprenorphine/naloxone sublingual film ")</f>
        <v xml:space="preserve">Buprenorphine/naloxone sublingual tablet, Buprenorphine/naloxone sublingual film </v>
      </c>
      <c r="AC222" t="s">
        <v>436</v>
      </c>
      <c r="AE222">
        <v>1</v>
      </c>
      <c r="AF222" t="s">
        <v>436</v>
      </c>
      <c r="AH222" t="str">
        <f t="shared" si="96"/>
        <v>No Buprenorphine specific limitations</v>
      </c>
      <c r="AK222" t="str">
        <f t="shared" si="97"/>
        <v>No Methadone specific limitations</v>
      </c>
      <c r="AN222" t="str">
        <f t="shared" ref="AN222:AN228" si="100">("No Naltrexone specific limitations")</f>
        <v>No Naltrexone specific limitations</v>
      </c>
      <c r="AQ222" t="str">
        <f t="shared" ref="AQ222:AQ232" si="101">("Prior authorization")</f>
        <v>Prior authorization</v>
      </c>
      <c r="AR222" t="s">
        <v>436</v>
      </c>
      <c r="AT222">
        <v>0</v>
      </c>
      <c r="AZ222">
        <v>0</v>
      </c>
      <c r="BF222">
        <v>0</v>
      </c>
    </row>
    <row r="223" spans="1:58" x14ac:dyDescent="0.35">
      <c r="A223" t="s">
        <v>152</v>
      </c>
      <c r="B223" s="1">
        <v>43101</v>
      </c>
      <c r="C223" s="1">
        <v>43135</v>
      </c>
      <c r="D223" t="str">
        <f t="shared" si="94"/>
        <v>Yes, through state Medicaid plans</v>
      </c>
      <c r="E223" t="s">
        <v>435</v>
      </c>
      <c r="G223">
        <v>0</v>
      </c>
      <c r="S223">
        <v>1</v>
      </c>
      <c r="T223" t="s">
        <v>435</v>
      </c>
      <c r="V223" t="str">
        <f t="shared" si="98"/>
        <v>Buprenorphine and Naloxone combination products</v>
      </c>
      <c r="W223" t="s">
        <v>435</v>
      </c>
      <c r="Y223" t="s">
        <v>430</v>
      </c>
      <c r="Z223" t="s">
        <v>435</v>
      </c>
      <c r="AB223" t="str">
        <f t="shared" si="99"/>
        <v xml:space="preserve">Buprenorphine/naloxone sublingual tablet, Buprenorphine/naloxone sublingual film </v>
      </c>
      <c r="AC223" t="s">
        <v>435</v>
      </c>
      <c r="AE223">
        <v>1</v>
      </c>
      <c r="AF223" t="s">
        <v>435</v>
      </c>
      <c r="AH223" t="str">
        <f t="shared" si="96"/>
        <v>No Buprenorphine specific limitations</v>
      </c>
      <c r="AK223" t="str">
        <f t="shared" si="97"/>
        <v>No Methadone specific limitations</v>
      </c>
      <c r="AN223" t="str">
        <f t="shared" si="100"/>
        <v>No Naltrexone specific limitations</v>
      </c>
      <c r="AQ223" t="str">
        <f t="shared" si="101"/>
        <v>Prior authorization</v>
      </c>
      <c r="AR223" t="s">
        <v>435</v>
      </c>
      <c r="AT223">
        <v>0</v>
      </c>
      <c r="AZ223">
        <v>0</v>
      </c>
      <c r="BF223">
        <v>0</v>
      </c>
    </row>
    <row r="224" spans="1:58" x14ac:dyDescent="0.35">
      <c r="A224" t="s">
        <v>152</v>
      </c>
      <c r="B224" s="1">
        <v>43136</v>
      </c>
      <c r="C224" s="1">
        <v>43343</v>
      </c>
      <c r="D224" t="str">
        <f t="shared" si="94"/>
        <v>Yes, through state Medicaid plans</v>
      </c>
      <c r="E224" t="s">
        <v>434</v>
      </c>
      <c r="G224">
        <v>0</v>
      </c>
      <c r="S224">
        <v>1</v>
      </c>
      <c r="T224" t="s">
        <v>434</v>
      </c>
      <c r="V224" t="str">
        <f t="shared" si="98"/>
        <v>Buprenorphine and Naloxone combination products</v>
      </c>
      <c r="W224" t="s">
        <v>434</v>
      </c>
      <c r="Y224" t="s">
        <v>430</v>
      </c>
      <c r="Z224" t="s">
        <v>434</v>
      </c>
      <c r="AB224" t="str">
        <f t="shared" si="99"/>
        <v xml:space="preserve">Buprenorphine/naloxone sublingual tablet, Buprenorphine/naloxone sublingual film </v>
      </c>
      <c r="AC224" t="s">
        <v>434</v>
      </c>
      <c r="AE224">
        <v>1</v>
      </c>
      <c r="AF224" t="s">
        <v>434</v>
      </c>
      <c r="AH224" t="str">
        <f t="shared" si="96"/>
        <v>No Buprenorphine specific limitations</v>
      </c>
      <c r="AK224" t="str">
        <f t="shared" si="97"/>
        <v>No Methadone specific limitations</v>
      </c>
      <c r="AN224" t="str">
        <f t="shared" si="100"/>
        <v>No Naltrexone specific limitations</v>
      </c>
      <c r="AQ224" t="str">
        <f t="shared" si="101"/>
        <v>Prior authorization</v>
      </c>
      <c r="AR224" t="s">
        <v>434</v>
      </c>
      <c r="AT224">
        <v>0</v>
      </c>
      <c r="AZ224">
        <v>0</v>
      </c>
      <c r="BF224">
        <v>0</v>
      </c>
    </row>
    <row r="225" spans="1:58" x14ac:dyDescent="0.35">
      <c r="A225" t="s">
        <v>152</v>
      </c>
      <c r="B225" s="1">
        <v>43344</v>
      </c>
      <c r="C225" s="1">
        <v>43465</v>
      </c>
      <c r="D225" t="str">
        <f t="shared" si="94"/>
        <v>Yes, through state Medicaid plans</v>
      </c>
      <c r="E225" t="s">
        <v>433</v>
      </c>
      <c r="G225">
        <v>0</v>
      </c>
      <c r="S225">
        <v>1</v>
      </c>
      <c r="T225" t="s">
        <v>433</v>
      </c>
      <c r="V225" t="str">
        <f t="shared" si="98"/>
        <v>Buprenorphine and Naloxone combination products</v>
      </c>
      <c r="W225" t="s">
        <v>433</v>
      </c>
      <c r="Y225" t="s">
        <v>430</v>
      </c>
      <c r="Z225" t="s">
        <v>433</v>
      </c>
      <c r="AB225" t="str">
        <f t="shared" si="99"/>
        <v xml:space="preserve">Buprenorphine/naloxone sublingual tablet, Buprenorphine/naloxone sublingual film </v>
      </c>
      <c r="AC225" t="s">
        <v>433</v>
      </c>
      <c r="AE225">
        <v>1</v>
      </c>
      <c r="AF225" t="s">
        <v>433</v>
      </c>
      <c r="AH225" t="str">
        <f t="shared" si="96"/>
        <v>No Buprenorphine specific limitations</v>
      </c>
      <c r="AK225" t="str">
        <f t="shared" si="97"/>
        <v>No Methadone specific limitations</v>
      </c>
      <c r="AN225" t="str">
        <f t="shared" si="100"/>
        <v>No Naltrexone specific limitations</v>
      </c>
      <c r="AQ225" t="str">
        <f t="shared" si="101"/>
        <v>Prior authorization</v>
      </c>
      <c r="AR225" t="s">
        <v>433</v>
      </c>
      <c r="AT225">
        <v>0</v>
      </c>
      <c r="AZ225">
        <v>0</v>
      </c>
      <c r="BF225">
        <v>0</v>
      </c>
    </row>
    <row r="226" spans="1:58" x14ac:dyDescent="0.35">
      <c r="A226" t="s">
        <v>152</v>
      </c>
      <c r="B226" s="1">
        <v>43466</v>
      </c>
      <c r="C226" s="1">
        <v>43496</v>
      </c>
      <c r="D226" t="str">
        <f t="shared" si="94"/>
        <v>Yes, through state Medicaid plans</v>
      </c>
      <c r="E226" t="s">
        <v>432</v>
      </c>
      <c r="G226">
        <v>0</v>
      </c>
      <c r="S226">
        <v>1</v>
      </c>
      <c r="T226" t="s">
        <v>432</v>
      </c>
      <c r="V226" t="str">
        <f t="shared" si="98"/>
        <v>Buprenorphine and Naloxone combination products</v>
      </c>
      <c r="W226" t="s">
        <v>432</v>
      </c>
      <c r="Y226" t="s">
        <v>430</v>
      </c>
      <c r="Z226" t="s">
        <v>432</v>
      </c>
      <c r="AB226" t="str">
        <f t="shared" si="99"/>
        <v xml:space="preserve">Buprenorphine/naloxone sublingual tablet, Buprenorphine/naloxone sublingual film </v>
      </c>
      <c r="AC226" t="s">
        <v>432</v>
      </c>
      <c r="AE226">
        <v>1</v>
      </c>
      <c r="AF226" t="s">
        <v>432</v>
      </c>
      <c r="AH226" t="str">
        <f t="shared" si="96"/>
        <v>No Buprenorphine specific limitations</v>
      </c>
      <c r="AK226" t="str">
        <f t="shared" si="97"/>
        <v>No Methadone specific limitations</v>
      </c>
      <c r="AN226" t="str">
        <f t="shared" si="100"/>
        <v>No Naltrexone specific limitations</v>
      </c>
      <c r="AQ226" t="str">
        <f t="shared" si="101"/>
        <v>Prior authorization</v>
      </c>
      <c r="AR226" t="s">
        <v>432</v>
      </c>
      <c r="AT226">
        <v>0</v>
      </c>
      <c r="AZ226">
        <v>0</v>
      </c>
      <c r="BF226">
        <v>0</v>
      </c>
    </row>
    <row r="227" spans="1:58" x14ac:dyDescent="0.35">
      <c r="A227" t="s">
        <v>152</v>
      </c>
      <c r="B227" s="1">
        <v>43497</v>
      </c>
      <c r="C227" s="1">
        <v>43586</v>
      </c>
      <c r="D227" t="str">
        <f t="shared" si="94"/>
        <v>Yes, through state Medicaid plans</v>
      </c>
      <c r="E227" t="s">
        <v>431</v>
      </c>
      <c r="G227">
        <v>0</v>
      </c>
      <c r="S227">
        <v>1</v>
      </c>
      <c r="T227" t="s">
        <v>431</v>
      </c>
      <c r="V227" t="str">
        <f t="shared" si="98"/>
        <v>Buprenorphine and Naloxone combination products</v>
      </c>
      <c r="W227" t="s">
        <v>431</v>
      </c>
      <c r="Y227" t="s">
        <v>430</v>
      </c>
      <c r="Z227" t="s">
        <v>431</v>
      </c>
      <c r="AB227" t="str">
        <f t="shared" si="99"/>
        <v xml:space="preserve">Buprenorphine/naloxone sublingual tablet, Buprenorphine/naloxone sublingual film </v>
      </c>
      <c r="AC227" t="s">
        <v>431</v>
      </c>
      <c r="AE227">
        <v>1</v>
      </c>
      <c r="AF227" t="s">
        <v>431</v>
      </c>
      <c r="AH227" t="str">
        <f t="shared" si="96"/>
        <v>No Buprenorphine specific limitations</v>
      </c>
      <c r="AK227" t="str">
        <f t="shared" si="97"/>
        <v>No Methadone specific limitations</v>
      </c>
      <c r="AN227" t="str">
        <f t="shared" si="100"/>
        <v>No Naltrexone specific limitations</v>
      </c>
      <c r="AQ227" t="str">
        <f t="shared" si="101"/>
        <v>Prior authorization</v>
      </c>
      <c r="AR227" t="s">
        <v>431</v>
      </c>
      <c r="AT227">
        <v>0</v>
      </c>
      <c r="AZ227">
        <v>0</v>
      </c>
      <c r="BF227">
        <v>0</v>
      </c>
    </row>
    <row r="228" spans="1:58" x14ac:dyDescent="0.35">
      <c r="A228" t="s">
        <v>152</v>
      </c>
      <c r="B228" s="1">
        <v>43587</v>
      </c>
      <c r="C228" s="1">
        <v>43646</v>
      </c>
      <c r="D228" t="str">
        <f t="shared" si="94"/>
        <v>Yes, through state Medicaid plans</v>
      </c>
      <c r="E228" t="s">
        <v>429</v>
      </c>
      <c r="G228">
        <v>0</v>
      </c>
      <c r="S228">
        <v>1</v>
      </c>
      <c r="T228" t="s">
        <v>429</v>
      </c>
      <c r="V228" t="str">
        <f t="shared" si="98"/>
        <v>Buprenorphine and Naloxone combination products</v>
      </c>
      <c r="W228" t="s">
        <v>429</v>
      </c>
      <c r="Y228" t="s">
        <v>430</v>
      </c>
      <c r="Z228" t="s">
        <v>429</v>
      </c>
      <c r="AB228" t="str">
        <f t="shared" si="99"/>
        <v xml:space="preserve">Buprenorphine/naloxone sublingual tablet, Buprenorphine/naloxone sublingual film </v>
      </c>
      <c r="AC228" t="s">
        <v>429</v>
      </c>
      <c r="AE228">
        <v>1</v>
      </c>
      <c r="AF228" t="s">
        <v>429</v>
      </c>
      <c r="AH228" t="str">
        <f t="shared" si="96"/>
        <v>No Buprenorphine specific limitations</v>
      </c>
      <c r="AK228" t="str">
        <f t="shared" si="97"/>
        <v>No Methadone specific limitations</v>
      </c>
      <c r="AN228" t="str">
        <f t="shared" si="100"/>
        <v>No Naltrexone specific limitations</v>
      </c>
      <c r="AQ228" t="str">
        <f t="shared" si="101"/>
        <v>Prior authorization</v>
      </c>
      <c r="AR228" t="s">
        <v>429</v>
      </c>
      <c r="AT228">
        <v>0</v>
      </c>
      <c r="AZ228">
        <v>0</v>
      </c>
      <c r="BF228">
        <v>0</v>
      </c>
    </row>
    <row r="229" spans="1:58" x14ac:dyDescent="0.35">
      <c r="A229" t="s">
        <v>152</v>
      </c>
      <c r="B229" s="1">
        <v>43647</v>
      </c>
      <c r="C229" s="1">
        <v>43738</v>
      </c>
      <c r="D229" t="str">
        <f t="shared" si="94"/>
        <v>Yes, through state Medicaid plans</v>
      </c>
      <c r="E229" t="s">
        <v>428</v>
      </c>
      <c r="G229">
        <v>0</v>
      </c>
      <c r="S229">
        <v>1</v>
      </c>
      <c r="T229" t="s">
        <v>428</v>
      </c>
      <c r="V229" t="str">
        <f>("Buprenorphine, Naltrexone, Buprenorphine and Naloxone combination products")</f>
        <v>Buprenorphine, Naltrexone, Buprenorphine and Naloxone combination products</v>
      </c>
      <c r="W229" t="s">
        <v>428</v>
      </c>
      <c r="Y229" t="s">
        <v>427</v>
      </c>
      <c r="Z229" t="s">
        <v>428</v>
      </c>
      <c r="AB229" t="str">
        <f t="shared" si="99"/>
        <v xml:space="preserve">Buprenorphine/naloxone sublingual tablet, Buprenorphine/naloxone sublingual film </v>
      </c>
      <c r="AC229" t="s">
        <v>428</v>
      </c>
      <c r="AE229">
        <v>1</v>
      </c>
      <c r="AF229" t="s">
        <v>428</v>
      </c>
      <c r="AH229" t="str">
        <f>("Prior authorization ")</f>
        <v xml:space="preserve">Prior authorization </v>
      </c>
      <c r="AI229" t="s">
        <v>428</v>
      </c>
      <c r="AK229" t="str">
        <f t="shared" si="97"/>
        <v>No Methadone specific limitations</v>
      </c>
      <c r="AN229" t="str">
        <f>("Prior authorization")</f>
        <v>Prior authorization</v>
      </c>
      <c r="AO229" t="s">
        <v>428</v>
      </c>
      <c r="AQ229" t="str">
        <f t="shared" si="101"/>
        <v>Prior authorization</v>
      </c>
      <c r="AR229" t="s">
        <v>428</v>
      </c>
      <c r="AT229">
        <v>0</v>
      </c>
      <c r="AZ229">
        <v>0</v>
      </c>
      <c r="BF229">
        <v>0</v>
      </c>
    </row>
    <row r="230" spans="1:58" x14ac:dyDescent="0.35">
      <c r="A230" t="s">
        <v>152</v>
      </c>
      <c r="B230" s="1">
        <v>43739</v>
      </c>
      <c r="C230" s="1">
        <v>43982</v>
      </c>
      <c r="D230" t="str">
        <f t="shared" si="94"/>
        <v>Yes, through state Medicaid plans</v>
      </c>
      <c r="E230" t="s">
        <v>426</v>
      </c>
      <c r="G230">
        <v>0</v>
      </c>
      <c r="S230">
        <v>1</v>
      </c>
      <c r="T230" t="s">
        <v>426</v>
      </c>
      <c r="V230" t="str">
        <f>("Buprenorphine, Naltrexone, Buprenorphine and Naloxone combination products")</f>
        <v>Buprenorphine, Naltrexone, Buprenorphine and Naloxone combination products</v>
      </c>
      <c r="W230" t="s">
        <v>426</v>
      </c>
      <c r="Y230" t="s">
        <v>427</v>
      </c>
      <c r="Z230" t="s">
        <v>426</v>
      </c>
      <c r="AB230" t="str">
        <f t="shared" si="99"/>
        <v xml:space="preserve">Buprenorphine/naloxone sublingual tablet, Buprenorphine/naloxone sublingual film </v>
      </c>
      <c r="AC230" t="s">
        <v>426</v>
      </c>
      <c r="AE230">
        <v>1</v>
      </c>
      <c r="AF230" t="s">
        <v>426</v>
      </c>
      <c r="AH230" t="str">
        <f>("Prior authorization ")</f>
        <v xml:space="preserve">Prior authorization </v>
      </c>
      <c r="AI230" t="s">
        <v>426</v>
      </c>
      <c r="AK230" t="str">
        <f t="shared" si="97"/>
        <v>No Methadone specific limitations</v>
      </c>
      <c r="AN230" t="str">
        <f>("Prior authorization")</f>
        <v>Prior authorization</v>
      </c>
      <c r="AO230" t="s">
        <v>426</v>
      </c>
      <c r="AQ230" t="str">
        <f t="shared" si="101"/>
        <v>Prior authorization</v>
      </c>
      <c r="AR230" t="s">
        <v>426</v>
      </c>
      <c r="AT230">
        <v>0</v>
      </c>
      <c r="AZ230">
        <v>0</v>
      </c>
      <c r="BF230">
        <v>0</v>
      </c>
    </row>
    <row r="231" spans="1:58" x14ac:dyDescent="0.35">
      <c r="A231" t="s">
        <v>152</v>
      </c>
      <c r="B231" s="1">
        <v>43983</v>
      </c>
      <c r="C231" s="1">
        <v>44005</v>
      </c>
      <c r="D231" t="str">
        <f t="shared" si="94"/>
        <v>Yes, through state Medicaid plans</v>
      </c>
      <c r="E231" t="s">
        <v>424</v>
      </c>
      <c r="G231">
        <v>0</v>
      </c>
      <c r="S231">
        <v>1</v>
      </c>
      <c r="T231" t="s">
        <v>424</v>
      </c>
      <c r="V231" t="str">
        <f>("Buprenorphine, Naltrexone, Buprenorphine and Naloxone combination products")</f>
        <v>Buprenorphine, Naltrexone, Buprenorphine and Naloxone combination products</v>
      </c>
      <c r="W231" t="s">
        <v>424</v>
      </c>
      <c r="Y231" t="s">
        <v>425</v>
      </c>
      <c r="Z231" t="s">
        <v>424</v>
      </c>
      <c r="AB231" t="str">
        <f>("Buprenorphine/naloxone sublingual tablet, Buprenorphine/naloxone sublingual film , Bunavail (buprenorphine/naloxone) buccal film, Zubsolv (buprenorphine/naloxone) sublingual tablet")</f>
        <v>Buprenorphine/naloxone sublingual tablet, Buprenorphine/naloxone sublingual film , Bunavail (buprenorphine/naloxone) buccal film, Zubsolv (buprenorphine/naloxone) sublingual tablet</v>
      </c>
      <c r="AC231" t="s">
        <v>424</v>
      </c>
      <c r="AE231">
        <v>1</v>
      </c>
      <c r="AF231" t="s">
        <v>424</v>
      </c>
      <c r="AH231" t="str">
        <f>("Prior authorization ")</f>
        <v xml:space="preserve">Prior authorization </v>
      </c>
      <c r="AI231" t="s">
        <v>424</v>
      </c>
      <c r="AK231" t="str">
        <f t="shared" si="97"/>
        <v>No Methadone specific limitations</v>
      </c>
      <c r="AN231" t="str">
        <f>("Prior authorization")</f>
        <v>Prior authorization</v>
      </c>
      <c r="AO231" t="s">
        <v>424</v>
      </c>
      <c r="AQ231" t="str">
        <f t="shared" si="101"/>
        <v>Prior authorization</v>
      </c>
      <c r="AR231" t="s">
        <v>424</v>
      </c>
      <c r="AT231">
        <v>0</v>
      </c>
      <c r="AZ231">
        <v>0</v>
      </c>
      <c r="BF231">
        <v>0</v>
      </c>
    </row>
    <row r="232" spans="1:58" x14ac:dyDescent="0.35">
      <c r="A232" t="s">
        <v>152</v>
      </c>
      <c r="B232" s="1">
        <v>44006</v>
      </c>
      <c r="C232" s="1">
        <v>44044</v>
      </c>
      <c r="D232" t="str">
        <f t="shared" si="94"/>
        <v>Yes, through state Medicaid plans</v>
      </c>
      <c r="E232" t="s">
        <v>424</v>
      </c>
      <c r="G232">
        <v>0</v>
      </c>
      <c r="S232">
        <v>1</v>
      </c>
      <c r="T232" t="s">
        <v>424</v>
      </c>
      <c r="V232" t="str">
        <f>("Buprenorphine, Naltrexone, Buprenorphine and Naloxone combination products")</f>
        <v>Buprenorphine, Naltrexone, Buprenorphine and Naloxone combination products</v>
      </c>
      <c r="W232" t="s">
        <v>424</v>
      </c>
      <c r="Y232" t="s">
        <v>425</v>
      </c>
      <c r="Z232" t="s">
        <v>424</v>
      </c>
      <c r="AB232" t="str">
        <f>("Buprenorphine/naloxone sublingual tablet, Buprenorphine/naloxone sublingual film , Bunavail (buprenorphine/naloxone) buccal film, Zubsolv (buprenorphine/naloxone) sublingual tablet")</f>
        <v>Buprenorphine/naloxone sublingual tablet, Buprenorphine/naloxone sublingual film , Bunavail (buprenorphine/naloxone) buccal film, Zubsolv (buprenorphine/naloxone) sublingual tablet</v>
      </c>
      <c r="AC232" t="s">
        <v>424</v>
      </c>
      <c r="AE232">
        <v>1</v>
      </c>
      <c r="AF232" t="s">
        <v>424</v>
      </c>
      <c r="AH232" t="str">
        <f>("Prior authorization ")</f>
        <v xml:space="preserve">Prior authorization </v>
      </c>
      <c r="AI232" t="s">
        <v>422</v>
      </c>
      <c r="AK232" t="str">
        <f t="shared" si="97"/>
        <v>No Methadone specific limitations</v>
      </c>
      <c r="AN232" t="str">
        <f>("Prior authorization")</f>
        <v>Prior authorization</v>
      </c>
      <c r="AO232" t="s">
        <v>423</v>
      </c>
      <c r="AQ232" t="str">
        <f t="shared" si="101"/>
        <v>Prior authorization</v>
      </c>
      <c r="AR232" t="s">
        <v>422</v>
      </c>
      <c r="AT232">
        <v>0</v>
      </c>
      <c r="AZ232">
        <v>1</v>
      </c>
      <c r="BA232" t="s">
        <v>421</v>
      </c>
      <c r="BF232">
        <v>0</v>
      </c>
    </row>
    <row r="233" spans="1:58" x14ac:dyDescent="0.35">
      <c r="A233" t="s">
        <v>153</v>
      </c>
      <c r="B233" s="1">
        <v>42948</v>
      </c>
      <c r="C233" s="1">
        <v>42974</v>
      </c>
      <c r="D233" t="str">
        <f t="shared" si="94"/>
        <v>Yes, through state Medicaid plans</v>
      </c>
      <c r="E233" t="s">
        <v>419</v>
      </c>
      <c r="G233">
        <v>0</v>
      </c>
      <c r="S233">
        <v>1</v>
      </c>
      <c r="T233" t="s">
        <v>418</v>
      </c>
      <c r="V233" t="str">
        <f>("Buprenorphine, Methadone, Buprenorphine and Naloxone combination products")</f>
        <v>Buprenorphine, Methadone, Buprenorphine and Naloxone combination products</v>
      </c>
      <c r="W233" t="s">
        <v>420</v>
      </c>
      <c r="Y233" t="str">
        <f>("Suboxone (buprenorphine/naloxone) sublingual film, Suboxone (buprenorphine/naloxone) sublingual tablets")</f>
        <v>Suboxone (buprenorphine/naloxone) sublingual film, Suboxone (buprenorphine/naloxone) sublingual tablets</v>
      </c>
      <c r="Z233" t="s">
        <v>417</v>
      </c>
      <c r="AB233" t="s">
        <v>352</v>
      </c>
      <c r="AC233" t="s">
        <v>417</v>
      </c>
      <c r="AE233">
        <v>1</v>
      </c>
      <c r="AF233" t="s">
        <v>416</v>
      </c>
      <c r="AH233" t="str">
        <f>("No Buprenorphine specific limitations")</f>
        <v>No Buprenorphine specific limitations</v>
      </c>
      <c r="AK233" t="str">
        <f t="shared" si="97"/>
        <v>No Methadone specific limitations</v>
      </c>
      <c r="AN233" t="str">
        <f t="shared" ref="AN233:AN239" si="102">("No Naltrexone specific limitations")</f>
        <v>No Naltrexone specific limitations</v>
      </c>
      <c r="AQ233" t="str">
        <f t="shared" ref="AQ233:AQ239" si="103">("Quantity limits")</f>
        <v>Quantity limits</v>
      </c>
      <c r="AR233" t="s">
        <v>416</v>
      </c>
      <c r="AT233">
        <v>0</v>
      </c>
      <c r="AZ233">
        <v>1</v>
      </c>
      <c r="BA233" t="s">
        <v>403</v>
      </c>
      <c r="BF233">
        <v>0</v>
      </c>
    </row>
    <row r="234" spans="1:58" x14ac:dyDescent="0.35">
      <c r="A234" t="s">
        <v>153</v>
      </c>
      <c r="B234" s="1">
        <v>42975</v>
      </c>
      <c r="C234" s="1">
        <v>43290</v>
      </c>
      <c r="D234" t="str">
        <f t="shared" si="94"/>
        <v>Yes, through state Medicaid plans</v>
      </c>
      <c r="E234" t="s">
        <v>419</v>
      </c>
      <c r="G234">
        <v>0</v>
      </c>
      <c r="S234">
        <v>1</v>
      </c>
      <c r="T234" t="s">
        <v>418</v>
      </c>
      <c r="V234" t="str">
        <f>("Buprenorphine, Methadone, Buprenorphine and Naloxone combination products")</f>
        <v>Buprenorphine, Methadone, Buprenorphine and Naloxone combination products</v>
      </c>
      <c r="W234" t="s">
        <v>420</v>
      </c>
      <c r="Y234" t="str">
        <f>("Suboxone (buprenorphine/naloxone) sublingual film, Suboxone (buprenorphine/naloxone) sublingual tablets")</f>
        <v>Suboxone (buprenorphine/naloxone) sublingual film, Suboxone (buprenorphine/naloxone) sublingual tablets</v>
      </c>
      <c r="Z234" t="s">
        <v>417</v>
      </c>
      <c r="AB234" t="s">
        <v>352</v>
      </c>
      <c r="AC234" t="s">
        <v>417</v>
      </c>
      <c r="AE234">
        <v>1</v>
      </c>
      <c r="AF234" t="s">
        <v>416</v>
      </c>
      <c r="AH234" t="str">
        <f>("No Buprenorphine specific limitations")</f>
        <v>No Buprenorphine specific limitations</v>
      </c>
      <c r="AK234" t="str">
        <f t="shared" si="97"/>
        <v>No Methadone specific limitations</v>
      </c>
      <c r="AN234" t="str">
        <f t="shared" si="102"/>
        <v>No Naltrexone specific limitations</v>
      </c>
      <c r="AQ234" t="str">
        <f t="shared" si="103"/>
        <v>Quantity limits</v>
      </c>
      <c r="AR234" t="s">
        <v>416</v>
      </c>
      <c r="AT234">
        <v>0</v>
      </c>
      <c r="AZ234">
        <v>1</v>
      </c>
      <c r="BA234" t="s">
        <v>403</v>
      </c>
      <c r="BF234">
        <v>0</v>
      </c>
    </row>
    <row r="235" spans="1:58" x14ac:dyDescent="0.35">
      <c r="A235" t="s">
        <v>153</v>
      </c>
      <c r="B235" s="1">
        <v>43291</v>
      </c>
      <c r="C235" s="1">
        <v>43430</v>
      </c>
      <c r="D235" t="str">
        <f t="shared" si="94"/>
        <v>Yes, through state Medicaid plans</v>
      </c>
      <c r="E235" t="s">
        <v>419</v>
      </c>
      <c r="G235">
        <v>0</v>
      </c>
      <c r="S235">
        <v>1</v>
      </c>
      <c r="T235" t="s">
        <v>418</v>
      </c>
      <c r="V235" t="str">
        <f>("Buprenorphine, Methadone, Buprenorphine and Naloxone combination products")</f>
        <v>Buprenorphine, Methadone, Buprenorphine and Naloxone combination products</v>
      </c>
      <c r="W235" t="s">
        <v>415</v>
      </c>
      <c r="Y235" t="str">
        <f>("Suboxone (buprenorphine/naloxone) sublingual film, Suboxone (buprenorphine/naloxone) sublingual tablets")</f>
        <v>Suboxone (buprenorphine/naloxone) sublingual film, Suboxone (buprenorphine/naloxone) sublingual tablets</v>
      </c>
      <c r="Z235" t="s">
        <v>417</v>
      </c>
      <c r="AB235" t="s">
        <v>352</v>
      </c>
      <c r="AC235" t="s">
        <v>417</v>
      </c>
      <c r="AE235">
        <v>1</v>
      </c>
      <c r="AF235" t="s">
        <v>416</v>
      </c>
      <c r="AH235" t="str">
        <f>("No Buprenorphine specific limitations")</f>
        <v>No Buprenorphine specific limitations</v>
      </c>
      <c r="AK235" t="str">
        <f t="shared" si="97"/>
        <v>No Methadone specific limitations</v>
      </c>
      <c r="AN235" t="str">
        <f t="shared" si="102"/>
        <v>No Naltrexone specific limitations</v>
      </c>
      <c r="AQ235" t="str">
        <f t="shared" si="103"/>
        <v>Quantity limits</v>
      </c>
      <c r="AR235" t="s">
        <v>417</v>
      </c>
      <c r="AT235">
        <v>0</v>
      </c>
      <c r="AZ235">
        <v>1</v>
      </c>
      <c r="BA235" t="s">
        <v>403</v>
      </c>
      <c r="BC235">
        <v>1</v>
      </c>
      <c r="BD235" t="s">
        <v>402</v>
      </c>
      <c r="BF235">
        <v>0</v>
      </c>
    </row>
    <row r="236" spans="1:58" x14ac:dyDescent="0.35">
      <c r="A236" t="s">
        <v>153</v>
      </c>
      <c r="B236" s="1">
        <v>43431</v>
      </c>
      <c r="C236" s="1">
        <v>43677</v>
      </c>
      <c r="D236" t="str">
        <f t="shared" si="94"/>
        <v>Yes, through state Medicaid plans</v>
      </c>
      <c r="E236" t="s">
        <v>419</v>
      </c>
      <c r="G236">
        <v>0</v>
      </c>
      <c r="S236">
        <v>1</v>
      </c>
      <c r="T236" t="s">
        <v>418</v>
      </c>
      <c r="V236" t="str">
        <f>("Buprenorphine, Methadone, Naltrexone, Buprenorphine and Naloxone combination products")</f>
        <v>Buprenorphine, Methadone, Naltrexone, Buprenorphine and Naloxone combination products</v>
      </c>
      <c r="W236" t="s">
        <v>415</v>
      </c>
      <c r="Y236" t="str">
        <f>("Suboxone (buprenorphine/naloxone) sublingual film, Suboxone (buprenorphine/naloxone) sublingual tablets")</f>
        <v>Suboxone (buprenorphine/naloxone) sublingual film, Suboxone (buprenorphine/naloxone) sublingual tablets</v>
      </c>
      <c r="Z236" t="s">
        <v>417</v>
      </c>
      <c r="AB236" t="s">
        <v>352</v>
      </c>
      <c r="AC236" t="s">
        <v>417</v>
      </c>
      <c r="AE236">
        <v>1</v>
      </c>
      <c r="AF236" t="s">
        <v>416</v>
      </c>
      <c r="AH236" t="str">
        <f>("No Buprenorphine specific limitations")</f>
        <v>No Buprenorphine specific limitations</v>
      </c>
      <c r="AK236" t="str">
        <f t="shared" si="97"/>
        <v>No Methadone specific limitations</v>
      </c>
      <c r="AN236" t="str">
        <f t="shared" si="102"/>
        <v>No Naltrexone specific limitations</v>
      </c>
      <c r="AQ236" t="str">
        <f t="shared" si="103"/>
        <v>Quantity limits</v>
      </c>
      <c r="AR236" t="s">
        <v>415</v>
      </c>
      <c r="AT236">
        <v>0</v>
      </c>
      <c r="AZ236">
        <v>1</v>
      </c>
      <c r="BA236" t="s">
        <v>403</v>
      </c>
      <c r="BC236">
        <v>1</v>
      </c>
      <c r="BD236" t="s">
        <v>402</v>
      </c>
      <c r="BF236">
        <v>0</v>
      </c>
    </row>
    <row r="237" spans="1:58" x14ac:dyDescent="0.35">
      <c r="A237" t="s">
        <v>153</v>
      </c>
      <c r="B237" s="1">
        <v>43678</v>
      </c>
      <c r="C237" s="1">
        <v>43972</v>
      </c>
      <c r="D237" t="str">
        <f t="shared" si="94"/>
        <v>Yes, through state Medicaid plans</v>
      </c>
      <c r="E237" t="s">
        <v>413</v>
      </c>
      <c r="G237">
        <v>0</v>
      </c>
      <c r="S237">
        <v>1</v>
      </c>
      <c r="T237" t="s">
        <v>413</v>
      </c>
      <c r="V237" t="str">
        <f>("Buprenorphine, Methadone, Naltrexone, Buprenorphine and Naloxone combination products")</f>
        <v>Buprenorphine, Methadone, Naltrexone, Buprenorphine and Naloxone combination products</v>
      </c>
      <c r="W237" t="s">
        <v>409</v>
      </c>
      <c r="Y237" t="s">
        <v>414</v>
      </c>
      <c r="Z237" t="s">
        <v>411</v>
      </c>
      <c r="AB237" t="str">
        <f>("Bunavail (buprenorphine/naloxone) buccal film, Zubsolv (buprenorphine/naloxone) sublingual tablet")</f>
        <v>Bunavail (buprenorphine/naloxone) buccal film, Zubsolv (buprenorphine/naloxone) sublingual tablet</v>
      </c>
      <c r="AC237" t="s">
        <v>411</v>
      </c>
      <c r="AE237">
        <v>1</v>
      </c>
      <c r="AF237" t="s">
        <v>411</v>
      </c>
      <c r="AH237" t="str">
        <f>("Quantity limits")</f>
        <v>Quantity limits</v>
      </c>
      <c r="AI237" t="s">
        <v>410</v>
      </c>
      <c r="AK237" t="str">
        <f t="shared" si="97"/>
        <v>No Methadone specific limitations</v>
      </c>
      <c r="AN237" t="str">
        <f t="shared" si="102"/>
        <v>No Naltrexone specific limitations</v>
      </c>
      <c r="AQ237" t="str">
        <f t="shared" si="103"/>
        <v>Quantity limits</v>
      </c>
      <c r="AR237" t="s">
        <v>409</v>
      </c>
      <c r="AT237">
        <v>0</v>
      </c>
      <c r="AZ237">
        <v>1</v>
      </c>
      <c r="BA237" t="s">
        <v>403</v>
      </c>
      <c r="BC237">
        <v>1</v>
      </c>
      <c r="BD237" t="s">
        <v>402</v>
      </c>
      <c r="BF237">
        <v>0</v>
      </c>
    </row>
    <row r="238" spans="1:58" x14ac:dyDescent="0.35">
      <c r="A238" t="s">
        <v>153</v>
      </c>
      <c r="B238" s="1">
        <v>43973</v>
      </c>
      <c r="C238" s="1">
        <v>44012</v>
      </c>
      <c r="D238" t="str">
        <f t="shared" si="94"/>
        <v>Yes, through state Medicaid plans</v>
      </c>
      <c r="E238" t="s">
        <v>413</v>
      </c>
      <c r="G238">
        <v>0</v>
      </c>
      <c r="S238">
        <v>1</v>
      </c>
      <c r="T238" t="s">
        <v>413</v>
      </c>
      <c r="V238" t="str">
        <f>("Buprenorphine, Methadone, Naltrexone, Buprenorphine and Naloxone combination products")</f>
        <v>Buprenorphine, Methadone, Naltrexone, Buprenorphine and Naloxone combination products</v>
      </c>
      <c r="W238" t="s">
        <v>409</v>
      </c>
      <c r="Y238" t="s">
        <v>412</v>
      </c>
      <c r="Z238" t="s">
        <v>411</v>
      </c>
      <c r="AB238" t="str">
        <f>("Bunavail (buprenorphine/naloxone) buccal film, Zubsolv (buprenorphine/naloxone) sublingual tablet")</f>
        <v>Bunavail (buprenorphine/naloxone) buccal film, Zubsolv (buprenorphine/naloxone) sublingual tablet</v>
      </c>
      <c r="AC238" t="s">
        <v>411</v>
      </c>
      <c r="AE238">
        <v>1</v>
      </c>
      <c r="AF238" t="s">
        <v>410</v>
      </c>
      <c r="AH238" t="str">
        <f>("Quantity limits")</f>
        <v>Quantity limits</v>
      </c>
      <c r="AI238" t="s">
        <v>410</v>
      </c>
      <c r="AK238" t="str">
        <f t="shared" si="97"/>
        <v>No Methadone specific limitations</v>
      </c>
      <c r="AN238" t="str">
        <f t="shared" si="102"/>
        <v>No Naltrexone specific limitations</v>
      </c>
      <c r="AQ238" t="str">
        <f t="shared" si="103"/>
        <v>Quantity limits</v>
      </c>
      <c r="AR238" t="s">
        <v>409</v>
      </c>
      <c r="AT238">
        <v>0</v>
      </c>
      <c r="AZ238">
        <v>1</v>
      </c>
      <c r="BA238" t="s">
        <v>403</v>
      </c>
      <c r="BC238">
        <v>1</v>
      </c>
      <c r="BF238">
        <v>0</v>
      </c>
    </row>
    <row r="239" spans="1:58" x14ac:dyDescent="0.35">
      <c r="A239" t="s">
        <v>153</v>
      </c>
      <c r="B239" s="1">
        <v>44013</v>
      </c>
      <c r="C239" s="1">
        <v>44044</v>
      </c>
      <c r="D239" t="str">
        <f t="shared" si="94"/>
        <v>Yes, through state Medicaid plans</v>
      </c>
      <c r="E239" t="s">
        <v>408</v>
      </c>
      <c r="G239">
        <v>0</v>
      </c>
      <c r="S239">
        <v>1</v>
      </c>
      <c r="T239" t="s">
        <v>408</v>
      </c>
      <c r="V239" t="str">
        <f>("Buprenorphine, Methadone, Naltrexone, Buprenorphine and Naloxone combination products")</f>
        <v>Buprenorphine, Methadone, Naltrexone, Buprenorphine and Naloxone combination products</v>
      </c>
      <c r="W239" t="s">
        <v>404</v>
      </c>
      <c r="Y239" t="str">
        <f>("Buprenorphine sublingual tablet, Buprenorphine/naloxone sublingual film , Buprenorphine/naloxone sublingual tablet")</f>
        <v>Buprenorphine sublingual tablet, Buprenorphine/naloxone sublingual film , Buprenorphine/naloxone sublingual tablet</v>
      </c>
      <c r="Z239" t="s">
        <v>407</v>
      </c>
      <c r="AB239" t="str">
        <f>("Bunavail (buprenorphine/naloxone) buccal film, Zubsolv (buprenorphine/naloxone) sublingual tablet")</f>
        <v>Bunavail (buprenorphine/naloxone) buccal film, Zubsolv (buprenorphine/naloxone) sublingual tablet</v>
      </c>
      <c r="AC239" t="s">
        <v>407</v>
      </c>
      <c r="AE239">
        <v>1</v>
      </c>
      <c r="AF239" t="s">
        <v>406</v>
      </c>
      <c r="AH239" t="str">
        <f>("Prior authorization , Quantity limits")</f>
        <v>Prior authorization , Quantity limits</v>
      </c>
      <c r="AI239" t="s">
        <v>405</v>
      </c>
      <c r="AK239" t="str">
        <f t="shared" si="97"/>
        <v>No Methadone specific limitations</v>
      </c>
      <c r="AN239" t="str">
        <f t="shared" si="102"/>
        <v>No Naltrexone specific limitations</v>
      </c>
      <c r="AQ239" t="str">
        <f t="shared" si="103"/>
        <v>Quantity limits</v>
      </c>
      <c r="AR239" t="s">
        <v>404</v>
      </c>
      <c r="AT239">
        <v>0</v>
      </c>
      <c r="AZ239">
        <v>1</v>
      </c>
      <c r="BA239" t="s">
        <v>403</v>
      </c>
      <c r="BC239">
        <v>1</v>
      </c>
      <c r="BD239" t="s">
        <v>402</v>
      </c>
      <c r="BF239">
        <v>0</v>
      </c>
    </row>
    <row r="240" spans="1:58" x14ac:dyDescent="0.35">
      <c r="A240" t="s">
        <v>154</v>
      </c>
      <c r="B240" s="1">
        <v>42948</v>
      </c>
      <c r="C240" s="1">
        <v>43038</v>
      </c>
      <c r="D240" t="str">
        <f t="shared" si="94"/>
        <v>Yes, through state Medicaid plans</v>
      </c>
      <c r="E240" t="s">
        <v>397</v>
      </c>
      <c r="G240">
        <v>0</v>
      </c>
      <c r="S240">
        <v>1</v>
      </c>
      <c r="T240" t="s">
        <v>397</v>
      </c>
      <c r="V240" t="str">
        <f>("Buprenorphine, Methadone, Buprenorphine and Naloxone combination products")</f>
        <v>Buprenorphine, Methadone, Buprenorphine and Naloxone combination products</v>
      </c>
      <c r="W240" t="s">
        <v>399</v>
      </c>
      <c r="Y240" t="str">
        <f t="shared" ref="Y240:Y247" si="104">("State does not designate any specific formulations of medications used in MAT as preferred")</f>
        <v>State does not designate any specific formulations of medications used in MAT as preferred</v>
      </c>
      <c r="AB240" t="str">
        <f t="shared" ref="AB240:AB247" si="105">("State does not designate any specific formulations of medications used in MAT as non-preferred")</f>
        <v>State does not designate any specific formulations of medications used in MAT as non-preferred</v>
      </c>
      <c r="AE240">
        <v>0</v>
      </c>
      <c r="AT240">
        <v>1</v>
      </c>
      <c r="AU240" t="s">
        <v>399</v>
      </c>
      <c r="AW240" t="str">
        <f>("Reimbursement limitations")</f>
        <v>Reimbursement limitations</v>
      </c>
      <c r="AX240" t="s">
        <v>399</v>
      </c>
      <c r="AY240" t="s">
        <v>398</v>
      </c>
      <c r="AZ240">
        <v>1</v>
      </c>
      <c r="BA240" t="s">
        <v>397</v>
      </c>
      <c r="BF240">
        <v>0</v>
      </c>
    </row>
    <row r="241" spans="1:62" x14ac:dyDescent="0.35">
      <c r="A241" t="s">
        <v>154</v>
      </c>
      <c r="B241" s="1">
        <v>43039</v>
      </c>
      <c r="C241" s="1">
        <v>43236</v>
      </c>
      <c r="D241" t="str">
        <f t="shared" si="94"/>
        <v>Yes, through state Medicaid plans</v>
      </c>
      <c r="E241" t="s">
        <v>397</v>
      </c>
      <c r="G241">
        <v>0</v>
      </c>
      <c r="S241">
        <v>1</v>
      </c>
      <c r="T241" t="s">
        <v>397</v>
      </c>
      <c r="V241" t="str">
        <f>("Buprenorphine, Methadone, Buprenorphine and Naloxone combination products")</f>
        <v>Buprenorphine, Methadone, Buprenorphine and Naloxone combination products</v>
      </c>
      <c r="W241" t="s">
        <v>399</v>
      </c>
      <c r="Y241" t="str">
        <f t="shared" si="104"/>
        <v>State does not designate any specific formulations of medications used in MAT as preferred</v>
      </c>
      <c r="AB241" t="str">
        <f t="shared" si="105"/>
        <v>State does not designate any specific formulations of medications used in MAT as non-preferred</v>
      </c>
      <c r="AE241">
        <v>0</v>
      </c>
      <c r="AT241">
        <v>1</v>
      </c>
      <c r="AU241" t="s">
        <v>399</v>
      </c>
      <c r="AW241" t="str">
        <f>("Reimbursement limitations")</f>
        <v>Reimbursement limitations</v>
      </c>
      <c r="AX241" t="s">
        <v>399</v>
      </c>
      <c r="AY241" t="s">
        <v>398</v>
      </c>
      <c r="AZ241">
        <v>1</v>
      </c>
      <c r="BA241" t="s">
        <v>397</v>
      </c>
      <c r="BC241">
        <v>1</v>
      </c>
      <c r="BD241" t="s">
        <v>401</v>
      </c>
      <c r="BF241">
        <v>0</v>
      </c>
    </row>
    <row r="242" spans="1:62" x14ac:dyDescent="0.35">
      <c r="A242" t="s">
        <v>154</v>
      </c>
      <c r="B242" s="1">
        <v>43237</v>
      </c>
      <c r="C242" s="1">
        <v>43750</v>
      </c>
      <c r="D242" t="str">
        <f t="shared" si="94"/>
        <v>Yes, through state Medicaid plans</v>
      </c>
      <c r="E242" t="s">
        <v>397</v>
      </c>
      <c r="G242">
        <v>0</v>
      </c>
      <c r="S242">
        <v>1</v>
      </c>
      <c r="T242" t="s">
        <v>400</v>
      </c>
      <c r="V242" t="str">
        <f>("Buprenorphine, Methadone, Buprenorphine and Naloxone combination products")</f>
        <v>Buprenorphine, Methadone, Buprenorphine and Naloxone combination products</v>
      </c>
      <c r="W242" t="s">
        <v>399</v>
      </c>
      <c r="Y242" t="str">
        <f t="shared" si="104"/>
        <v>State does not designate any specific formulations of medications used in MAT as preferred</v>
      </c>
      <c r="AB242" t="str">
        <f t="shared" si="105"/>
        <v>State does not designate any specific formulations of medications used in MAT as non-preferred</v>
      </c>
      <c r="AE242">
        <v>0</v>
      </c>
      <c r="AT242">
        <v>1</v>
      </c>
      <c r="AU242" t="s">
        <v>399</v>
      </c>
      <c r="AW242" t="str">
        <f>("Reimbursement limitations")</f>
        <v>Reimbursement limitations</v>
      </c>
      <c r="AX242" t="s">
        <v>399</v>
      </c>
      <c r="AY242" t="s">
        <v>398</v>
      </c>
      <c r="AZ242">
        <v>1</v>
      </c>
      <c r="BA242" t="s">
        <v>397</v>
      </c>
      <c r="BC242">
        <v>1</v>
      </c>
      <c r="BD242" t="s">
        <v>396</v>
      </c>
      <c r="BF242">
        <v>0</v>
      </c>
    </row>
    <row r="243" spans="1:62" x14ac:dyDescent="0.35">
      <c r="A243" t="s">
        <v>154</v>
      </c>
      <c r="B243" s="1">
        <v>43751</v>
      </c>
      <c r="C243" s="1">
        <v>43787</v>
      </c>
      <c r="D243" t="str">
        <f t="shared" si="94"/>
        <v>Yes, through state Medicaid plans</v>
      </c>
      <c r="E243" t="s">
        <v>397</v>
      </c>
      <c r="G243">
        <v>0</v>
      </c>
      <c r="S243">
        <v>1</v>
      </c>
      <c r="T243" t="s">
        <v>400</v>
      </c>
      <c r="V243" t="str">
        <f>("Buprenorphine, Methadone, Buprenorphine and Naloxone combination products")</f>
        <v>Buprenorphine, Methadone, Buprenorphine and Naloxone combination products</v>
      </c>
      <c r="W243" t="s">
        <v>399</v>
      </c>
      <c r="Y243" t="str">
        <f t="shared" si="104"/>
        <v>State does not designate any specific formulations of medications used in MAT as preferred</v>
      </c>
      <c r="AB243" t="str">
        <f t="shared" si="105"/>
        <v>State does not designate any specific formulations of medications used in MAT as non-preferred</v>
      </c>
      <c r="AE243">
        <v>0</v>
      </c>
      <c r="AT243">
        <v>1</v>
      </c>
      <c r="AU243" t="s">
        <v>399</v>
      </c>
      <c r="AW243" t="str">
        <f>("Reimbursement limitations")</f>
        <v>Reimbursement limitations</v>
      </c>
      <c r="AX243" t="s">
        <v>399</v>
      </c>
      <c r="AY243" t="s">
        <v>398</v>
      </c>
      <c r="AZ243">
        <v>1</v>
      </c>
      <c r="BA243" t="s">
        <v>397</v>
      </c>
      <c r="BC243">
        <v>1</v>
      </c>
      <c r="BD243" t="s">
        <v>396</v>
      </c>
      <c r="BF243">
        <v>0</v>
      </c>
    </row>
    <row r="244" spans="1:62" x14ac:dyDescent="0.35">
      <c r="A244" t="s">
        <v>154</v>
      </c>
      <c r="B244" s="1">
        <v>43788</v>
      </c>
      <c r="C244" s="1">
        <v>44044</v>
      </c>
      <c r="D244" t="str">
        <f t="shared" si="94"/>
        <v>Yes, through state Medicaid plans</v>
      </c>
      <c r="E244" t="s">
        <v>397</v>
      </c>
      <c r="G244">
        <v>0</v>
      </c>
      <c r="S244">
        <v>1</v>
      </c>
      <c r="T244" t="s">
        <v>400</v>
      </c>
      <c r="V244" t="str">
        <f>("Buprenorphine, Methadone, Buprenorphine and Naloxone combination products")</f>
        <v>Buprenorphine, Methadone, Buprenorphine and Naloxone combination products</v>
      </c>
      <c r="W244" t="s">
        <v>399</v>
      </c>
      <c r="Y244" t="str">
        <f t="shared" si="104"/>
        <v>State does not designate any specific formulations of medications used in MAT as preferred</v>
      </c>
      <c r="AB244" t="str">
        <f t="shared" si="105"/>
        <v>State does not designate any specific formulations of medications used in MAT as non-preferred</v>
      </c>
      <c r="AE244">
        <v>0</v>
      </c>
      <c r="AT244">
        <v>1</v>
      </c>
      <c r="AU244" t="s">
        <v>399</v>
      </c>
      <c r="AW244" t="str">
        <f>("Reimbursement limitations")</f>
        <v>Reimbursement limitations</v>
      </c>
      <c r="AX244" t="s">
        <v>399</v>
      </c>
      <c r="AY244" t="s">
        <v>398</v>
      </c>
      <c r="AZ244">
        <v>1</v>
      </c>
      <c r="BA244" t="s">
        <v>397</v>
      </c>
      <c r="BC244">
        <v>1</v>
      </c>
      <c r="BD244" t="s">
        <v>396</v>
      </c>
      <c r="BF244">
        <v>0</v>
      </c>
      <c r="BI244" t="str">
        <f>("")</f>
        <v/>
      </c>
    </row>
    <row r="245" spans="1:62" x14ac:dyDescent="0.35">
      <c r="A245" t="s">
        <v>155</v>
      </c>
      <c r="B245" s="1">
        <v>42948</v>
      </c>
      <c r="C245" s="1">
        <v>43465</v>
      </c>
      <c r="D245" t="str">
        <f t="shared" si="94"/>
        <v>Yes, through state Medicaid plans</v>
      </c>
      <c r="E245" t="s">
        <v>391</v>
      </c>
      <c r="G245">
        <v>0</v>
      </c>
      <c r="S245">
        <v>1</v>
      </c>
      <c r="T245" t="s">
        <v>391</v>
      </c>
      <c r="V245" t="str">
        <f>("Methadone")</f>
        <v>Methadone</v>
      </c>
      <c r="W245" t="s">
        <v>391</v>
      </c>
      <c r="Y245" t="str">
        <f t="shared" si="104"/>
        <v>State does not designate any specific formulations of medications used in MAT as preferred</v>
      </c>
      <c r="AB245" t="str">
        <f t="shared" si="105"/>
        <v>State does not designate any specific formulations of medications used in MAT as non-preferred</v>
      </c>
      <c r="AE245">
        <v>0</v>
      </c>
      <c r="AT245">
        <v>0</v>
      </c>
      <c r="AZ245">
        <v>0</v>
      </c>
      <c r="BA245" t="s">
        <v>391</v>
      </c>
      <c r="BB245" t="s">
        <v>393</v>
      </c>
      <c r="BF245">
        <v>1</v>
      </c>
      <c r="BG245" t="s">
        <v>391</v>
      </c>
      <c r="BI245" t="str">
        <f>("Includes MOUD in Medicaid plan coverage")</f>
        <v>Includes MOUD in Medicaid plan coverage</v>
      </c>
      <c r="BJ245" t="s">
        <v>391</v>
      </c>
    </row>
    <row r="246" spans="1:62" x14ac:dyDescent="0.35">
      <c r="A246" t="s">
        <v>155</v>
      </c>
      <c r="B246" s="1">
        <v>43466</v>
      </c>
      <c r="C246" s="1">
        <v>43830</v>
      </c>
      <c r="D246" t="str">
        <f t="shared" si="94"/>
        <v>Yes, through state Medicaid plans</v>
      </c>
      <c r="E246" t="s">
        <v>391</v>
      </c>
      <c r="G246">
        <v>0</v>
      </c>
      <c r="S246">
        <v>1</v>
      </c>
      <c r="T246" t="s">
        <v>391</v>
      </c>
      <c r="V246" t="str">
        <f>("Methadone")</f>
        <v>Methadone</v>
      </c>
      <c r="W246" t="s">
        <v>391</v>
      </c>
      <c r="Y246" t="str">
        <f t="shared" si="104"/>
        <v>State does not designate any specific formulations of medications used in MAT as preferred</v>
      </c>
      <c r="AB246" t="str">
        <f t="shared" si="105"/>
        <v>State does not designate any specific formulations of medications used in MAT as non-preferred</v>
      </c>
      <c r="AE246">
        <v>0</v>
      </c>
      <c r="AT246">
        <v>0</v>
      </c>
      <c r="AZ246">
        <v>0</v>
      </c>
      <c r="BA246" t="s">
        <v>391</v>
      </c>
      <c r="BB246" t="s">
        <v>393</v>
      </c>
      <c r="BC246">
        <v>1</v>
      </c>
      <c r="BD246" t="s">
        <v>392</v>
      </c>
      <c r="BF246">
        <v>1</v>
      </c>
      <c r="BG246" t="s">
        <v>391</v>
      </c>
      <c r="BI246" t="str">
        <f>("Includes MOUD in Medicaid plan coverage")</f>
        <v>Includes MOUD in Medicaid plan coverage</v>
      </c>
      <c r="BJ246" t="s">
        <v>391</v>
      </c>
    </row>
    <row r="247" spans="1:62" x14ac:dyDescent="0.35">
      <c r="A247" t="s">
        <v>155</v>
      </c>
      <c r="B247" s="1">
        <v>43831</v>
      </c>
      <c r="C247" s="1">
        <v>44044</v>
      </c>
      <c r="D247" t="str">
        <f t="shared" si="94"/>
        <v>Yes, through state Medicaid plans</v>
      </c>
      <c r="E247" t="s">
        <v>395</v>
      </c>
      <c r="G247">
        <v>0</v>
      </c>
      <c r="S247">
        <v>1</v>
      </c>
      <c r="T247" t="s">
        <v>395</v>
      </c>
      <c r="V247" t="str">
        <f>("Buprenorphine, Methadone")</f>
        <v>Buprenorphine, Methadone</v>
      </c>
      <c r="W247" t="s">
        <v>395</v>
      </c>
      <c r="Y247" t="str">
        <f t="shared" si="104"/>
        <v>State does not designate any specific formulations of medications used in MAT as preferred</v>
      </c>
      <c r="AB247" t="str">
        <f t="shared" si="105"/>
        <v>State does not designate any specific formulations of medications used in MAT as non-preferred</v>
      </c>
      <c r="AE247">
        <v>0</v>
      </c>
      <c r="AT247">
        <v>0</v>
      </c>
      <c r="AZ247">
        <v>1</v>
      </c>
      <c r="BA247" t="s">
        <v>394</v>
      </c>
      <c r="BB247" t="s">
        <v>393</v>
      </c>
      <c r="BC247">
        <v>1</v>
      </c>
      <c r="BD247" t="s">
        <v>392</v>
      </c>
      <c r="BF247">
        <v>1</v>
      </c>
      <c r="BG247" t="s">
        <v>391</v>
      </c>
      <c r="BI247" t="str">
        <f>("Includes MOUD in Medicaid plan coverage")</f>
        <v>Includes MOUD in Medicaid plan coverage</v>
      </c>
      <c r="BJ247" t="s">
        <v>391</v>
      </c>
    </row>
    <row r="248" spans="1:62" x14ac:dyDescent="0.35">
      <c r="A248" t="s">
        <v>156</v>
      </c>
      <c r="B248" s="1">
        <v>42948</v>
      </c>
      <c r="C248" s="1">
        <v>43074</v>
      </c>
      <c r="D248" t="str">
        <f t="shared" ref="D248:D256" si="106">("Yes, through state Medicaid plans, Yes, through commercial insurers")</f>
        <v>Yes, through state Medicaid plans, Yes, through commercial insurers</v>
      </c>
      <c r="E248" t="s">
        <v>389</v>
      </c>
      <c r="G248">
        <v>1</v>
      </c>
      <c r="H248" t="s">
        <v>382</v>
      </c>
      <c r="J248" t="str">
        <f t="shared" ref="J248:J254" si="107">("Law does not specify the MAT medication")</f>
        <v>Law does not specify the MAT medication</v>
      </c>
      <c r="M248" t="str">
        <f t="shared" ref="M248:M256" si="108">("Prior authorization")</f>
        <v>Prior authorization</v>
      </c>
      <c r="N248" t="s">
        <v>382</v>
      </c>
      <c r="O248" t="s">
        <v>381</v>
      </c>
      <c r="P248">
        <v>0</v>
      </c>
      <c r="S248">
        <v>1</v>
      </c>
      <c r="T248" t="s">
        <v>389</v>
      </c>
      <c r="V248" t="str">
        <f>("Buprenorphine, Naltrexone, Buprenorphine and Naloxone combination products")</f>
        <v>Buprenorphine, Naltrexone, Buprenorphine and Naloxone combination products</v>
      </c>
      <c r="W248" t="s">
        <v>375</v>
      </c>
      <c r="Y248" t="str">
        <f>("Buprenorphine sublingual tablet, Buprenorphine sublingual film, Naltrexone tablet, ReVia (naltrexone), Suboxone (buprenorphine/naloxone) sublingual film")</f>
        <v>Buprenorphine sublingual tablet, Buprenorphine sublingual film, Naltrexone tablet, ReVia (naltrexone), Suboxone (buprenorphine/naloxone) sublingual film</v>
      </c>
      <c r="Z248" t="s">
        <v>375</v>
      </c>
      <c r="AB248" t="str">
        <f t="shared" ref="AB248:AB256" si="109">("Buprenorphine/naloxone sublingual tablet, Bunavail (buprenorphine/naloxone) buccal film, Zubsolv (buprenorphine/naloxone) sublingual tablet")</f>
        <v>Buprenorphine/naloxone sublingual tablet, Bunavail (buprenorphine/naloxone) buccal film, Zubsolv (buprenorphine/naloxone) sublingual tablet</v>
      </c>
      <c r="AC248" t="s">
        <v>375</v>
      </c>
      <c r="AE248">
        <v>1</v>
      </c>
      <c r="AF248" t="s">
        <v>375</v>
      </c>
      <c r="AH248" t="str">
        <f>("Prior authorization , Quantity limits")</f>
        <v>Prior authorization , Quantity limits</v>
      </c>
      <c r="AI248" t="s">
        <v>375</v>
      </c>
      <c r="AK248" t="str">
        <f t="shared" ref="AK248:AK256" si="110">("No Methadone specific limitations")</f>
        <v>No Methadone specific limitations</v>
      </c>
      <c r="AN248" t="str">
        <f t="shared" ref="AN248:AN279" si="111">("No Naltrexone specific limitations")</f>
        <v>No Naltrexone specific limitations</v>
      </c>
      <c r="AQ248" t="str">
        <f>("Prior authorization, Quantity limits")</f>
        <v>Prior authorization, Quantity limits</v>
      </c>
      <c r="AR248" t="s">
        <v>375</v>
      </c>
      <c r="AT248">
        <v>1</v>
      </c>
      <c r="AU248" t="s">
        <v>374</v>
      </c>
      <c r="AW248" t="str">
        <f t="shared" ref="AW248:AW256" si="112">("Number of treatments, Number of appointments, Reimbursement limitations")</f>
        <v>Number of treatments, Number of appointments, Reimbursement limitations</v>
      </c>
      <c r="AX248" t="s">
        <v>374</v>
      </c>
      <c r="AZ248">
        <v>1</v>
      </c>
      <c r="BA248" t="s">
        <v>374</v>
      </c>
      <c r="BF248">
        <v>0</v>
      </c>
    </row>
    <row r="249" spans="1:62" x14ac:dyDescent="0.35">
      <c r="A249" t="s">
        <v>156</v>
      </c>
      <c r="B249" s="1">
        <v>43075</v>
      </c>
      <c r="C249" s="1">
        <v>43236</v>
      </c>
      <c r="D249" t="str">
        <f t="shared" si="106"/>
        <v>Yes, through state Medicaid plans, Yes, through commercial insurers</v>
      </c>
      <c r="E249" t="s">
        <v>390</v>
      </c>
      <c r="G249">
        <v>1</v>
      </c>
      <c r="H249" t="s">
        <v>382</v>
      </c>
      <c r="J249" t="str">
        <f t="shared" si="107"/>
        <v>Law does not specify the MAT medication</v>
      </c>
      <c r="M249" t="str">
        <f t="shared" si="108"/>
        <v>Prior authorization</v>
      </c>
      <c r="N249" t="s">
        <v>382</v>
      </c>
      <c r="O249" t="s">
        <v>381</v>
      </c>
      <c r="P249">
        <v>0</v>
      </c>
      <c r="S249">
        <v>1</v>
      </c>
      <c r="T249" t="s">
        <v>389</v>
      </c>
      <c r="V249" t="str">
        <f>("Buprenorphine, Methadone, Naltrexone, Buprenorphine and Naloxone combination products")</f>
        <v>Buprenorphine, Methadone, Naltrexone, Buprenorphine and Naloxone combination products</v>
      </c>
      <c r="W249" t="s">
        <v>386</v>
      </c>
      <c r="Y249" t="str">
        <f>("Buprenorphine sublingual tablet, Buprenorphine sublingual film, Naltrexone tablet, ReVia (naltrexone), Suboxone (buprenorphine/naloxone) sublingual film")</f>
        <v>Buprenorphine sublingual tablet, Buprenorphine sublingual film, Naltrexone tablet, ReVia (naltrexone), Suboxone (buprenorphine/naloxone) sublingual film</v>
      </c>
      <c r="Z249" t="s">
        <v>375</v>
      </c>
      <c r="AB249" t="str">
        <f t="shared" si="109"/>
        <v>Buprenorphine/naloxone sublingual tablet, Bunavail (buprenorphine/naloxone) buccal film, Zubsolv (buprenorphine/naloxone) sublingual tablet</v>
      </c>
      <c r="AC249" t="s">
        <v>375</v>
      </c>
      <c r="AE249">
        <v>1</v>
      </c>
      <c r="AF249" t="s">
        <v>375</v>
      </c>
      <c r="AH249" t="str">
        <f>("Prior authorization , Quantity limits")</f>
        <v>Prior authorization , Quantity limits</v>
      </c>
      <c r="AI249" t="s">
        <v>375</v>
      </c>
      <c r="AK249" t="str">
        <f t="shared" si="110"/>
        <v>No Methadone specific limitations</v>
      </c>
      <c r="AN249" t="str">
        <f t="shared" si="111"/>
        <v>No Naltrexone specific limitations</v>
      </c>
      <c r="AQ249" t="str">
        <f>("Prior authorization, Quantity limits")</f>
        <v>Prior authorization, Quantity limits</v>
      </c>
      <c r="AR249" t="s">
        <v>375</v>
      </c>
      <c r="AT249">
        <v>1</v>
      </c>
      <c r="AU249" t="s">
        <v>374</v>
      </c>
      <c r="AW249" t="str">
        <f t="shared" si="112"/>
        <v>Number of treatments, Number of appointments, Reimbursement limitations</v>
      </c>
      <c r="AX249" t="s">
        <v>374</v>
      </c>
      <c r="AZ249">
        <v>1</v>
      </c>
      <c r="BA249" t="s">
        <v>373</v>
      </c>
      <c r="BF249">
        <v>0</v>
      </c>
    </row>
    <row r="250" spans="1:62" x14ac:dyDescent="0.35">
      <c r="A250" t="s">
        <v>156</v>
      </c>
      <c r="B250" s="1">
        <v>43237</v>
      </c>
      <c r="C250" s="1">
        <v>43550</v>
      </c>
      <c r="D250" t="str">
        <f t="shared" si="106"/>
        <v>Yes, through state Medicaid plans, Yes, through commercial insurers</v>
      </c>
      <c r="E250" t="s">
        <v>388</v>
      </c>
      <c r="G250">
        <v>1</v>
      </c>
      <c r="H250" t="s">
        <v>382</v>
      </c>
      <c r="J250" t="str">
        <f t="shared" si="107"/>
        <v>Law does not specify the MAT medication</v>
      </c>
      <c r="M250" t="str">
        <f t="shared" si="108"/>
        <v>Prior authorization</v>
      </c>
      <c r="N250" t="s">
        <v>382</v>
      </c>
      <c r="O250" t="s">
        <v>381</v>
      </c>
      <c r="P250">
        <v>0</v>
      </c>
      <c r="S250">
        <v>1</v>
      </c>
      <c r="T250" t="s">
        <v>387</v>
      </c>
      <c r="V250" t="str">
        <f>("Buprenorphine, Methadone, Naltrexone, Buprenorphine and Naloxone combination products")</f>
        <v>Buprenorphine, Methadone, Naltrexone, Buprenorphine and Naloxone combination products</v>
      </c>
      <c r="W250" t="s">
        <v>386</v>
      </c>
      <c r="Y250" t="str">
        <f>("Buprenorphine sublingual tablet, Naltrexone tablet, Suboxone (buprenorphine/naloxone) sublingual film")</f>
        <v>Buprenorphine sublingual tablet, Naltrexone tablet, Suboxone (buprenorphine/naloxone) sublingual film</v>
      </c>
      <c r="Z250" t="s">
        <v>375</v>
      </c>
      <c r="AB250" t="str">
        <f t="shared" si="109"/>
        <v>Buprenorphine/naloxone sublingual tablet, Bunavail (buprenorphine/naloxone) buccal film, Zubsolv (buprenorphine/naloxone) sublingual tablet</v>
      </c>
      <c r="AC250" t="s">
        <v>375</v>
      </c>
      <c r="AE250">
        <v>1</v>
      </c>
      <c r="AF250" t="s">
        <v>375</v>
      </c>
      <c r="AH250" t="str">
        <f>("Prior authorization , Quantity limits")</f>
        <v>Prior authorization , Quantity limits</v>
      </c>
      <c r="AI250" t="s">
        <v>375</v>
      </c>
      <c r="AK250" t="str">
        <f t="shared" si="110"/>
        <v>No Methadone specific limitations</v>
      </c>
      <c r="AN250" t="str">
        <f t="shared" si="111"/>
        <v>No Naltrexone specific limitations</v>
      </c>
      <c r="AQ250" t="str">
        <f>("Prior authorization, Quantity limits")</f>
        <v>Prior authorization, Quantity limits</v>
      </c>
      <c r="AR250" t="s">
        <v>375</v>
      </c>
      <c r="AT250">
        <v>1</v>
      </c>
      <c r="AU250" t="s">
        <v>374</v>
      </c>
      <c r="AW250" t="str">
        <f t="shared" si="112"/>
        <v>Number of treatments, Number of appointments, Reimbursement limitations</v>
      </c>
      <c r="AX250" t="s">
        <v>374</v>
      </c>
      <c r="AZ250">
        <v>1</v>
      </c>
      <c r="BA250" t="s">
        <v>373</v>
      </c>
      <c r="BF250">
        <v>0</v>
      </c>
    </row>
    <row r="251" spans="1:62" x14ac:dyDescent="0.35">
      <c r="A251" t="s">
        <v>156</v>
      </c>
      <c r="B251" s="1">
        <v>43551</v>
      </c>
      <c r="C251" s="1">
        <v>43566</v>
      </c>
      <c r="D251" t="str">
        <f t="shared" si="106"/>
        <v>Yes, through state Medicaid plans, Yes, through commercial insurers</v>
      </c>
      <c r="E251" t="s">
        <v>385</v>
      </c>
      <c r="G251">
        <v>1</v>
      </c>
      <c r="H251" t="s">
        <v>382</v>
      </c>
      <c r="J251" t="str">
        <f t="shared" si="107"/>
        <v>Law does not specify the MAT medication</v>
      </c>
      <c r="M251" t="str">
        <f t="shared" si="108"/>
        <v>Prior authorization</v>
      </c>
      <c r="N251" t="s">
        <v>382</v>
      </c>
      <c r="O251" t="s">
        <v>381</v>
      </c>
      <c r="P251">
        <v>0</v>
      </c>
      <c r="S251">
        <v>1</v>
      </c>
      <c r="T251" t="s">
        <v>384</v>
      </c>
      <c r="V251" t="str">
        <f t="shared" ref="V251:V256" si="113">("Buprenorphine, Naltrexone, Buprenorphine and Naloxone combination products")</f>
        <v>Buprenorphine, Naltrexone, Buprenorphine and Naloxone combination products</v>
      </c>
      <c r="W251" t="s">
        <v>375</v>
      </c>
      <c r="Y251" t="str">
        <f>("Buprenorphine sublingual tablet, Naltrexone tablet, Suboxone (buprenorphine/naloxone) sublingual film")</f>
        <v>Buprenorphine sublingual tablet, Naltrexone tablet, Suboxone (buprenorphine/naloxone) sublingual film</v>
      </c>
      <c r="Z251" t="s">
        <v>375</v>
      </c>
      <c r="AB251" t="str">
        <f t="shared" si="109"/>
        <v>Buprenorphine/naloxone sublingual tablet, Bunavail (buprenorphine/naloxone) buccal film, Zubsolv (buprenorphine/naloxone) sublingual tablet</v>
      </c>
      <c r="AC251" t="s">
        <v>375</v>
      </c>
      <c r="AE251">
        <v>1</v>
      </c>
      <c r="AF251" t="s">
        <v>375</v>
      </c>
      <c r="AH251" t="str">
        <f>("Prior authorization , Quantity limits")</f>
        <v>Prior authorization , Quantity limits</v>
      </c>
      <c r="AI251" t="s">
        <v>375</v>
      </c>
      <c r="AK251" t="str">
        <f t="shared" si="110"/>
        <v>No Methadone specific limitations</v>
      </c>
      <c r="AN251" t="str">
        <f t="shared" si="111"/>
        <v>No Naltrexone specific limitations</v>
      </c>
      <c r="AQ251" t="str">
        <f>("Prior authorization, Quantity limits")</f>
        <v>Prior authorization, Quantity limits</v>
      </c>
      <c r="AR251" t="s">
        <v>375</v>
      </c>
      <c r="AT251">
        <v>1</v>
      </c>
      <c r="AU251" t="s">
        <v>374</v>
      </c>
      <c r="AW251" t="str">
        <f t="shared" si="112"/>
        <v>Number of treatments, Number of appointments, Reimbursement limitations</v>
      </c>
      <c r="AX251" t="s">
        <v>374</v>
      </c>
      <c r="AZ251">
        <v>1</v>
      </c>
      <c r="BA251" t="s">
        <v>373</v>
      </c>
      <c r="BF251">
        <v>0</v>
      </c>
    </row>
    <row r="252" spans="1:62" x14ac:dyDescent="0.35">
      <c r="A252" t="s">
        <v>156</v>
      </c>
      <c r="B252" s="1">
        <v>43567</v>
      </c>
      <c r="C252" s="1">
        <v>43670</v>
      </c>
      <c r="D252" t="str">
        <f t="shared" si="106"/>
        <v>Yes, through state Medicaid plans, Yes, through commercial insurers</v>
      </c>
      <c r="E252" t="s">
        <v>383</v>
      </c>
      <c r="G252">
        <v>1</v>
      </c>
      <c r="H252" t="s">
        <v>382</v>
      </c>
      <c r="J252" t="str">
        <f t="shared" si="107"/>
        <v>Law does not specify the MAT medication</v>
      </c>
      <c r="M252" t="str">
        <f t="shared" si="108"/>
        <v>Prior authorization</v>
      </c>
      <c r="N252" t="s">
        <v>382</v>
      </c>
      <c r="O252" t="s">
        <v>381</v>
      </c>
      <c r="P252">
        <v>0</v>
      </c>
      <c r="S252">
        <v>1</v>
      </c>
      <c r="T252" t="s">
        <v>377</v>
      </c>
      <c r="V252" t="str">
        <f t="shared" si="113"/>
        <v>Buprenorphine, Naltrexone, Buprenorphine and Naloxone combination products</v>
      </c>
      <c r="W252" t="s">
        <v>375</v>
      </c>
      <c r="Y252" t="str">
        <f>("Buprenorphine sublingual tablet, Naltrexone tablet, Suboxone (buprenorphine/naloxone) sublingual film")</f>
        <v>Buprenorphine sublingual tablet, Naltrexone tablet, Suboxone (buprenorphine/naloxone) sublingual film</v>
      </c>
      <c r="Z252" t="s">
        <v>375</v>
      </c>
      <c r="AB252" t="str">
        <f t="shared" si="109"/>
        <v>Buprenorphine/naloxone sublingual tablet, Bunavail (buprenorphine/naloxone) buccal film, Zubsolv (buprenorphine/naloxone) sublingual tablet</v>
      </c>
      <c r="AC252" t="s">
        <v>375</v>
      </c>
      <c r="AE252">
        <v>1</v>
      </c>
      <c r="AF252" t="s">
        <v>375</v>
      </c>
      <c r="AH252" t="str">
        <f>("Prior authorization , Quantity limits")</f>
        <v>Prior authorization , Quantity limits</v>
      </c>
      <c r="AI252" t="s">
        <v>375</v>
      </c>
      <c r="AK252" t="str">
        <f t="shared" si="110"/>
        <v>No Methadone specific limitations</v>
      </c>
      <c r="AN252" t="str">
        <f t="shared" si="111"/>
        <v>No Naltrexone specific limitations</v>
      </c>
      <c r="AQ252" t="str">
        <f>("Prior authorization, Quantity limits")</f>
        <v>Prior authorization, Quantity limits</v>
      </c>
      <c r="AR252" t="s">
        <v>375</v>
      </c>
      <c r="AT252">
        <v>1</v>
      </c>
      <c r="AU252" t="s">
        <v>374</v>
      </c>
      <c r="AW252" t="str">
        <f t="shared" si="112"/>
        <v>Number of treatments, Number of appointments, Reimbursement limitations</v>
      </c>
      <c r="AX252" t="s">
        <v>374</v>
      </c>
      <c r="AZ252">
        <v>1</v>
      </c>
      <c r="BA252" t="s">
        <v>373</v>
      </c>
      <c r="BF252">
        <v>0</v>
      </c>
    </row>
    <row r="253" spans="1:62" x14ac:dyDescent="0.35">
      <c r="A253" t="s">
        <v>156</v>
      </c>
      <c r="B253" s="1">
        <v>43671</v>
      </c>
      <c r="C253" s="1">
        <v>43830</v>
      </c>
      <c r="D253" t="str">
        <f t="shared" si="106"/>
        <v>Yes, through state Medicaid plans, Yes, through commercial insurers</v>
      </c>
      <c r="E253" t="s">
        <v>383</v>
      </c>
      <c r="G253">
        <v>1</v>
      </c>
      <c r="H253" t="s">
        <v>382</v>
      </c>
      <c r="J253" t="str">
        <f t="shared" si="107"/>
        <v>Law does not specify the MAT medication</v>
      </c>
      <c r="M253" t="str">
        <f t="shared" si="108"/>
        <v>Prior authorization</v>
      </c>
      <c r="N253" t="s">
        <v>382</v>
      </c>
      <c r="O253" t="s">
        <v>381</v>
      </c>
      <c r="P253">
        <v>0</v>
      </c>
      <c r="S253">
        <v>1</v>
      </c>
      <c r="T253" t="s">
        <v>377</v>
      </c>
      <c r="V253" t="str">
        <f t="shared" si="113"/>
        <v>Buprenorphine, Naltrexone, Buprenorphine and Naloxone combination products</v>
      </c>
      <c r="W253" t="s">
        <v>375</v>
      </c>
      <c r="Y253" t="str">
        <f>("Buprenorphine sublingual tablet, Naltrexone tablet, Sublocade (buprenorphine) subcutaneous injection , Suboxone (buprenorphine/naloxone) sublingual film, Vivitrol (naltrexone) injection")</f>
        <v>Buprenorphine sublingual tablet, Naltrexone tablet, Sublocade (buprenorphine) subcutaneous injection , Suboxone (buprenorphine/naloxone) sublingual film, Vivitrol (naltrexone) injection</v>
      </c>
      <c r="Z253" t="s">
        <v>375</v>
      </c>
      <c r="AB253" t="str">
        <f t="shared" si="109"/>
        <v>Buprenorphine/naloxone sublingual tablet, Bunavail (buprenorphine/naloxone) buccal film, Zubsolv (buprenorphine/naloxone) sublingual tablet</v>
      </c>
      <c r="AC253" t="s">
        <v>375</v>
      </c>
      <c r="AE253">
        <v>1</v>
      </c>
      <c r="AF253" t="s">
        <v>375</v>
      </c>
      <c r="AH253" t="str">
        <f>("Quantity limits")</f>
        <v>Quantity limits</v>
      </c>
      <c r="AI253" t="s">
        <v>375</v>
      </c>
      <c r="AK253" t="str">
        <f t="shared" si="110"/>
        <v>No Methadone specific limitations</v>
      </c>
      <c r="AN253" t="str">
        <f t="shared" si="111"/>
        <v>No Naltrexone specific limitations</v>
      </c>
      <c r="AQ253" t="str">
        <f>("Quantity limits")</f>
        <v>Quantity limits</v>
      </c>
      <c r="AR253" t="s">
        <v>375</v>
      </c>
      <c r="AT253">
        <v>1</v>
      </c>
      <c r="AU253" t="s">
        <v>374</v>
      </c>
      <c r="AW253" t="str">
        <f t="shared" si="112"/>
        <v>Number of treatments, Number of appointments, Reimbursement limitations</v>
      </c>
      <c r="AX253" t="s">
        <v>374</v>
      </c>
      <c r="AZ253">
        <v>1</v>
      </c>
      <c r="BA253" t="s">
        <v>373</v>
      </c>
      <c r="BF253">
        <v>0</v>
      </c>
    </row>
    <row r="254" spans="1:62" x14ac:dyDescent="0.35">
      <c r="A254" t="s">
        <v>156</v>
      </c>
      <c r="B254" s="1">
        <v>43831</v>
      </c>
      <c r="C254" s="1">
        <v>43889</v>
      </c>
      <c r="D254" t="str">
        <f t="shared" si="106"/>
        <v>Yes, through state Medicaid plans, Yes, through commercial insurers</v>
      </c>
      <c r="E254" t="s">
        <v>379</v>
      </c>
      <c r="G254">
        <v>1</v>
      </c>
      <c r="H254" t="s">
        <v>378</v>
      </c>
      <c r="J254" t="str">
        <f t="shared" si="107"/>
        <v>Law does not specify the MAT medication</v>
      </c>
      <c r="M254" t="str">
        <f t="shared" si="108"/>
        <v>Prior authorization</v>
      </c>
      <c r="N254" t="s">
        <v>380</v>
      </c>
      <c r="P254">
        <v>0</v>
      </c>
      <c r="S254">
        <v>1</v>
      </c>
      <c r="T254" t="s">
        <v>377</v>
      </c>
      <c r="V254" t="str">
        <f t="shared" si="113"/>
        <v>Buprenorphine, Naltrexone, Buprenorphine and Naloxone combination products</v>
      </c>
      <c r="W254" t="s">
        <v>375</v>
      </c>
      <c r="Y254" t="str">
        <f>("Buprenorphine sublingual tablet, Naltrexone tablet, Sublocade (buprenorphine) subcutaneous injection , Suboxone (buprenorphine/naloxone) sublingual film, Vivitrol (naltrexone) injection")</f>
        <v>Buprenorphine sublingual tablet, Naltrexone tablet, Sublocade (buprenorphine) subcutaneous injection , Suboxone (buprenorphine/naloxone) sublingual film, Vivitrol (naltrexone) injection</v>
      </c>
      <c r="Z254" t="s">
        <v>375</v>
      </c>
      <c r="AB254" t="str">
        <f t="shared" si="109"/>
        <v>Buprenorphine/naloxone sublingual tablet, Bunavail (buprenorphine/naloxone) buccal film, Zubsolv (buprenorphine/naloxone) sublingual tablet</v>
      </c>
      <c r="AC254" t="s">
        <v>375</v>
      </c>
      <c r="AE254">
        <v>1</v>
      </c>
      <c r="AF254" t="s">
        <v>375</v>
      </c>
      <c r="AH254" t="str">
        <f>("Quantity limits")</f>
        <v>Quantity limits</v>
      </c>
      <c r="AI254" t="s">
        <v>375</v>
      </c>
      <c r="AK254" t="str">
        <f t="shared" si="110"/>
        <v>No Methadone specific limitations</v>
      </c>
      <c r="AN254" t="str">
        <f t="shared" si="111"/>
        <v>No Naltrexone specific limitations</v>
      </c>
      <c r="AQ254" t="str">
        <f>("Quantity limits")</f>
        <v>Quantity limits</v>
      </c>
      <c r="AR254" t="s">
        <v>375</v>
      </c>
      <c r="AT254">
        <v>1</v>
      </c>
      <c r="AU254" t="s">
        <v>374</v>
      </c>
      <c r="AW254" t="str">
        <f t="shared" si="112"/>
        <v>Number of treatments, Number of appointments, Reimbursement limitations</v>
      </c>
      <c r="AX254" t="s">
        <v>374</v>
      </c>
      <c r="AZ254">
        <v>1</v>
      </c>
      <c r="BA254" t="s">
        <v>373</v>
      </c>
      <c r="BF254">
        <v>0</v>
      </c>
    </row>
    <row r="255" spans="1:62" x14ac:dyDescent="0.35">
      <c r="A255" t="s">
        <v>156</v>
      </c>
      <c r="B255" s="1">
        <v>43890</v>
      </c>
      <c r="C255" s="1">
        <v>43923</v>
      </c>
      <c r="D255" t="str">
        <f t="shared" si="106"/>
        <v>Yes, through state Medicaid plans, Yes, through commercial insurers</v>
      </c>
      <c r="E255" t="s">
        <v>379</v>
      </c>
      <c r="G255">
        <v>1</v>
      </c>
      <c r="H255" t="s">
        <v>378</v>
      </c>
      <c r="J255" t="str">
        <f>("Buprenorphine, Methadone, Naltrexone")</f>
        <v>Buprenorphine, Methadone, Naltrexone</v>
      </c>
      <c r="K255" t="s">
        <v>378</v>
      </c>
      <c r="M255" t="str">
        <f t="shared" si="108"/>
        <v>Prior authorization</v>
      </c>
      <c r="N255" t="s">
        <v>378</v>
      </c>
      <c r="P255">
        <v>0</v>
      </c>
      <c r="S255">
        <v>1</v>
      </c>
      <c r="T255" t="s">
        <v>377</v>
      </c>
      <c r="V255" t="str">
        <f t="shared" si="113"/>
        <v>Buprenorphine, Naltrexone, Buprenorphine and Naloxone combination products</v>
      </c>
      <c r="W255" t="s">
        <v>375</v>
      </c>
      <c r="Y255" t="str">
        <f>("Buprenorphine sublingual tablet, Naltrexone tablet, Sublocade (buprenorphine) subcutaneous injection , Suboxone (buprenorphine/naloxone) sublingual film, Vivitrol (naltrexone) injection")</f>
        <v>Buprenorphine sublingual tablet, Naltrexone tablet, Sublocade (buprenorphine) subcutaneous injection , Suboxone (buprenorphine/naloxone) sublingual film, Vivitrol (naltrexone) injection</v>
      </c>
      <c r="Z255" t="s">
        <v>375</v>
      </c>
      <c r="AB255" t="str">
        <f t="shared" si="109"/>
        <v>Buprenorphine/naloxone sublingual tablet, Bunavail (buprenorphine/naloxone) buccal film, Zubsolv (buprenorphine/naloxone) sublingual tablet</v>
      </c>
      <c r="AC255" t="s">
        <v>375</v>
      </c>
      <c r="AE255">
        <v>1</v>
      </c>
      <c r="AF255" t="s">
        <v>375</v>
      </c>
      <c r="AH255" t="str">
        <f>("Quantity limits")</f>
        <v>Quantity limits</v>
      </c>
      <c r="AI255" t="s">
        <v>375</v>
      </c>
      <c r="AK255" t="str">
        <f t="shared" si="110"/>
        <v>No Methadone specific limitations</v>
      </c>
      <c r="AN255" t="str">
        <f t="shared" si="111"/>
        <v>No Naltrexone specific limitations</v>
      </c>
      <c r="AQ255" t="str">
        <f>("Quantity limits")</f>
        <v>Quantity limits</v>
      </c>
      <c r="AR255" t="s">
        <v>375</v>
      </c>
      <c r="AT255">
        <v>1</v>
      </c>
      <c r="AU255" t="s">
        <v>374</v>
      </c>
      <c r="AW255" t="str">
        <f t="shared" si="112"/>
        <v>Number of treatments, Number of appointments, Reimbursement limitations</v>
      </c>
      <c r="AX255" t="s">
        <v>374</v>
      </c>
      <c r="AZ255">
        <v>1</v>
      </c>
      <c r="BA255" t="s">
        <v>373</v>
      </c>
      <c r="BF255">
        <v>0</v>
      </c>
    </row>
    <row r="256" spans="1:62" x14ac:dyDescent="0.35">
      <c r="A256" t="s">
        <v>156</v>
      </c>
      <c r="B256" s="1">
        <v>43924</v>
      </c>
      <c r="C256" s="1">
        <v>44044</v>
      </c>
      <c r="D256" t="str">
        <f t="shared" si="106"/>
        <v>Yes, through state Medicaid plans, Yes, through commercial insurers</v>
      </c>
      <c r="E256" t="s">
        <v>379</v>
      </c>
      <c r="G256">
        <v>1</v>
      </c>
      <c r="H256" t="s">
        <v>378</v>
      </c>
      <c r="J256" t="str">
        <f>("Buprenorphine, Methadone, Naltrexone")</f>
        <v>Buprenorphine, Methadone, Naltrexone</v>
      </c>
      <c r="K256" t="s">
        <v>378</v>
      </c>
      <c r="M256" t="str">
        <f t="shared" si="108"/>
        <v>Prior authorization</v>
      </c>
      <c r="N256" t="s">
        <v>378</v>
      </c>
      <c r="P256">
        <v>0</v>
      </c>
      <c r="S256">
        <v>1</v>
      </c>
      <c r="T256" t="s">
        <v>377</v>
      </c>
      <c r="V256" t="str">
        <f t="shared" si="113"/>
        <v>Buprenorphine, Naltrexone, Buprenorphine and Naloxone combination products</v>
      </c>
      <c r="W256" t="s">
        <v>375</v>
      </c>
      <c r="Y256" t="str">
        <f>("Buprenorphine sublingual tablet, Naltrexone tablet, Sublocade (buprenorphine) subcutaneous injection , Suboxone (buprenorphine/naloxone) sublingual film, Vivitrol (naltrexone) injection")</f>
        <v>Buprenorphine sublingual tablet, Naltrexone tablet, Sublocade (buprenorphine) subcutaneous injection , Suboxone (buprenorphine/naloxone) sublingual film, Vivitrol (naltrexone) injection</v>
      </c>
      <c r="Z256" t="s">
        <v>375</v>
      </c>
      <c r="AB256" t="str">
        <f t="shared" si="109"/>
        <v>Buprenorphine/naloxone sublingual tablet, Bunavail (buprenorphine/naloxone) buccal film, Zubsolv (buprenorphine/naloxone) sublingual tablet</v>
      </c>
      <c r="AC256" t="s">
        <v>375</v>
      </c>
      <c r="AE256">
        <v>1</v>
      </c>
      <c r="AF256" t="s">
        <v>375</v>
      </c>
      <c r="AH256" t="str">
        <f>("Quantity limits")</f>
        <v>Quantity limits</v>
      </c>
      <c r="AI256" t="s">
        <v>376</v>
      </c>
      <c r="AK256" t="str">
        <f t="shared" si="110"/>
        <v>No Methadone specific limitations</v>
      </c>
      <c r="AN256" t="str">
        <f t="shared" si="111"/>
        <v>No Naltrexone specific limitations</v>
      </c>
      <c r="AQ256" t="str">
        <f>("Quantity limits")</f>
        <v>Quantity limits</v>
      </c>
      <c r="AR256" t="s">
        <v>375</v>
      </c>
      <c r="AT256">
        <v>1</v>
      </c>
      <c r="AU256" t="s">
        <v>374</v>
      </c>
      <c r="AW256" t="str">
        <f t="shared" si="112"/>
        <v>Number of treatments, Number of appointments, Reimbursement limitations</v>
      </c>
      <c r="AX256" t="s">
        <v>374</v>
      </c>
      <c r="AZ256">
        <v>1</v>
      </c>
      <c r="BA256" t="s">
        <v>373</v>
      </c>
      <c r="BF256">
        <v>0</v>
      </c>
    </row>
    <row r="257" spans="1:58" x14ac:dyDescent="0.35">
      <c r="A257" t="s">
        <v>157</v>
      </c>
      <c r="B257" s="1">
        <v>42948</v>
      </c>
      <c r="C257" s="1">
        <v>43039</v>
      </c>
      <c r="D257" t="str">
        <f t="shared" ref="D257:D288" si="114">("Yes, through state Medicaid plans")</f>
        <v>Yes, through state Medicaid plans</v>
      </c>
      <c r="E257" t="s">
        <v>372</v>
      </c>
      <c r="G257">
        <v>0</v>
      </c>
      <c r="S257">
        <v>1</v>
      </c>
      <c r="T257" t="s">
        <v>369</v>
      </c>
      <c r="V257" t="str">
        <f t="shared" ref="V257:V266" si="115">("Buprenorphine, Methadone, Naltrexone")</f>
        <v>Buprenorphine, Methadone, Naltrexone</v>
      </c>
      <c r="W257" t="s">
        <v>371</v>
      </c>
      <c r="Y257" t="str">
        <f>("Naltrexone tablet, Vivitrol (naltrexone) injection, Suboxone (buprenorphine/naloxone) sublingual film")</f>
        <v>Naltrexone tablet, Vivitrol (naltrexone) injection, Suboxone (buprenorphine/naloxone) sublingual film</v>
      </c>
      <c r="Z257" t="s">
        <v>351</v>
      </c>
      <c r="AB257" t="str">
        <f t="shared" ref="AB257:AB262" si="116">("Buprenorphine sublingual tablet, Buprenorphine/naloxone sublingual tablet, Bunavail (buprenorphine/naloxone) buccal film, Zubsolv (buprenorphine/naloxone) sublingual tablet")</f>
        <v>Buprenorphine sublingual tablet, Buprenorphine/naloxone sublingual tablet, Bunavail (buprenorphine/naloxone) buccal film, Zubsolv (buprenorphine/naloxone) sublingual tablet</v>
      </c>
      <c r="AC257" t="s">
        <v>351</v>
      </c>
      <c r="AE257">
        <v>1</v>
      </c>
      <c r="AF257" t="s">
        <v>368</v>
      </c>
      <c r="AH257" t="str">
        <f>("No Buprenorphine specific limitations")</f>
        <v>No Buprenorphine specific limitations</v>
      </c>
      <c r="AI257" t="s">
        <v>369</v>
      </c>
      <c r="AK257" t="str">
        <f t="shared" ref="AK257:AK266" si="117">("Quantity limits")</f>
        <v>Quantity limits</v>
      </c>
      <c r="AL257" t="s">
        <v>347</v>
      </c>
      <c r="AN257" t="str">
        <f t="shared" si="111"/>
        <v>No Naltrexone specific limitations</v>
      </c>
      <c r="AQ257" t="str">
        <f>("Prior authorization, Quantity limits")</f>
        <v>Prior authorization, Quantity limits</v>
      </c>
      <c r="AR257" t="s">
        <v>368</v>
      </c>
      <c r="AT257">
        <v>1</v>
      </c>
      <c r="AU257" t="s">
        <v>347</v>
      </c>
      <c r="AW257" t="str">
        <f t="shared" ref="AW257:AW266" si="118">("Length of treatment")</f>
        <v>Length of treatment</v>
      </c>
      <c r="AX257" t="s">
        <v>347</v>
      </c>
      <c r="AY257" t="s">
        <v>346</v>
      </c>
      <c r="AZ257">
        <v>0</v>
      </c>
      <c r="BF257">
        <v>0</v>
      </c>
    </row>
    <row r="258" spans="1:58" x14ac:dyDescent="0.35">
      <c r="A258" t="s">
        <v>157</v>
      </c>
      <c r="B258" s="1">
        <v>43040</v>
      </c>
      <c r="C258" s="1">
        <v>43069</v>
      </c>
      <c r="D258" t="str">
        <f t="shared" si="114"/>
        <v>Yes, through state Medicaid plans</v>
      </c>
      <c r="E258" t="s">
        <v>371</v>
      </c>
      <c r="G258">
        <v>0</v>
      </c>
      <c r="S258">
        <v>1</v>
      </c>
      <c r="T258" t="s">
        <v>369</v>
      </c>
      <c r="V258" t="str">
        <f t="shared" si="115"/>
        <v>Buprenorphine, Methadone, Naltrexone</v>
      </c>
      <c r="W258" t="s">
        <v>371</v>
      </c>
      <c r="Y258" t="str">
        <f>("Naltrexone tablet, Vivitrol (naltrexone) injection, Suboxone (buprenorphine/naloxone) sublingual film")</f>
        <v>Naltrexone tablet, Vivitrol (naltrexone) injection, Suboxone (buprenorphine/naloxone) sublingual film</v>
      </c>
      <c r="Z258" t="s">
        <v>351</v>
      </c>
      <c r="AB258" t="str">
        <f t="shared" si="116"/>
        <v>Buprenorphine sublingual tablet, Buprenorphine/naloxone sublingual tablet, Bunavail (buprenorphine/naloxone) buccal film, Zubsolv (buprenorphine/naloxone) sublingual tablet</v>
      </c>
      <c r="AC258" t="s">
        <v>351</v>
      </c>
      <c r="AE258">
        <v>1</v>
      </c>
      <c r="AF258" t="s">
        <v>369</v>
      </c>
      <c r="AH258" t="str">
        <f>("No Buprenorphine specific limitations")</f>
        <v>No Buprenorphine specific limitations</v>
      </c>
      <c r="AI258" t="s">
        <v>369</v>
      </c>
      <c r="AK258" t="str">
        <f t="shared" si="117"/>
        <v>Quantity limits</v>
      </c>
      <c r="AL258" t="s">
        <v>347</v>
      </c>
      <c r="AN258" t="str">
        <f t="shared" si="111"/>
        <v>No Naltrexone specific limitations</v>
      </c>
      <c r="AQ258" t="str">
        <f t="shared" ref="AQ258:AQ266" si="119">("Quantity limits")</f>
        <v>Quantity limits</v>
      </c>
      <c r="AR258" t="s">
        <v>368</v>
      </c>
      <c r="AT258">
        <v>1</v>
      </c>
      <c r="AU258" t="s">
        <v>347</v>
      </c>
      <c r="AW258" t="str">
        <f t="shared" si="118"/>
        <v>Length of treatment</v>
      </c>
      <c r="AX258" t="s">
        <v>347</v>
      </c>
      <c r="AY258" t="s">
        <v>346</v>
      </c>
      <c r="AZ258">
        <v>0</v>
      </c>
      <c r="BF258">
        <v>0</v>
      </c>
    </row>
    <row r="259" spans="1:58" x14ac:dyDescent="0.35">
      <c r="A259" t="s">
        <v>157</v>
      </c>
      <c r="B259" s="1">
        <v>43070</v>
      </c>
      <c r="C259" s="1">
        <v>43159</v>
      </c>
      <c r="D259" t="str">
        <f t="shared" si="114"/>
        <v>Yes, through state Medicaid plans</v>
      </c>
      <c r="E259" t="s">
        <v>367</v>
      </c>
      <c r="G259">
        <v>0</v>
      </c>
      <c r="S259">
        <v>1</v>
      </c>
      <c r="T259" t="s">
        <v>361</v>
      </c>
      <c r="V259" t="str">
        <f t="shared" si="115"/>
        <v>Buprenorphine, Methadone, Naltrexone</v>
      </c>
      <c r="W259" t="s">
        <v>364</v>
      </c>
      <c r="Y259" t="str">
        <f>("Naltrexone tablet, Vivitrol (naltrexone) injection, Suboxone (buprenorphine/naloxone) sublingual film")</f>
        <v>Naltrexone tablet, Vivitrol (naltrexone) injection, Suboxone (buprenorphine/naloxone) sublingual film</v>
      </c>
      <c r="Z259" t="s">
        <v>351</v>
      </c>
      <c r="AB259" t="str">
        <f t="shared" si="116"/>
        <v>Buprenorphine sublingual tablet, Buprenorphine/naloxone sublingual tablet, Bunavail (buprenorphine/naloxone) buccal film, Zubsolv (buprenorphine/naloxone) sublingual tablet</v>
      </c>
      <c r="AC259" t="s">
        <v>351</v>
      </c>
      <c r="AE259">
        <v>1</v>
      </c>
      <c r="AF259" t="s">
        <v>370</v>
      </c>
      <c r="AH259" t="str">
        <f>("No Buprenorphine specific limitations")</f>
        <v>No Buprenorphine specific limitations</v>
      </c>
      <c r="AI259" t="s">
        <v>369</v>
      </c>
      <c r="AK259" t="str">
        <f t="shared" si="117"/>
        <v>Quantity limits</v>
      </c>
      <c r="AL259" t="s">
        <v>347</v>
      </c>
      <c r="AN259" t="str">
        <f t="shared" si="111"/>
        <v>No Naltrexone specific limitations</v>
      </c>
      <c r="AQ259" t="str">
        <f t="shared" si="119"/>
        <v>Quantity limits</v>
      </c>
      <c r="AR259" t="s">
        <v>368</v>
      </c>
      <c r="AT259">
        <v>1</v>
      </c>
      <c r="AU259" t="s">
        <v>347</v>
      </c>
      <c r="AW259" t="str">
        <f t="shared" si="118"/>
        <v>Length of treatment</v>
      </c>
      <c r="AX259" t="s">
        <v>347</v>
      </c>
      <c r="AY259" t="s">
        <v>346</v>
      </c>
      <c r="AZ259">
        <v>0</v>
      </c>
      <c r="BF259">
        <v>0</v>
      </c>
    </row>
    <row r="260" spans="1:58" x14ac:dyDescent="0.35">
      <c r="A260" t="s">
        <v>157</v>
      </c>
      <c r="B260" s="1">
        <v>43160</v>
      </c>
      <c r="C260" s="1">
        <v>43255</v>
      </c>
      <c r="D260" t="str">
        <f t="shared" si="114"/>
        <v>Yes, through state Medicaid plans</v>
      </c>
      <c r="E260" t="s">
        <v>367</v>
      </c>
      <c r="G260">
        <v>0</v>
      </c>
      <c r="S260">
        <v>1</v>
      </c>
      <c r="T260" t="s">
        <v>361</v>
      </c>
      <c r="V260" t="str">
        <f t="shared" si="115"/>
        <v>Buprenorphine, Methadone, Naltrexone</v>
      </c>
      <c r="W260" t="s">
        <v>364</v>
      </c>
      <c r="Y260" t="str">
        <f t="shared" ref="Y260:Y266" si="120">("Sublocade (buprenorphine) subcutaneous injection , Naltrexone tablet, Vivitrol (naltrexone) injection, Suboxone (buprenorphine/naloxone) sublingual film")</f>
        <v>Sublocade (buprenorphine) subcutaneous injection , Naltrexone tablet, Vivitrol (naltrexone) injection, Suboxone (buprenorphine/naloxone) sublingual film</v>
      </c>
      <c r="Z260" t="s">
        <v>351</v>
      </c>
      <c r="AB260" t="str">
        <f t="shared" si="116"/>
        <v>Buprenorphine sublingual tablet, Buprenorphine/naloxone sublingual tablet, Bunavail (buprenorphine/naloxone) buccal film, Zubsolv (buprenorphine/naloxone) sublingual tablet</v>
      </c>
      <c r="AC260" t="s">
        <v>351</v>
      </c>
      <c r="AE260">
        <v>1</v>
      </c>
      <c r="AF260" t="s">
        <v>347</v>
      </c>
      <c r="AH260" t="str">
        <f t="shared" ref="AH260:AH266" si="121">("Quantity limits")</f>
        <v>Quantity limits</v>
      </c>
      <c r="AI260" t="s">
        <v>347</v>
      </c>
      <c r="AK260" t="str">
        <f t="shared" si="117"/>
        <v>Quantity limits</v>
      </c>
      <c r="AL260" t="s">
        <v>347</v>
      </c>
      <c r="AN260" t="str">
        <f t="shared" si="111"/>
        <v>No Naltrexone specific limitations</v>
      </c>
      <c r="AQ260" t="str">
        <f t="shared" si="119"/>
        <v>Quantity limits</v>
      </c>
      <c r="AR260" t="s">
        <v>347</v>
      </c>
      <c r="AT260">
        <v>1</v>
      </c>
      <c r="AU260" t="s">
        <v>347</v>
      </c>
      <c r="AW260" t="str">
        <f t="shared" si="118"/>
        <v>Length of treatment</v>
      </c>
      <c r="AX260" t="s">
        <v>347</v>
      </c>
      <c r="AY260" t="s">
        <v>346</v>
      </c>
      <c r="AZ260">
        <v>0</v>
      </c>
      <c r="BF260">
        <v>0</v>
      </c>
    </row>
    <row r="261" spans="1:58" x14ac:dyDescent="0.35">
      <c r="A261" t="s">
        <v>157</v>
      </c>
      <c r="B261" s="1">
        <v>43256</v>
      </c>
      <c r="C261" s="1">
        <v>43272</v>
      </c>
      <c r="D261" t="str">
        <f t="shared" si="114"/>
        <v>Yes, through state Medicaid plans</v>
      </c>
      <c r="E261" t="s">
        <v>366</v>
      </c>
      <c r="G261">
        <v>0</v>
      </c>
      <c r="S261">
        <v>1</v>
      </c>
      <c r="T261" t="s">
        <v>361</v>
      </c>
      <c r="V261" t="str">
        <f t="shared" si="115"/>
        <v>Buprenorphine, Methadone, Naltrexone</v>
      </c>
      <c r="W261" t="s">
        <v>364</v>
      </c>
      <c r="Y261" t="str">
        <f t="shared" si="120"/>
        <v>Sublocade (buprenorphine) subcutaneous injection , Naltrexone tablet, Vivitrol (naltrexone) injection, Suboxone (buprenorphine/naloxone) sublingual film</v>
      </c>
      <c r="Z261" t="s">
        <v>351</v>
      </c>
      <c r="AB261" t="str">
        <f t="shared" si="116"/>
        <v>Buprenorphine sublingual tablet, Buprenorphine/naloxone sublingual tablet, Bunavail (buprenorphine/naloxone) buccal film, Zubsolv (buprenorphine/naloxone) sublingual tablet</v>
      </c>
      <c r="AC261" t="s">
        <v>351</v>
      </c>
      <c r="AE261">
        <v>1</v>
      </c>
      <c r="AF261" t="s">
        <v>347</v>
      </c>
      <c r="AH261" t="str">
        <f t="shared" si="121"/>
        <v>Quantity limits</v>
      </c>
      <c r="AI261" t="s">
        <v>347</v>
      </c>
      <c r="AK261" t="str">
        <f t="shared" si="117"/>
        <v>Quantity limits</v>
      </c>
      <c r="AL261" t="s">
        <v>347</v>
      </c>
      <c r="AN261" t="str">
        <f t="shared" si="111"/>
        <v>No Naltrexone specific limitations</v>
      </c>
      <c r="AQ261" t="str">
        <f t="shared" si="119"/>
        <v>Quantity limits</v>
      </c>
      <c r="AR261" t="s">
        <v>347</v>
      </c>
      <c r="AT261">
        <v>1</v>
      </c>
      <c r="AU261" t="s">
        <v>347</v>
      </c>
      <c r="AW261" t="str">
        <f t="shared" si="118"/>
        <v>Length of treatment</v>
      </c>
      <c r="AX261" t="s">
        <v>347</v>
      </c>
      <c r="AY261" t="s">
        <v>346</v>
      </c>
      <c r="AZ261">
        <v>0</v>
      </c>
      <c r="BF261">
        <v>0</v>
      </c>
    </row>
    <row r="262" spans="1:58" x14ac:dyDescent="0.35">
      <c r="A262" t="s">
        <v>157</v>
      </c>
      <c r="B262" s="1">
        <v>43273</v>
      </c>
      <c r="C262" s="1">
        <v>43281</v>
      </c>
      <c r="D262" t="str">
        <f t="shared" si="114"/>
        <v>Yes, through state Medicaid plans</v>
      </c>
      <c r="E262" t="s">
        <v>365</v>
      </c>
      <c r="G262">
        <v>0</v>
      </c>
      <c r="S262">
        <v>1</v>
      </c>
      <c r="T262" t="s">
        <v>361</v>
      </c>
      <c r="V262" t="str">
        <f t="shared" si="115"/>
        <v>Buprenorphine, Methadone, Naltrexone</v>
      </c>
      <c r="W262" t="s">
        <v>364</v>
      </c>
      <c r="Y262" t="str">
        <f t="shared" si="120"/>
        <v>Sublocade (buprenorphine) subcutaneous injection , Naltrexone tablet, Vivitrol (naltrexone) injection, Suboxone (buprenorphine/naloxone) sublingual film</v>
      </c>
      <c r="Z262" t="s">
        <v>351</v>
      </c>
      <c r="AB262" t="str">
        <f t="shared" si="116"/>
        <v>Buprenorphine sublingual tablet, Buprenorphine/naloxone sublingual tablet, Bunavail (buprenorphine/naloxone) buccal film, Zubsolv (buprenorphine/naloxone) sublingual tablet</v>
      </c>
      <c r="AC262" t="s">
        <v>351</v>
      </c>
      <c r="AE262">
        <v>1</v>
      </c>
      <c r="AF262" t="s">
        <v>347</v>
      </c>
      <c r="AH262" t="str">
        <f t="shared" si="121"/>
        <v>Quantity limits</v>
      </c>
      <c r="AI262" t="s">
        <v>347</v>
      </c>
      <c r="AK262" t="str">
        <f t="shared" si="117"/>
        <v>Quantity limits</v>
      </c>
      <c r="AL262" t="s">
        <v>347</v>
      </c>
      <c r="AN262" t="str">
        <f t="shared" si="111"/>
        <v>No Naltrexone specific limitations</v>
      </c>
      <c r="AQ262" t="str">
        <f t="shared" si="119"/>
        <v>Quantity limits</v>
      </c>
      <c r="AR262" t="s">
        <v>347</v>
      </c>
      <c r="AT262">
        <v>1</v>
      </c>
      <c r="AU262" t="s">
        <v>347</v>
      </c>
      <c r="AW262" t="str">
        <f t="shared" si="118"/>
        <v>Length of treatment</v>
      </c>
      <c r="AY262" t="s">
        <v>346</v>
      </c>
      <c r="AZ262">
        <v>0</v>
      </c>
      <c r="BF262">
        <v>0</v>
      </c>
    </row>
    <row r="263" spans="1:58" x14ac:dyDescent="0.35">
      <c r="A263" t="s">
        <v>157</v>
      </c>
      <c r="B263" s="1">
        <v>43282</v>
      </c>
      <c r="C263" s="1">
        <v>43373</v>
      </c>
      <c r="D263" t="str">
        <f t="shared" si="114"/>
        <v>Yes, through state Medicaid plans</v>
      </c>
      <c r="E263" t="s">
        <v>363</v>
      </c>
      <c r="G263">
        <v>0</v>
      </c>
      <c r="S263">
        <v>1</v>
      </c>
      <c r="T263" t="s">
        <v>361</v>
      </c>
      <c r="V263" t="str">
        <f t="shared" si="115"/>
        <v>Buprenorphine, Methadone, Naltrexone</v>
      </c>
      <c r="W263" t="s">
        <v>360</v>
      </c>
      <c r="Y263" t="str">
        <f t="shared" si="120"/>
        <v>Sublocade (buprenorphine) subcutaneous injection , Naltrexone tablet, Vivitrol (naltrexone) injection, Suboxone (buprenorphine/naloxone) sublingual film</v>
      </c>
      <c r="Z263" t="s">
        <v>351</v>
      </c>
      <c r="AB263" t="s">
        <v>352</v>
      </c>
      <c r="AC263" t="s">
        <v>351</v>
      </c>
      <c r="AE263">
        <v>1</v>
      </c>
      <c r="AF263" t="s">
        <v>347</v>
      </c>
      <c r="AH263" t="str">
        <f t="shared" si="121"/>
        <v>Quantity limits</v>
      </c>
      <c r="AI263" t="s">
        <v>347</v>
      </c>
      <c r="AK263" t="str">
        <f t="shared" si="117"/>
        <v>Quantity limits</v>
      </c>
      <c r="AL263" t="s">
        <v>347</v>
      </c>
      <c r="AN263" t="str">
        <f t="shared" si="111"/>
        <v>No Naltrexone specific limitations</v>
      </c>
      <c r="AQ263" t="str">
        <f t="shared" si="119"/>
        <v>Quantity limits</v>
      </c>
      <c r="AR263" t="s">
        <v>347</v>
      </c>
      <c r="AT263">
        <v>1</v>
      </c>
      <c r="AU263" t="s">
        <v>347</v>
      </c>
      <c r="AW263" t="str">
        <f t="shared" si="118"/>
        <v>Length of treatment</v>
      </c>
      <c r="AX263" t="s">
        <v>347</v>
      </c>
      <c r="AY263" t="s">
        <v>346</v>
      </c>
      <c r="AZ263">
        <v>0</v>
      </c>
      <c r="BF263">
        <v>0</v>
      </c>
    </row>
    <row r="264" spans="1:58" x14ac:dyDescent="0.35">
      <c r="A264" t="s">
        <v>157</v>
      </c>
      <c r="B264" s="1">
        <v>43374</v>
      </c>
      <c r="C264" s="1">
        <v>43738</v>
      </c>
      <c r="D264" t="str">
        <f t="shared" si="114"/>
        <v>Yes, through state Medicaid plans</v>
      </c>
      <c r="E264" t="s">
        <v>362</v>
      </c>
      <c r="G264">
        <v>0</v>
      </c>
      <c r="S264">
        <v>1</v>
      </c>
      <c r="T264" t="s">
        <v>361</v>
      </c>
      <c r="V264" t="str">
        <f t="shared" si="115"/>
        <v>Buprenorphine, Methadone, Naltrexone</v>
      </c>
      <c r="W264" t="s">
        <v>360</v>
      </c>
      <c r="Y264" t="str">
        <f t="shared" si="120"/>
        <v>Sublocade (buprenorphine) subcutaneous injection , Naltrexone tablet, Vivitrol (naltrexone) injection, Suboxone (buprenorphine/naloxone) sublingual film</v>
      </c>
      <c r="Z264" t="s">
        <v>351</v>
      </c>
      <c r="AB264" t="s">
        <v>352</v>
      </c>
      <c r="AC264" t="s">
        <v>351</v>
      </c>
      <c r="AE264">
        <v>1</v>
      </c>
      <c r="AF264" t="s">
        <v>359</v>
      </c>
      <c r="AH264" t="str">
        <f t="shared" si="121"/>
        <v>Quantity limits</v>
      </c>
      <c r="AI264" t="s">
        <v>349</v>
      </c>
      <c r="AK264" t="str">
        <f t="shared" si="117"/>
        <v>Quantity limits</v>
      </c>
      <c r="AL264" t="s">
        <v>347</v>
      </c>
      <c r="AN264" t="str">
        <f t="shared" si="111"/>
        <v>No Naltrexone specific limitations</v>
      </c>
      <c r="AQ264" t="str">
        <f t="shared" si="119"/>
        <v>Quantity limits</v>
      </c>
      <c r="AR264" t="s">
        <v>348</v>
      </c>
      <c r="AT264">
        <v>1</v>
      </c>
      <c r="AU264" t="s">
        <v>347</v>
      </c>
      <c r="AW264" t="str">
        <f t="shared" si="118"/>
        <v>Length of treatment</v>
      </c>
      <c r="AX264" t="s">
        <v>347</v>
      </c>
      <c r="AY264" t="s">
        <v>346</v>
      </c>
      <c r="AZ264">
        <v>0</v>
      </c>
      <c r="BF264">
        <v>0</v>
      </c>
    </row>
    <row r="265" spans="1:58" x14ac:dyDescent="0.35">
      <c r="A265" t="s">
        <v>157</v>
      </c>
      <c r="B265" s="1">
        <v>43739</v>
      </c>
      <c r="C265" s="1">
        <v>43769</v>
      </c>
      <c r="D265" t="str">
        <f t="shared" si="114"/>
        <v>Yes, through state Medicaid plans</v>
      </c>
      <c r="E265" t="s">
        <v>358</v>
      </c>
      <c r="G265">
        <v>0</v>
      </c>
      <c r="S265">
        <v>1</v>
      </c>
      <c r="T265" t="s">
        <v>357</v>
      </c>
      <c r="V265" t="str">
        <f t="shared" si="115"/>
        <v>Buprenorphine, Methadone, Naltrexone</v>
      </c>
      <c r="W265" t="s">
        <v>356</v>
      </c>
      <c r="Y265" t="str">
        <f t="shared" si="120"/>
        <v>Sublocade (buprenorphine) subcutaneous injection , Naltrexone tablet, Vivitrol (naltrexone) injection, Suboxone (buprenorphine/naloxone) sublingual film</v>
      </c>
      <c r="Z265" t="s">
        <v>351</v>
      </c>
      <c r="AB265" t="s">
        <v>352</v>
      </c>
      <c r="AC265" t="s">
        <v>351</v>
      </c>
      <c r="AE265">
        <v>1</v>
      </c>
      <c r="AF265" t="s">
        <v>350</v>
      </c>
      <c r="AH265" t="str">
        <f t="shared" si="121"/>
        <v>Quantity limits</v>
      </c>
      <c r="AI265" t="s">
        <v>349</v>
      </c>
      <c r="AK265" t="str">
        <f t="shared" si="117"/>
        <v>Quantity limits</v>
      </c>
      <c r="AL265" t="s">
        <v>347</v>
      </c>
      <c r="AN265" t="str">
        <f t="shared" si="111"/>
        <v>No Naltrexone specific limitations</v>
      </c>
      <c r="AQ265" t="str">
        <f t="shared" si="119"/>
        <v>Quantity limits</v>
      </c>
      <c r="AR265" t="s">
        <v>348</v>
      </c>
      <c r="AT265">
        <v>1</v>
      </c>
      <c r="AU265" t="s">
        <v>347</v>
      </c>
      <c r="AW265" t="str">
        <f t="shared" si="118"/>
        <v>Length of treatment</v>
      </c>
      <c r="AX265" t="s">
        <v>347</v>
      </c>
      <c r="AY265" t="s">
        <v>346</v>
      </c>
      <c r="AZ265">
        <v>0</v>
      </c>
      <c r="BF265">
        <v>0</v>
      </c>
    </row>
    <row r="266" spans="1:58" x14ac:dyDescent="0.35">
      <c r="A266" t="s">
        <v>157</v>
      </c>
      <c r="B266" s="1">
        <v>43770</v>
      </c>
      <c r="C266" s="1">
        <v>44044</v>
      </c>
      <c r="D266" t="str">
        <f t="shared" si="114"/>
        <v>Yes, through state Medicaid plans</v>
      </c>
      <c r="E266" t="s">
        <v>355</v>
      </c>
      <c r="G266">
        <v>0</v>
      </c>
      <c r="S266">
        <v>1</v>
      </c>
      <c r="T266" t="s">
        <v>354</v>
      </c>
      <c r="V266" t="str">
        <f t="shared" si="115"/>
        <v>Buprenorphine, Methadone, Naltrexone</v>
      </c>
      <c r="W266" t="s">
        <v>353</v>
      </c>
      <c r="Y266" t="str">
        <f t="shared" si="120"/>
        <v>Sublocade (buprenorphine) subcutaneous injection , Naltrexone tablet, Vivitrol (naltrexone) injection, Suboxone (buprenorphine/naloxone) sublingual film</v>
      </c>
      <c r="Z266" t="s">
        <v>351</v>
      </c>
      <c r="AB266" t="s">
        <v>352</v>
      </c>
      <c r="AC266" t="s">
        <v>351</v>
      </c>
      <c r="AE266">
        <v>1</v>
      </c>
      <c r="AF266" t="s">
        <v>350</v>
      </c>
      <c r="AH266" t="str">
        <f t="shared" si="121"/>
        <v>Quantity limits</v>
      </c>
      <c r="AI266" t="s">
        <v>349</v>
      </c>
      <c r="AK266" t="str">
        <f t="shared" si="117"/>
        <v>Quantity limits</v>
      </c>
      <c r="AL266" t="s">
        <v>347</v>
      </c>
      <c r="AN266" t="str">
        <f t="shared" si="111"/>
        <v>No Naltrexone specific limitations</v>
      </c>
      <c r="AQ266" t="str">
        <f t="shared" si="119"/>
        <v>Quantity limits</v>
      </c>
      <c r="AR266" t="s">
        <v>348</v>
      </c>
      <c r="AT266">
        <v>1</v>
      </c>
      <c r="AU266" t="s">
        <v>347</v>
      </c>
      <c r="AW266" t="str">
        <f t="shared" si="118"/>
        <v>Length of treatment</v>
      </c>
      <c r="AX266" t="s">
        <v>347</v>
      </c>
      <c r="AY266" t="s">
        <v>346</v>
      </c>
      <c r="AZ266">
        <v>0</v>
      </c>
      <c r="BC266">
        <v>1</v>
      </c>
      <c r="BD266" t="s">
        <v>345</v>
      </c>
      <c r="BF266">
        <v>0</v>
      </c>
    </row>
    <row r="267" spans="1:58" x14ac:dyDescent="0.35">
      <c r="A267" t="s">
        <v>158</v>
      </c>
      <c r="B267" s="1">
        <v>42948</v>
      </c>
      <c r="C267" s="1">
        <v>43190</v>
      </c>
      <c r="D267" t="str">
        <f t="shared" si="114"/>
        <v>Yes, through state Medicaid plans</v>
      </c>
      <c r="E267" t="s">
        <v>334</v>
      </c>
      <c r="G267">
        <v>0</v>
      </c>
      <c r="S267">
        <v>1</v>
      </c>
      <c r="T267" t="s">
        <v>344</v>
      </c>
      <c r="U267" t="s">
        <v>338</v>
      </c>
      <c r="V267" t="str">
        <f t="shared" ref="V267:V289" si="122">("Buprenorphine, Naltrexone, Buprenorphine and Naloxone combination products")</f>
        <v>Buprenorphine, Naltrexone, Buprenorphine and Naloxone combination products</v>
      </c>
      <c r="W267" t="s">
        <v>334</v>
      </c>
      <c r="Y267" t="str">
        <f>("Vivitrol (naltrexone) injection, Zubsolv (buprenorphine/naloxone) sublingual tablet")</f>
        <v>Vivitrol (naltrexone) injection, Zubsolv (buprenorphine/naloxone) sublingual tablet</v>
      </c>
      <c r="Z267" t="s">
        <v>334</v>
      </c>
      <c r="AB267" t="str">
        <f>("Buprenorphine sublingual tablet, Buprenorphine/naloxone sublingual tablet, Bunavail (buprenorphine/naloxone) buccal film, Suboxone (buprenorphine/naloxone) sublingual film")</f>
        <v>Buprenorphine sublingual tablet, Buprenorphine/naloxone sublingual tablet, Bunavail (buprenorphine/naloxone) buccal film, Suboxone (buprenorphine/naloxone) sublingual film</v>
      </c>
      <c r="AC267" t="s">
        <v>334</v>
      </c>
      <c r="AE267">
        <v>1</v>
      </c>
      <c r="AF267" t="s">
        <v>334</v>
      </c>
      <c r="AH267" t="str">
        <f t="shared" ref="AH267:AH274" si="123">("No Buprenorphine specific limitations")</f>
        <v>No Buprenorphine specific limitations</v>
      </c>
      <c r="AK267" t="str">
        <f t="shared" ref="AK267:AK299" si="124">("No Methadone specific limitations")</f>
        <v>No Methadone specific limitations</v>
      </c>
      <c r="AN267" t="str">
        <f t="shared" si="111"/>
        <v>No Naltrexone specific limitations</v>
      </c>
      <c r="AQ267" t="str">
        <f t="shared" ref="AQ267:AQ277" si="125">("Prior authorization, Age limitation")</f>
        <v>Prior authorization, Age limitation</v>
      </c>
      <c r="AR267" t="s">
        <v>334</v>
      </c>
      <c r="AT267">
        <v>1</v>
      </c>
      <c r="AU267" t="s">
        <v>333</v>
      </c>
      <c r="AW267" t="str">
        <f t="shared" ref="AW267:AW277" si="126">("Age limitation")</f>
        <v>Age limitation</v>
      </c>
      <c r="AX267" t="s">
        <v>333</v>
      </c>
      <c r="AZ267">
        <v>1</v>
      </c>
      <c r="BA267" t="s">
        <v>332</v>
      </c>
      <c r="BF267">
        <v>0</v>
      </c>
    </row>
    <row r="268" spans="1:58" x14ac:dyDescent="0.35">
      <c r="A268" t="s">
        <v>158</v>
      </c>
      <c r="B268" s="1">
        <v>43191</v>
      </c>
      <c r="C268" s="1">
        <v>43220</v>
      </c>
      <c r="D268" t="str">
        <f t="shared" si="114"/>
        <v>Yes, through state Medicaid plans</v>
      </c>
      <c r="E268" t="s">
        <v>334</v>
      </c>
      <c r="G268">
        <v>0</v>
      </c>
      <c r="S268">
        <v>1</v>
      </c>
      <c r="T268" t="s">
        <v>344</v>
      </c>
      <c r="U268" t="s">
        <v>338</v>
      </c>
      <c r="V268" t="str">
        <f t="shared" si="122"/>
        <v>Buprenorphine, Naltrexone, Buprenorphine and Naloxone combination products</v>
      </c>
      <c r="W268" t="s">
        <v>334</v>
      </c>
      <c r="Y268" t="str">
        <f>("Vivitrol (naltrexone) injection, Zubsolv (buprenorphine/naloxone) sublingual tablet")</f>
        <v>Vivitrol (naltrexone) injection, Zubsolv (buprenorphine/naloxone) sublingual tablet</v>
      </c>
      <c r="Z268" t="s">
        <v>334</v>
      </c>
      <c r="AB268" t="str">
        <f>("Buprenorphine sublingual tablet, Buprenorphine/naloxone sublingual tablet, Bunavail (buprenorphine/naloxone) buccal film, Suboxone (buprenorphine/naloxone) sublingual film")</f>
        <v>Buprenorphine sublingual tablet, Buprenorphine/naloxone sublingual tablet, Bunavail (buprenorphine/naloxone) buccal film, Suboxone (buprenorphine/naloxone) sublingual film</v>
      </c>
      <c r="AC268" t="s">
        <v>334</v>
      </c>
      <c r="AE268">
        <v>1</v>
      </c>
      <c r="AF268" t="s">
        <v>334</v>
      </c>
      <c r="AH268" t="str">
        <f t="shared" si="123"/>
        <v>No Buprenorphine specific limitations</v>
      </c>
      <c r="AK268" t="str">
        <f t="shared" si="124"/>
        <v>No Methadone specific limitations</v>
      </c>
      <c r="AN268" t="str">
        <f t="shared" si="111"/>
        <v>No Naltrexone specific limitations</v>
      </c>
      <c r="AQ268" t="str">
        <f t="shared" si="125"/>
        <v>Prior authorization, Age limitation</v>
      </c>
      <c r="AR268" t="s">
        <v>334</v>
      </c>
      <c r="AT268">
        <v>1</v>
      </c>
      <c r="AU268" t="s">
        <v>333</v>
      </c>
      <c r="AW268" t="str">
        <f t="shared" si="126"/>
        <v>Age limitation</v>
      </c>
      <c r="AX268" t="s">
        <v>333</v>
      </c>
      <c r="AZ268">
        <v>1</v>
      </c>
      <c r="BA268" t="s">
        <v>332</v>
      </c>
      <c r="BF268">
        <v>0</v>
      </c>
    </row>
    <row r="269" spans="1:58" x14ac:dyDescent="0.35">
      <c r="A269" t="s">
        <v>158</v>
      </c>
      <c r="B269" s="1">
        <v>43221</v>
      </c>
      <c r="C269" s="1">
        <v>43281</v>
      </c>
      <c r="D269" t="str">
        <f t="shared" si="114"/>
        <v>Yes, through state Medicaid plans</v>
      </c>
      <c r="E269" t="s">
        <v>334</v>
      </c>
      <c r="G269">
        <v>0</v>
      </c>
      <c r="S269">
        <v>1</v>
      </c>
      <c r="T269" t="s">
        <v>344</v>
      </c>
      <c r="U269" t="s">
        <v>338</v>
      </c>
      <c r="V269" t="str">
        <f t="shared" si="122"/>
        <v>Buprenorphine, Naltrexone, Buprenorphine and Naloxone combination products</v>
      </c>
      <c r="W269" t="s">
        <v>334</v>
      </c>
      <c r="Y269" t="str">
        <f>("Vivitrol (naltrexone) injection, Zubsolv (buprenorphine/naloxone) sublingual tablet")</f>
        <v>Vivitrol (naltrexone) injection, Zubsolv (buprenorphine/naloxone) sublingual tablet</v>
      </c>
      <c r="Z269" t="s">
        <v>334</v>
      </c>
      <c r="AB269" t="str">
        <f>("Buprenorphine sublingual tablet, Buprenorphine/naloxone sublingual tablet, Bunavail (buprenorphine/naloxone) buccal film, Suboxone (buprenorphine/naloxone) sublingual film")</f>
        <v>Buprenorphine sublingual tablet, Buprenorphine/naloxone sublingual tablet, Bunavail (buprenorphine/naloxone) buccal film, Suboxone (buprenorphine/naloxone) sublingual film</v>
      </c>
      <c r="AC269" t="s">
        <v>334</v>
      </c>
      <c r="AE269">
        <v>1</v>
      </c>
      <c r="AF269" t="s">
        <v>334</v>
      </c>
      <c r="AH269" t="str">
        <f t="shared" si="123"/>
        <v>No Buprenorphine specific limitations</v>
      </c>
      <c r="AK269" t="str">
        <f t="shared" si="124"/>
        <v>No Methadone specific limitations</v>
      </c>
      <c r="AN269" t="str">
        <f t="shared" si="111"/>
        <v>No Naltrexone specific limitations</v>
      </c>
      <c r="AQ269" t="str">
        <f t="shared" si="125"/>
        <v>Prior authorization, Age limitation</v>
      </c>
      <c r="AR269" t="s">
        <v>334</v>
      </c>
      <c r="AT269">
        <v>1</v>
      </c>
      <c r="AU269" t="s">
        <v>333</v>
      </c>
      <c r="AW269" t="str">
        <f t="shared" si="126"/>
        <v>Age limitation</v>
      </c>
      <c r="AX269" t="s">
        <v>333</v>
      </c>
      <c r="AZ269">
        <v>1</v>
      </c>
      <c r="BA269" t="s">
        <v>332</v>
      </c>
      <c r="BF269">
        <v>0</v>
      </c>
    </row>
    <row r="270" spans="1:58" x14ac:dyDescent="0.35">
      <c r="A270" t="s">
        <v>158</v>
      </c>
      <c r="B270" s="1">
        <v>43282</v>
      </c>
      <c r="C270" s="1">
        <v>43310</v>
      </c>
      <c r="D270" t="str">
        <f t="shared" si="114"/>
        <v>Yes, through state Medicaid plans</v>
      </c>
      <c r="E270" t="s">
        <v>334</v>
      </c>
      <c r="G270">
        <v>0</v>
      </c>
      <c r="S270">
        <v>1</v>
      </c>
      <c r="T270" t="s">
        <v>343</v>
      </c>
      <c r="U270" t="s">
        <v>338</v>
      </c>
      <c r="V270" t="str">
        <f t="shared" si="122"/>
        <v>Buprenorphine, Naltrexone, Buprenorphine and Naloxone combination products</v>
      </c>
      <c r="W270" t="s">
        <v>334</v>
      </c>
      <c r="Y270" t="str">
        <f>("Vivitrol (naltrexone) injection, Buprenorphine/naloxone sublingual tablet, Zubsolv (buprenorphine/naloxone) sublingual tablet")</f>
        <v>Vivitrol (naltrexone) injection, Buprenorphine/naloxone sublingual tablet, Zubsolv (buprenorphine/naloxone) sublingual tablet</v>
      </c>
      <c r="Z270" t="s">
        <v>334</v>
      </c>
      <c r="AB270" t="str">
        <f>("Buprenorphine sublingual tablet, Bunavail (buprenorphine/naloxone) buccal film, Suboxone (buprenorphine/naloxone) sublingual film")</f>
        <v>Buprenorphine sublingual tablet, Bunavail (buprenorphine/naloxone) buccal film, Suboxone (buprenorphine/naloxone) sublingual film</v>
      </c>
      <c r="AC270" t="s">
        <v>334</v>
      </c>
      <c r="AE270">
        <v>1</v>
      </c>
      <c r="AF270" t="s">
        <v>334</v>
      </c>
      <c r="AH270" t="str">
        <f t="shared" si="123"/>
        <v>No Buprenorphine specific limitations</v>
      </c>
      <c r="AK270" t="str">
        <f t="shared" si="124"/>
        <v>No Methadone specific limitations</v>
      </c>
      <c r="AN270" t="str">
        <f t="shared" si="111"/>
        <v>No Naltrexone specific limitations</v>
      </c>
      <c r="AQ270" t="str">
        <f t="shared" si="125"/>
        <v>Prior authorization, Age limitation</v>
      </c>
      <c r="AR270" t="s">
        <v>334</v>
      </c>
      <c r="AT270">
        <v>1</v>
      </c>
      <c r="AU270" t="s">
        <v>333</v>
      </c>
      <c r="AW270" t="str">
        <f t="shared" si="126"/>
        <v>Age limitation</v>
      </c>
      <c r="AX270" t="s">
        <v>333</v>
      </c>
      <c r="AZ270">
        <v>1</v>
      </c>
      <c r="BA270" t="s">
        <v>332</v>
      </c>
      <c r="BF270">
        <v>0</v>
      </c>
    </row>
    <row r="271" spans="1:58" x14ac:dyDescent="0.35">
      <c r="A271" t="s">
        <v>158</v>
      </c>
      <c r="B271" s="1">
        <v>43311</v>
      </c>
      <c r="C271" s="1">
        <v>43465</v>
      </c>
      <c r="D271" t="str">
        <f t="shared" si="114"/>
        <v>Yes, through state Medicaid plans</v>
      </c>
      <c r="E271" t="s">
        <v>334</v>
      </c>
      <c r="G271">
        <v>0</v>
      </c>
      <c r="S271">
        <v>1</v>
      </c>
      <c r="T271" t="s">
        <v>343</v>
      </c>
      <c r="U271" t="s">
        <v>338</v>
      </c>
      <c r="V271" t="str">
        <f t="shared" si="122"/>
        <v>Buprenorphine, Naltrexone, Buprenorphine and Naloxone combination products</v>
      </c>
      <c r="W271" t="s">
        <v>334</v>
      </c>
      <c r="Y271" t="str">
        <f>("Vivitrol (naltrexone) injection, Buprenorphine/naloxone sublingual tablet, Zubsolv (buprenorphine/naloxone) sublingual tablet")</f>
        <v>Vivitrol (naltrexone) injection, Buprenorphine/naloxone sublingual tablet, Zubsolv (buprenorphine/naloxone) sublingual tablet</v>
      </c>
      <c r="Z271" t="s">
        <v>334</v>
      </c>
      <c r="AB271" t="str">
        <f>("Buprenorphine sublingual tablet, Buprenorphine/naloxone sublingual film , Bunavail (buprenorphine/naloxone) buccal film, Suboxone (buprenorphine/naloxone) sublingual film")</f>
        <v>Buprenorphine sublingual tablet, Buprenorphine/naloxone sublingual film , Bunavail (buprenorphine/naloxone) buccal film, Suboxone (buprenorphine/naloxone) sublingual film</v>
      </c>
      <c r="AC271" t="s">
        <v>334</v>
      </c>
      <c r="AE271">
        <v>1</v>
      </c>
      <c r="AF271" t="s">
        <v>334</v>
      </c>
      <c r="AH271" t="str">
        <f t="shared" si="123"/>
        <v>No Buprenorphine specific limitations</v>
      </c>
      <c r="AK271" t="str">
        <f t="shared" si="124"/>
        <v>No Methadone specific limitations</v>
      </c>
      <c r="AN271" t="str">
        <f t="shared" si="111"/>
        <v>No Naltrexone specific limitations</v>
      </c>
      <c r="AQ271" t="str">
        <f t="shared" si="125"/>
        <v>Prior authorization, Age limitation</v>
      </c>
      <c r="AR271" t="s">
        <v>334</v>
      </c>
      <c r="AT271">
        <v>1</v>
      </c>
      <c r="AU271" t="s">
        <v>333</v>
      </c>
      <c r="AW271" t="str">
        <f t="shared" si="126"/>
        <v>Age limitation</v>
      </c>
      <c r="AX271" t="s">
        <v>333</v>
      </c>
      <c r="AZ271">
        <v>1</v>
      </c>
      <c r="BA271" t="s">
        <v>332</v>
      </c>
      <c r="BF271">
        <v>0</v>
      </c>
    </row>
    <row r="272" spans="1:58" x14ac:dyDescent="0.35">
      <c r="A272" t="s">
        <v>158</v>
      </c>
      <c r="B272" s="1">
        <v>43466</v>
      </c>
      <c r="C272" s="1">
        <v>43677</v>
      </c>
      <c r="D272" t="str">
        <f t="shared" si="114"/>
        <v>Yes, through state Medicaid plans</v>
      </c>
      <c r="E272" t="s">
        <v>334</v>
      </c>
      <c r="G272">
        <v>0</v>
      </c>
      <c r="S272">
        <v>1</v>
      </c>
      <c r="T272" t="s">
        <v>343</v>
      </c>
      <c r="U272" t="s">
        <v>338</v>
      </c>
      <c r="V272" t="str">
        <f t="shared" si="122"/>
        <v>Buprenorphine, Naltrexone, Buprenorphine and Naloxone combination products</v>
      </c>
      <c r="W272" t="s">
        <v>334</v>
      </c>
      <c r="Y272" t="s">
        <v>341</v>
      </c>
      <c r="Z272" t="s">
        <v>334</v>
      </c>
      <c r="AB272" t="str">
        <f>("Buprenorphine sublingual tablet, Buprenorphine/naloxone sublingual film , Bunavail (buprenorphine/naloxone) buccal film, Suboxone (buprenorphine/naloxone) sublingual film")</f>
        <v>Buprenorphine sublingual tablet, Buprenorphine/naloxone sublingual film , Bunavail (buprenorphine/naloxone) buccal film, Suboxone (buprenorphine/naloxone) sublingual film</v>
      </c>
      <c r="AC272" t="s">
        <v>334</v>
      </c>
      <c r="AE272">
        <v>1</v>
      </c>
      <c r="AF272" t="s">
        <v>334</v>
      </c>
      <c r="AH272" t="str">
        <f t="shared" si="123"/>
        <v>No Buprenorphine specific limitations</v>
      </c>
      <c r="AK272" t="str">
        <f t="shared" si="124"/>
        <v>No Methadone specific limitations</v>
      </c>
      <c r="AN272" t="str">
        <f t="shared" si="111"/>
        <v>No Naltrexone specific limitations</v>
      </c>
      <c r="AQ272" t="str">
        <f t="shared" si="125"/>
        <v>Prior authorization, Age limitation</v>
      </c>
      <c r="AR272" t="s">
        <v>334</v>
      </c>
      <c r="AT272">
        <v>1</v>
      </c>
      <c r="AU272" t="s">
        <v>333</v>
      </c>
      <c r="AW272" t="str">
        <f t="shared" si="126"/>
        <v>Age limitation</v>
      </c>
      <c r="AX272" t="s">
        <v>333</v>
      </c>
      <c r="AZ272">
        <v>1</v>
      </c>
      <c r="BA272" t="s">
        <v>332</v>
      </c>
      <c r="BF272">
        <v>0</v>
      </c>
    </row>
    <row r="273" spans="1:58" x14ac:dyDescent="0.35">
      <c r="A273" t="s">
        <v>158</v>
      </c>
      <c r="B273" s="1">
        <v>43678</v>
      </c>
      <c r="C273" s="1">
        <v>43708</v>
      </c>
      <c r="D273" t="str">
        <f t="shared" si="114"/>
        <v>Yes, through state Medicaid plans</v>
      </c>
      <c r="E273" t="s">
        <v>334</v>
      </c>
      <c r="G273">
        <v>0</v>
      </c>
      <c r="S273">
        <v>1</v>
      </c>
      <c r="T273" t="s">
        <v>342</v>
      </c>
      <c r="U273" t="s">
        <v>338</v>
      </c>
      <c r="V273" t="str">
        <f t="shared" si="122"/>
        <v>Buprenorphine, Naltrexone, Buprenorphine and Naloxone combination products</v>
      </c>
      <c r="W273" t="s">
        <v>334</v>
      </c>
      <c r="Y273" t="s">
        <v>341</v>
      </c>
      <c r="Z273" t="s">
        <v>334</v>
      </c>
      <c r="AB273" t="str">
        <f>("Buprenorphine sublingual tablet, Buprenorphine/naloxone sublingual film , Bunavail (buprenorphine/naloxone) buccal film, Suboxone (buprenorphine/naloxone) sublingual film")</f>
        <v>Buprenorphine sublingual tablet, Buprenorphine/naloxone sublingual film , Bunavail (buprenorphine/naloxone) buccal film, Suboxone (buprenorphine/naloxone) sublingual film</v>
      </c>
      <c r="AC273" t="s">
        <v>334</v>
      </c>
      <c r="AE273">
        <v>1</v>
      </c>
      <c r="AF273" t="s">
        <v>334</v>
      </c>
      <c r="AH273" t="str">
        <f t="shared" si="123"/>
        <v>No Buprenorphine specific limitations</v>
      </c>
      <c r="AK273" t="str">
        <f t="shared" si="124"/>
        <v>No Methadone specific limitations</v>
      </c>
      <c r="AN273" t="str">
        <f t="shared" si="111"/>
        <v>No Naltrexone specific limitations</v>
      </c>
      <c r="AQ273" t="str">
        <f t="shared" si="125"/>
        <v>Prior authorization, Age limitation</v>
      </c>
      <c r="AR273" t="s">
        <v>334</v>
      </c>
      <c r="AT273">
        <v>1</v>
      </c>
      <c r="AU273" t="s">
        <v>333</v>
      </c>
      <c r="AW273" t="str">
        <f t="shared" si="126"/>
        <v>Age limitation</v>
      </c>
      <c r="AX273" t="s">
        <v>333</v>
      </c>
      <c r="AZ273">
        <v>1</v>
      </c>
      <c r="BA273" t="s">
        <v>332</v>
      </c>
      <c r="BF273">
        <v>0</v>
      </c>
    </row>
    <row r="274" spans="1:58" x14ac:dyDescent="0.35">
      <c r="A274" t="s">
        <v>158</v>
      </c>
      <c r="B274" s="1">
        <v>43709</v>
      </c>
      <c r="C274" s="1">
        <v>43830</v>
      </c>
      <c r="D274" t="str">
        <f t="shared" si="114"/>
        <v>Yes, through state Medicaid plans</v>
      </c>
      <c r="E274" t="s">
        <v>334</v>
      </c>
      <c r="G274">
        <v>0</v>
      </c>
      <c r="S274">
        <v>1</v>
      </c>
      <c r="T274" t="s">
        <v>342</v>
      </c>
      <c r="U274" t="s">
        <v>338</v>
      </c>
      <c r="V274" t="str">
        <f t="shared" si="122"/>
        <v>Buprenorphine, Naltrexone, Buprenorphine and Naloxone combination products</v>
      </c>
      <c r="W274" t="s">
        <v>334</v>
      </c>
      <c r="Y274" t="s">
        <v>341</v>
      </c>
      <c r="Z274" t="s">
        <v>334</v>
      </c>
      <c r="AA274" t="s">
        <v>340</v>
      </c>
      <c r="AB274" t="str">
        <f>("Buprenorphine sublingual tablet, Buprenorphine/naloxone sublingual film , Bunavail (buprenorphine/naloxone) buccal film, Suboxone (buprenorphine/naloxone) sublingual film")</f>
        <v>Buprenorphine sublingual tablet, Buprenorphine/naloxone sublingual film , Bunavail (buprenorphine/naloxone) buccal film, Suboxone (buprenorphine/naloxone) sublingual film</v>
      </c>
      <c r="AC274" t="s">
        <v>334</v>
      </c>
      <c r="AE274">
        <v>1</v>
      </c>
      <c r="AF274" t="s">
        <v>334</v>
      </c>
      <c r="AH274" t="str">
        <f t="shared" si="123"/>
        <v>No Buprenorphine specific limitations</v>
      </c>
      <c r="AK274" t="str">
        <f t="shared" si="124"/>
        <v>No Methadone specific limitations</v>
      </c>
      <c r="AN274" t="str">
        <f t="shared" si="111"/>
        <v>No Naltrexone specific limitations</v>
      </c>
      <c r="AQ274" t="str">
        <f t="shared" si="125"/>
        <v>Prior authorization, Age limitation</v>
      </c>
      <c r="AR274" t="s">
        <v>334</v>
      </c>
      <c r="AT274">
        <v>1</v>
      </c>
      <c r="AU274" t="s">
        <v>333</v>
      </c>
      <c r="AW274" t="str">
        <f t="shared" si="126"/>
        <v>Age limitation</v>
      </c>
      <c r="AX274" t="s">
        <v>333</v>
      </c>
      <c r="AZ274">
        <v>1</v>
      </c>
      <c r="BA274" t="s">
        <v>332</v>
      </c>
      <c r="BF274">
        <v>0</v>
      </c>
    </row>
    <row r="275" spans="1:58" x14ac:dyDescent="0.35">
      <c r="A275" t="s">
        <v>158</v>
      </c>
      <c r="B275" s="1">
        <v>43831</v>
      </c>
      <c r="C275" s="1">
        <v>43890</v>
      </c>
      <c r="D275" t="str">
        <f t="shared" si="114"/>
        <v>Yes, through state Medicaid plans</v>
      </c>
      <c r="E275" t="s">
        <v>334</v>
      </c>
      <c r="G275">
        <v>0</v>
      </c>
      <c r="S275">
        <v>1</v>
      </c>
      <c r="T275" t="s">
        <v>339</v>
      </c>
      <c r="U275" t="s">
        <v>338</v>
      </c>
      <c r="V275" t="str">
        <f t="shared" si="122"/>
        <v>Buprenorphine, Naltrexone, Buprenorphine and Naloxone combination products</v>
      </c>
      <c r="W275" t="s">
        <v>334</v>
      </c>
      <c r="Y275" t="s">
        <v>337</v>
      </c>
      <c r="Z275" t="s">
        <v>334</v>
      </c>
      <c r="AB275" t="s">
        <v>336</v>
      </c>
      <c r="AC275" t="s">
        <v>334</v>
      </c>
      <c r="AE275">
        <v>1</v>
      </c>
      <c r="AF275" t="s">
        <v>334</v>
      </c>
      <c r="AH275" t="str">
        <f>("Other")</f>
        <v>Other</v>
      </c>
      <c r="AI275" t="s">
        <v>334</v>
      </c>
      <c r="AJ275" t="s">
        <v>335</v>
      </c>
      <c r="AK275" t="str">
        <f t="shared" si="124"/>
        <v>No Methadone specific limitations</v>
      </c>
      <c r="AN275" t="str">
        <f t="shared" si="111"/>
        <v>No Naltrexone specific limitations</v>
      </c>
      <c r="AQ275" t="str">
        <f t="shared" si="125"/>
        <v>Prior authorization, Age limitation</v>
      </c>
      <c r="AR275" t="s">
        <v>334</v>
      </c>
      <c r="AT275">
        <v>1</v>
      </c>
      <c r="AU275" t="s">
        <v>333</v>
      </c>
      <c r="AW275" t="str">
        <f t="shared" si="126"/>
        <v>Age limitation</v>
      </c>
      <c r="AX275" t="s">
        <v>333</v>
      </c>
      <c r="AZ275">
        <v>1</v>
      </c>
      <c r="BA275" t="s">
        <v>332</v>
      </c>
      <c r="BF275">
        <v>0</v>
      </c>
    </row>
    <row r="276" spans="1:58" x14ac:dyDescent="0.35">
      <c r="A276" t="s">
        <v>158</v>
      </c>
      <c r="B276" s="1">
        <v>43891</v>
      </c>
      <c r="C276" s="1">
        <v>43921</v>
      </c>
      <c r="D276" t="str">
        <f t="shared" si="114"/>
        <v>Yes, through state Medicaid plans</v>
      </c>
      <c r="E276" t="s">
        <v>334</v>
      </c>
      <c r="G276">
        <v>0</v>
      </c>
      <c r="S276">
        <v>1</v>
      </c>
      <c r="T276" t="s">
        <v>339</v>
      </c>
      <c r="U276" t="s">
        <v>338</v>
      </c>
      <c r="V276" t="str">
        <f t="shared" si="122"/>
        <v>Buprenorphine, Naltrexone, Buprenorphine and Naloxone combination products</v>
      </c>
      <c r="W276" t="s">
        <v>334</v>
      </c>
      <c r="Y276" t="s">
        <v>337</v>
      </c>
      <c r="Z276" t="s">
        <v>334</v>
      </c>
      <c r="AB276" t="s">
        <v>336</v>
      </c>
      <c r="AC276" t="s">
        <v>334</v>
      </c>
      <c r="AE276">
        <v>1</v>
      </c>
      <c r="AF276" t="s">
        <v>334</v>
      </c>
      <c r="AH276" t="str">
        <f>("Other")</f>
        <v>Other</v>
      </c>
      <c r="AI276" t="s">
        <v>334</v>
      </c>
      <c r="AJ276" t="s">
        <v>335</v>
      </c>
      <c r="AK276" t="str">
        <f t="shared" si="124"/>
        <v>No Methadone specific limitations</v>
      </c>
      <c r="AN276" t="str">
        <f t="shared" si="111"/>
        <v>No Naltrexone specific limitations</v>
      </c>
      <c r="AQ276" t="str">
        <f t="shared" si="125"/>
        <v>Prior authorization, Age limitation</v>
      </c>
      <c r="AR276" t="s">
        <v>334</v>
      </c>
      <c r="AT276">
        <v>1</v>
      </c>
      <c r="AU276" t="s">
        <v>333</v>
      </c>
      <c r="AW276" t="str">
        <f t="shared" si="126"/>
        <v>Age limitation</v>
      </c>
      <c r="AX276" t="s">
        <v>333</v>
      </c>
      <c r="AZ276">
        <v>1</v>
      </c>
      <c r="BA276" t="s">
        <v>332</v>
      </c>
      <c r="BF276">
        <v>0</v>
      </c>
    </row>
    <row r="277" spans="1:58" x14ac:dyDescent="0.35">
      <c r="A277" t="s">
        <v>158</v>
      </c>
      <c r="B277" s="1">
        <v>43922</v>
      </c>
      <c r="C277" s="1">
        <v>44044</v>
      </c>
      <c r="D277" t="str">
        <f t="shared" si="114"/>
        <v>Yes, through state Medicaid plans</v>
      </c>
      <c r="E277" t="s">
        <v>334</v>
      </c>
      <c r="G277">
        <v>0</v>
      </c>
      <c r="S277">
        <v>1</v>
      </c>
      <c r="T277" t="s">
        <v>339</v>
      </c>
      <c r="U277" t="s">
        <v>338</v>
      </c>
      <c r="V277" t="str">
        <f t="shared" si="122"/>
        <v>Buprenorphine, Naltrexone, Buprenorphine and Naloxone combination products</v>
      </c>
      <c r="W277" t="s">
        <v>334</v>
      </c>
      <c r="Y277" t="s">
        <v>337</v>
      </c>
      <c r="Z277" t="s">
        <v>334</v>
      </c>
      <c r="AB277" t="s">
        <v>336</v>
      </c>
      <c r="AC277" t="s">
        <v>334</v>
      </c>
      <c r="AE277">
        <v>1</v>
      </c>
      <c r="AF277" t="s">
        <v>334</v>
      </c>
      <c r="AH277" t="str">
        <f>("Other")</f>
        <v>Other</v>
      </c>
      <c r="AI277" t="s">
        <v>334</v>
      </c>
      <c r="AJ277" t="s">
        <v>335</v>
      </c>
      <c r="AK277" t="str">
        <f t="shared" si="124"/>
        <v>No Methadone specific limitations</v>
      </c>
      <c r="AN277" t="str">
        <f t="shared" si="111"/>
        <v>No Naltrexone specific limitations</v>
      </c>
      <c r="AQ277" t="str">
        <f t="shared" si="125"/>
        <v>Prior authorization, Age limitation</v>
      </c>
      <c r="AR277" t="s">
        <v>334</v>
      </c>
      <c r="AT277">
        <v>1</v>
      </c>
      <c r="AU277" t="s">
        <v>333</v>
      </c>
      <c r="AW277" t="str">
        <f t="shared" si="126"/>
        <v>Age limitation</v>
      </c>
      <c r="AX277" t="s">
        <v>333</v>
      </c>
      <c r="AZ277">
        <v>1</v>
      </c>
      <c r="BA277" t="s">
        <v>332</v>
      </c>
      <c r="BF277">
        <v>0</v>
      </c>
    </row>
    <row r="278" spans="1:58" x14ac:dyDescent="0.35">
      <c r="A278" t="s">
        <v>159</v>
      </c>
      <c r="B278" s="1">
        <v>42948</v>
      </c>
      <c r="C278" s="1">
        <v>43006</v>
      </c>
      <c r="D278" t="str">
        <f t="shared" si="114"/>
        <v>Yes, through state Medicaid plans</v>
      </c>
      <c r="E278" t="s">
        <v>331</v>
      </c>
      <c r="G278">
        <v>0</v>
      </c>
      <c r="S278">
        <v>1</v>
      </c>
      <c r="T278" t="s">
        <v>331</v>
      </c>
      <c r="V278" t="str">
        <f t="shared" si="122"/>
        <v>Buprenorphine, Naltrexone, Buprenorphine and Naloxone combination products</v>
      </c>
      <c r="W278" t="s">
        <v>331</v>
      </c>
      <c r="Y278" t="str">
        <f>("Vivitrol (naltrexone) injection, Suboxone (buprenorphine/naloxone) sublingual film, Zubsolv (buprenorphine/naloxone) sublingual tablet")</f>
        <v>Vivitrol (naltrexone) injection, Suboxone (buprenorphine/naloxone) sublingual film, Zubsolv (buprenorphine/naloxone) sublingual tablet</v>
      </c>
      <c r="Z278" t="s">
        <v>316</v>
      </c>
      <c r="AB278" t="str">
        <f>("Buprenorphine sublingual tablet, Buprenorphine/naloxone sublingual tablet, Bunavail (buprenorphine/naloxone) buccal film")</f>
        <v>Buprenorphine sublingual tablet, Buprenorphine/naloxone sublingual tablet, Bunavail (buprenorphine/naloxone) buccal film</v>
      </c>
      <c r="AC278" t="s">
        <v>315</v>
      </c>
      <c r="AE278">
        <v>1</v>
      </c>
      <c r="AF278" t="s">
        <v>315</v>
      </c>
      <c r="AH278" t="str">
        <f>("No Buprenorphine specific limitations")</f>
        <v>No Buprenorphine specific limitations</v>
      </c>
      <c r="AK278" t="str">
        <f t="shared" si="124"/>
        <v>No Methadone specific limitations</v>
      </c>
      <c r="AN278" t="str">
        <f t="shared" si="111"/>
        <v>No Naltrexone specific limitations</v>
      </c>
      <c r="AQ278" t="str">
        <f>("Prior authorization, Reauthorization, Quantity limits")</f>
        <v>Prior authorization, Reauthorization, Quantity limits</v>
      </c>
      <c r="AR278" t="s">
        <v>317</v>
      </c>
      <c r="AT278">
        <v>0</v>
      </c>
      <c r="AZ278">
        <v>0</v>
      </c>
      <c r="BF278">
        <v>0</v>
      </c>
    </row>
    <row r="279" spans="1:58" x14ac:dyDescent="0.35">
      <c r="A279" t="s">
        <v>159</v>
      </c>
      <c r="B279" s="1">
        <v>43007</v>
      </c>
      <c r="C279" s="1">
        <v>43100</v>
      </c>
      <c r="D279" t="str">
        <f t="shared" si="114"/>
        <v>Yes, through state Medicaid plans</v>
      </c>
      <c r="E279" t="s">
        <v>330</v>
      </c>
      <c r="G279">
        <v>0</v>
      </c>
      <c r="S279">
        <v>1</v>
      </c>
      <c r="T279" t="s">
        <v>328</v>
      </c>
      <c r="V279" t="str">
        <f t="shared" si="122"/>
        <v>Buprenorphine, Naltrexone, Buprenorphine and Naloxone combination products</v>
      </c>
      <c r="W279" t="s">
        <v>328</v>
      </c>
      <c r="Y279" t="str">
        <f>("Vivitrol (naltrexone) injection, Suboxone (buprenorphine/naloxone) sublingual film, Zubsolv (buprenorphine/naloxone) sublingual tablet")</f>
        <v>Vivitrol (naltrexone) injection, Suboxone (buprenorphine/naloxone) sublingual film, Zubsolv (buprenorphine/naloxone) sublingual tablet</v>
      </c>
      <c r="Z279" t="s">
        <v>316</v>
      </c>
      <c r="AB279" t="str">
        <f>("Buprenorphine sublingual tablet, Buprenorphine/naloxone sublingual tablet, Bunavail (buprenorphine/naloxone) buccal film")</f>
        <v>Buprenorphine sublingual tablet, Buprenorphine/naloxone sublingual tablet, Bunavail (buprenorphine/naloxone) buccal film</v>
      </c>
      <c r="AC279" t="s">
        <v>315</v>
      </c>
      <c r="AE279">
        <v>1</v>
      </c>
      <c r="AF279" t="s">
        <v>315</v>
      </c>
      <c r="AH279" t="str">
        <f>("No Buprenorphine specific limitations")</f>
        <v>No Buprenorphine specific limitations</v>
      </c>
      <c r="AK279" t="str">
        <f t="shared" si="124"/>
        <v>No Methadone specific limitations</v>
      </c>
      <c r="AN279" t="str">
        <f t="shared" si="111"/>
        <v>No Naltrexone specific limitations</v>
      </c>
      <c r="AQ279" t="str">
        <f>("Prior authorization, Reauthorization, Quantity limits")</f>
        <v>Prior authorization, Reauthorization, Quantity limits</v>
      </c>
      <c r="AR279" t="s">
        <v>317</v>
      </c>
      <c r="AT279">
        <v>0</v>
      </c>
      <c r="AZ279">
        <v>0</v>
      </c>
      <c r="BF279">
        <v>0</v>
      </c>
    </row>
    <row r="280" spans="1:58" x14ac:dyDescent="0.35">
      <c r="A280" t="s">
        <v>159</v>
      </c>
      <c r="B280" s="1">
        <v>43101</v>
      </c>
      <c r="C280" s="1">
        <v>43101</v>
      </c>
      <c r="D280" t="str">
        <f t="shared" si="114"/>
        <v>Yes, through state Medicaid plans</v>
      </c>
      <c r="E280" t="s">
        <v>329</v>
      </c>
      <c r="G280">
        <v>0</v>
      </c>
      <c r="S280">
        <v>1</v>
      </c>
      <c r="T280" t="s">
        <v>328</v>
      </c>
      <c r="V280" t="str">
        <f t="shared" si="122"/>
        <v>Buprenorphine, Naltrexone, Buprenorphine and Naloxone combination products</v>
      </c>
      <c r="W280" t="s">
        <v>328</v>
      </c>
      <c r="Y280" t="str">
        <f>("Vivitrol (naltrexone) injection, Suboxone (buprenorphine/naloxone) sublingual film, Zubsolv (buprenorphine/naloxone) sublingual tablet")</f>
        <v>Vivitrol (naltrexone) injection, Suboxone (buprenorphine/naloxone) sublingual film, Zubsolv (buprenorphine/naloxone) sublingual tablet</v>
      </c>
      <c r="Z280" t="s">
        <v>316</v>
      </c>
      <c r="AB280" t="str">
        <f>("Buprenorphine sublingual tablet, Buprenorphine/naloxone sublingual tablet, Bunavail (buprenorphine/naloxone) buccal film")</f>
        <v>Buprenorphine sublingual tablet, Buprenorphine/naloxone sublingual tablet, Bunavail (buprenorphine/naloxone) buccal film</v>
      </c>
      <c r="AC280" t="s">
        <v>315</v>
      </c>
      <c r="AE280">
        <v>1</v>
      </c>
      <c r="AF280" t="s">
        <v>315</v>
      </c>
      <c r="AH280" t="str">
        <f>("No Buprenorphine specific limitations")</f>
        <v>No Buprenorphine specific limitations</v>
      </c>
      <c r="AK280" t="str">
        <f t="shared" si="124"/>
        <v>No Methadone specific limitations</v>
      </c>
      <c r="AN280" t="str">
        <f t="shared" ref="AN280:AN299" si="127">("No Naltrexone specific limitations")</f>
        <v>No Naltrexone specific limitations</v>
      </c>
      <c r="AQ280" t="str">
        <f>("Prior authorization, Reauthorization, Quantity limits")</f>
        <v>Prior authorization, Reauthorization, Quantity limits</v>
      </c>
      <c r="AR280" t="s">
        <v>317</v>
      </c>
      <c r="AT280">
        <v>0</v>
      </c>
      <c r="AZ280">
        <v>0</v>
      </c>
      <c r="BF280">
        <v>0</v>
      </c>
    </row>
    <row r="281" spans="1:58" x14ac:dyDescent="0.35">
      <c r="A281" t="s">
        <v>159</v>
      </c>
      <c r="B281" s="1">
        <v>43102</v>
      </c>
      <c r="C281" s="1">
        <v>43222</v>
      </c>
      <c r="D281" t="str">
        <f t="shared" si="114"/>
        <v>Yes, through state Medicaid plans</v>
      </c>
      <c r="E281" t="s">
        <v>329</v>
      </c>
      <c r="G281">
        <v>0</v>
      </c>
      <c r="S281">
        <v>1</v>
      </c>
      <c r="T281" t="s">
        <v>328</v>
      </c>
      <c r="V281" t="str">
        <f t="shared" si="122"/>
        <v>Buprenorphine, Naltrexone, Buprenorphine and Naloxone combination products</v>
      </c>
      <c r="W281" t="s">
        <v>328</v>
      </c>
      <c r="Y281" t="str">
        <f>("Vivitrol (naltrexone) injection, Suboxone (buprenorphine/naloxone) sublingual film, Zubsolv (buprenorphine/naloxone) sublingual tablet")</f>
        <v>Vivitrol (naltrexone) injection, Suboxone (buprenorphine/naloxone) sublingual film, Zubsolv (buprenorphine/naloxone) sublingual tablet</v>
      </c>
      <c r="Z281" t="s">
        <v>316</v>
      </c>
      <c r="AB281" t="str">
        <f>("Buprenorphine sublingual tablet, Buprenorphine/naloxone sublingual tablet, Bunavail (buprenorphine/naloxone) buccal film")</f>
        <v>Buprenorphine sublingual tablet, Buprenorphine/naloxone sublingual tablet, Bunavail (buprenorphine/naloxone) buccal film</v>
      </c>
      <c r="AC281" t="s">
        <v>315</v>
      </c>
      <c r="AE281">
        <v>1</v>
      </c>
      <c r="AF281" t="s">
        <v>315</v>
      </c>
      <c r="AH281" t="str">
        <f>("No Buprenorphine specific limitations")</f>
        <v>No Buprenorphine specific limitations</v>
      </c>
      <c r="AK281" t="str">
        <f t="shared" si="124"/>
        <v>No Methadone specific limitations</v>
      </c>
      <c r="AN281" t="str">
        <f t="shared" si="127"/>
        <v>No Naltrexone specific limitations</v>
      </c>
      <c r="AQ281" t="str">
        <f>("Prior authorization, Reauthorization, Quantity limits")</f>
        <v>Prior authorization, Reauthorization, Quantity limits</v>
      </c>
      <c r="AR281" t="s">
        <v>317</v>
      </c>
      <c r="AT281">
        <v>0</v>
      </c>
      <c r="AZ281">
        <v>0</v>
      </c>
      <c r="BF281">
        <v>0</v>
      </c>
    </row>
    <row r="282" spans="1:58" x14ac:dyDescent="0.35">
      <c r="A282" t="s">
        <v>159</v>
      </c>
      <c r="B282" s="1">
        <v>43223</v>
      </c>
      <c r="C282" s="1">
        <v>43465</v>
      </c>
      <c r="D282" t="str">
        <f t="shared" si="114"/>
        <v>Yes, through state Medicaid plans</v>
      </c>
      <c r="E282" t="s">
        <v>329</v>
      </c>
      <c r="G282">
        <v>0</v>
      </c>
      <c r="S282">
        <v>1</v>
      </c>
      <c r="T282" t="s">
        <v>328</v>
      </c>
      <c r="V282" t="str">
        <f t="shared" si="122"/>
        <v>Buprenorphine, Naltrexone, Buprenorphine and Naloxone combination products</v>
      </c>
      <c r="W282" t="s">
        <v>328</v>
      </c>
      <c r="Y282" t="str">
        <f>("Vivitrol (naltrexone) injection, Suboxone (buprenorphine/naloxone) sublingual film, Zubsolv (buprenorphine/naloxone) sublingual tablet")</f>
        <v>Vivitrol (naltrexone) injection, Suboxone (buprenorphine/naloxone) sublingual film, Zubsolv (buprenorphine/naloxone) sublingual tablet</v>
      </c>
      <c r="Z282" t="s">
        <v>316</v>
      </c>
      <c r="AB282" t="str">
        <f>("Buprenorphine sublingual tablet, Buprenorphine/naloxone sublingual tablet, Bunavail (buprenorphine/naloxone) buccal film")</f>
        <v>Buprenorphine sublingual tablet, Buprenorphine/naloxone sublingual tablet, Bunavail (buprenorphine/naloxone) buccal film</v>
      </c>
      <c r="AC282" t="s">
        <v>315</v>
      </c>
      <c r="AE282">
        <v>1</v>
      </c>
      <c r="AF282" t="s">
        <v>315</v>
      </c>
      <c r="AH282" t="str">
        <f>("No Buprenorphine specific limitations")</f>
        <v>No Buprenorphine specific limitations</v>
      </c>
      <c r="AK282" t="str">
        <f t="shared" si="124"/>
        <v>No Methadone specific limitations</v>
      </c>
      <c r="AN282" t="str">
        <f t="shared" si="127"/>
        <v>No Naltrexone specific limitations</v>
      </c>
      <c r="AQ282" t="str">
        <f>("Prior authorization, Reauthorization, Quantity limits")</f>
        <v>Prior authorization, Reauthorization, Quantity limits</v>
      </c>
      <c r="AR282" t="s">
        <v>317</v>
      </c>
      <c r="AT282">
        <v>0</v>
      </c>
      <c r="AZ282">
        <v>0</v>
      </c>
      <c r="BF282">
        <v>0</v>
      </c>
    </row>
    <row r="283" spans="1:58" x14ac:dyDescent="0.35">
      <c r="A283" t="s">
        <v>159</v>
      </c>
      <c r="B283" s="1">
        <v>43466</v>
      </c>
      <c r="C283" s="1">
        <v>43474</v>
      </c>
      <c r="D283" t="str">
        <f t="shared" si="114"/>
        <v>Yes, through state Medicaid plans</v>
      </c>
      <c r="E283" t="s">
        <v>327</v>
      </c>
      <c r="G283">
        <v>0</v>
      </c>
      <c r="S283">
        <v>1</v>
      </c>
      <c r="T283" t="s">
        <v>319</v>
      </c>
      <c r="V283" t="str">
        <f t="shared" si="122"/>
        <v>Buprenorphine, Naltrexone, Buprenorphine and Naloxone combination products</v>
      </c>
      <c r="W283" t="s">
        <v>319</v>
      </c>
      <c r="Y283" t="s">
        <v>324</v>
      </c>
      <c r="Z283" t="s">
        <v>317</v>
      </c>
      <c r="AB283" t="str">
        <f>("State does not designate any specific formulations of medications used in MAT as non-preferred")</f>
        <v>State does not designate any specific formulations of medications used in MAT as non-preferred</v>
      </c>
      <c r="AE283">
        <v>1</v>
      </c>
      <c r="AF283" t="s">
        <v>316</v>
      </c>
      <c r="AH283" t="str">
        <f t="shared" ref="AH283:AH289" si="128">("Prior authorization , Reauthorization, Fail first/ Step therapy, Age limitation, Quantity limits")</f>
        <v>Prior authorization , Reauthorization, Fail first/ Step therapy, Age limitation, Quantity limits</v>
      </c>
      <c r="AI283" t="s">
        <v>316</v>
      </c>
      <c r="AJ283" t="s">
        <v>314</v>
      </c>
      <c r="AK283" t="str">
        <f t="shared" si="124"/>
        <v>No Methadone specific limitations</v>
      </c>
      <c r="AN283" t="str">
        <f t="shared" si="127"/>
        <v>No Naltrexone specific limitations</v>
      </c>
      <c r="AQ283" t="str">
        <f t="shared" ref="AQ283:AQ289" si="129">("No Buprenorphine and Naloxone combination product specific limitations")</f>
        <v>No Buprenorphine and Naloxone combination product specific limitations</v>
      </c>
      <c r="AT283">
        <v>0</v>
      </c>
      <c r="AZ283">
        <v>0</v>
      </c>
      <c r="BF283">
        <v>0</v>
      </c>
    </row>
    <row r="284" spans="1:58" x14ac:dyDescent="0.35">
      <c r="A284" t="s">
        <v>159</v>
      </c>
      <c r="B284" s="1">
        <v>43475</v>
      </c>
      <c r="C284" s="1">
        <v>43646</v>
      </c>
      <c r="D284" t="str">
        <f t="shared" si="114"/>
        <v>Yes, through state Medicaid plans</v>
      </c>
      <c r="E284" t="s">
        <v>327</v>
      </c>
      <c r="G284">
        <v>0</v>
      </c>
      <c r="S284">
        <v>1</v>
      </c>
      <c r="T284" t="s">
        <v>319</v>
      </c>
      <c r="V284" t="str">
        <f t="shared" si="122"/>
        <v>Buprenorphine, Naltrexone, Buprenorphine and Naloxone combination products</v>
      </c>
      <c r="W284" t="s">
        <v>319</v>
      </c>
      <c r="Y284" t="s">
        <v>324</v>
      </c>
      <c r="Z284" t="s">
        <v>317</v>
      </c>
      <c r="AB284" t="str">
        <f>("State does not designate any specific formulations of medications used in MAT as non-preferred")</f>
        <v>State does not designate any specific formulations of medications used in MAT as non-preferred</v>
      </c>
      <c r="AE284">
        <v>1</v>
      </c>
      <c r="AF284" t="s">
        <v>316</v>
      </c>
      <c r="AH284" t="str">
        <f t="shared" si="128"/>
        <v>Prior authorization , Reauthorization, Fail first/ Step therapy, Age limitation, Quantity limits</v>
      </c>
      <c r="AI284" t="s">
        <v>316</v>
      </c>
      <c r="AJ284" t="s">
        <v>314</v>
      </c>
      <c r="AK284" t="str">
        <f t="shared" si="124"/>
        <v>No Methadone specific limitations</v>
      </c>
      <c r="AN284" t="str">
        <f t="shared" si="127"/>
        <v>No Naltrexone specific limitations</v>
      </c>
      <c r="AQ284" t="str">
        <f t="shared" si="129"/>
        <v>No Buprenorphine and Naloxone combination product specific limitations</v>
      </c>
      <c r="AT284">
        <v>0</v>
      </c>
      <c r="AZ284">
        <v>0</v>
      </c>
      <c r="BF284">
        <v>0</v>
      </c>
    </row>
    <row r="285" spans="1:58" x14ac:dyDescent="0.35">
      <c r="A285" t="s">
        <v>159</v>
      </c>
      <c r="B285" s="1">
        <v>43647</v>
      </c>
      <c r="C285" s="1">
        <v>43738</v>
      </c>
      <c r="D285" t="str">
        <f t="shared" si="114"/>
        <v>Yes, through state Medicaid plans</v>
      </c>
      <c r="E285" t="s">
        <v>326</v>
      </c>
      <c r="G285">
        <v>0</v>
      </c>
      <c r="S285">
        <v>1</v>
      </c>
      <c r="T285" t="s">
        <v>325</v>
      </c>
      <c r="V285" t="str">
        <f t="shared" si="122"/>
        <v>Buprenorphine, Naltrexone, Buprenorphine and Naloxone combination products</v>
      </c>
      <c r="W285" t="s">
        <v>319</v>
      </c>
      <c r="Y285" t="s">
        <v>324</v>
      </c>
      <c r="Z285" t="s">
        <v>317</v>
      </c>
      <c r="AB285" t="str">
        <f>("State does not designate any specific formulations of medications used in MAT as non-preferred")</f>
        <v>State does not designate any specific formulations of medications used in MAT as non-preferred</v>
      </c>
      <c r="AE285">
        <v>1</v>
      </c>
      <c r="AF285" t="s">
        <v>316</v>
      </c>
      <c r="AH285" t="str">
        <f t="shared" si="128"/>
        <v>Prior authorization , Reauthorization, Fail first/ Step therapy, Age limitation, Quantity limits</v>
      </c>
      <c r="AI285" t="s">
        <v>316</v>
      </c>
      <c r="AJ285" t="s">
        <v>314</v>
      </c>
      <c r="AK285" t="str">
        <f t="shared" si="124"/>
        <v>No Methadone specific limitations</v>
      </c>
      <c r="AN285" t="str">
        <f t="shared" si="127"/>
        <v>No Naltrexone specific limitations</v>
      </c>
      <c r="AQ285" t="str">
        <f t="shared" si="129"/>
        <v>No Buprenorphine and Naloxone combination product specific limitations</v>
      </c>
      <c r="AT285">
        <v>0</v>
      </c>
      <c r="AZ285">
        <v>1</v>
      </c>
      <c r="BA285" t="s">
        <v>313</v>
      </c>
      <c r="BB285" t="s">
        <v>312</v>
      </c>
      <c r="BF285">
        <v>0</v>
      </c>
    </row>
    <row r="286" spans="1:58" x14ac:dyDescent="0.35">
      <c r="A286" t="s">
        <v>159</v>
      </c>
      <c r="B286" s="1">
        <v>43739</v>
      </c>
      <c r="C286" s="1">
        <v>43830</v>
      </c>
      <c r="D286" t="str">
        <f t="shared" si="114"/>
        <v>Yes, through state Medicaid plans</v>
      </c>
      <c r="E286" t="s">
        <v>326</v>
      </c>
      <c r="G286">
        <v>0</v>
      </c>
      <c r="S286">
        <v>1</v>
      </c>
      <c r="T286" t="s">
        <v>325</v>
      </c>
      <c r="V286" t="str">
        <f t="shared" si="122"/>
        <v>Buprenorphine, Naltrexone, Buprenorphine and Naloxone combination products</v>
      </c>
      <c r="W286" t="s">
        <v>319</v>
      </c>
      <c r="Y286" t="s">
        <v>324</v>
      </c>
      <c r="Z286" t="s">
        <v>317</v>
      </c>
      <c r="AB286" t="str">
        <f>("State does not designate any specific formulations of medications used in MAT as non-preferred")</f>
        <v>State does not designate any specific formulations of medications used in MAT as non-preferred</v>
      </c>
      <c r="AE286">
        <v>1</v>
      </c>
      <c r="AF286" t="s">
        <v>316</v>
      </c>
      <c r="AH286" t="str">
        <f t="shared" si="128"/>
        <v>Prior authorization , Reauthorization, Fail first/ Step therapy, Age limitation, Quantity limits</v>
      </c>
      <c r="AI286" t="s">
        <v>316</v>
      </c>
      <c r="AJ286" t="s">
        <v>314</v>
      </c>
      <c r="AK286" t="str">
        <f t="shared" si="124"/>
        <v>No Methadone specific limitations</v>
      </c>
      <c r="AN286" t="str">
        <f t="shared" si="127"/>
        <v>No Naltrexone specific limitations</v>
      </c>
      <c r="AQ286" t="str">
        <f t="shared" si="129"/>
        <v>No Buprenorphine and Naloxone combination product specific limitations</v>
      </c>
      <c r="AT286">
        <v>0</v>
      </c>
      <c r="AZ286">
        <v>1</v>
      </c>
      <c r="BA286" t="s">
        <v>313</v>
      </c>
      <c r="BB286" t="s">
        <v>312</v>
      </c>
      <c r="BC286">
        <v>1</v>
      </c>
      <c r="BD286" t="s">
        <v>311</v>
      </c>
      <c r="BF286">
        <v>0</v>
      </c>
    </row>
    <row r="287" spans="1:58" x14ac:dyDescent="0.35">
      <c r="A287" t="s">
        <v>159</v>
      </c>
      <c r="B287" s="1">
        <v>43831</v>
      </c>
      <c r="C287" s="1">
        <v>43921</v>
      </c>
      <c r="D287" t="str">
        <f t="shared" si="114"/>
        <v>Yes, through state Medicaid plans</v>
      </c>
      <c r="E287" t="s">
        <v>322</v>
      </c>
      <c r="G287">
        <v>0</v>
      </c>
      <c r="S287">
        <v>1</v>
      </c>
      <c r="T287" t="s">
        <v>320</v>
      </c>
      <c r="V287" t="str">
        <f t="shared" si="122"/>
        <v>Buprenorphine, Naltrexone, Buprenorphine and Naloxone combination products</v>
      </c>
      <c r="W287" t="s">
        <v>319</v>
      </c>
      <c r="Y287" t="s">
        <v>323</v>
      </c>
      <c r="Z287" t="s">
        <v>317</v>
      </c>
      <c r="AB287" t="str">
        <f>("Buprenorphine sublingual tablet")</f>
        <v>Buprenorphine sublingual tablet</v>
      </c>
      <c r="AC287" t="s">
        <v>315</v>
      </c>
      <c r="AE287">
        <v>1</v>
      </c>
      <c r="AF287" t="s">
        <v>316</v>
      </c>
      <c r="AH287" t="str">
        <f t="shared" si="128"/>
        <v>Prior authorization , Reauthorization, Fail first/ Step therapy, Age limitation, Quantity limits</v>
      </c>
      <c r="AI287" t="s">
        <v>316</v>
      </c>
      <c r="AJ287" t="s">
        <v>314</v>
      </c>
      <c r="AK287" t="str">
        <f t="shared" si="124"/>
        <v>No Methadone specific limitations</v>
      </c>
      <c r="AN287" t="str">
        <f t="shared" si="127"/>
        <v>No Naltrexone specific limitations</v>
      </c>
      <c r="AQ287" t="str">
        <f t="shared" si="129"/>
        <v>No Buprenorphine and Naloxone combination product specific limitations</v>
      </c>
      <c r="AT287">
        <v>0</v>
      </c>
      <c r="AZ287">
        <v>1</v>
      </c>
      <c r="BA287" t="s">
        <v>313</v>
      </c>
      <c r="BB287" t="s">
        <v>312</v>
      </c>
      <c r="BC287">
        <v>1</v>
      </c>
      <c r="BD287" t="s">
        <v>311</v>
      </c>
      <c r="BF287">
        <v>0</v>
      </c>
    </row>
    <row r="288" spans="1:58" x14ac:dyDescent="0.35">
      <c r="A288" t="s">
        <v>159</v>
      </c>
      <c r="B288" s="1">
        <v>43922</v>
      </c>
      <c r="C288" s="1">
        <v>43993</v>
      </c>
      <c r="D288" t="str">
        <f t="shared" si="114"/>
        <v>Yes, through state Medicaid plans</v>
      </c>
      <c r="E288" t="s">
        <v>322</v>
      </c>
      <c r="G288">
        <v>0</v>
      </c>
      <c r="S288">
        <v>1</v>
      </c>
      <c r="T288" t="s">
        <v>320</v>
      </c>
      <c r="V288" t="str">
        <f t="shared" si="122"/>
        <v>Buprenorphine, Naltrexone, Buprenorphine and Naloxone combination products</v>
      </c>
      <c r="W288" t="s">
        <v>319</v>
      </c>
      <c r="Y288" t="s">
        <v>318</v>
      </c>
      <c r="Z288" t="s">
        <v>317</v>
      </c>
      <c r="AB288" t="str">
        <f>("Buprenorphine sublingual tablet, Lucemyra (lofexidine)")</f>
        <v>Buprenorphine sublingual tablet, Lucemyra (lofexidine)</v>
      </c>
      <c r="AC288" t="s">
        <v>316</v>
      </c>
      <c r="AE288">
        <v>1</v>
      </c>
      <c r="AF288" t="s">
        <v>316</v>
      </c>
      <c r="AH288" t="str">
        <f t="shared" si="128"/>
        <v>Prior authorization , Reauthorization, Fail first/ Step therapy, Age limitation, Quantity limits</v>
      </c>
      <c r="AI288" t="s">
        <v>315</v>
      </c>
      <c r="AJ288" t="s">
        <v>314</v>
      </c>
      <c r="AK288" t="str">
        <f t="shared" si="124"/>
        <v>No Methadone specific limitations</v>
      </c>
      <c r="AN288" t="str">
        <f t="shared" si="127"/>
        <v>No Naltrexone specific limitations</v>
      </c>
      <c r="AQ288" t="str">
        <f t="shared" si="129"/>
        <v>No Buprenorphine and Naloxone combination product specific limitations</v>
      </c>
      <c r="AT288">
        <v>0</v>
      </c>
      <c r="AZ288">
        <v>1</v>
      </c>
      <c r="BA288" t="s">
        <v>313</v>
      </c>
      <c r="BB288" t="s">
        <v>312</v>
      </c>
      <c r="BC288">
        <v>1</v>
      </c>
      <c r="BD288" t="s">
        <v>311</v>
      </c>
      <c r="BF288">
        <v>0</v>
      </c>
    </row>
    <row r="289" spans="1:58" x14ac:dyDescent="0.35">
      <c r="A289" t="s">
        <v>159</v>
      </c>
      <c r="B289" s="1">
        <v>43994</v>
      </c>
      <c r="C289" s="1">
        <v>44044</v>
      </c>
      <c r="D289" t="str">
        <f t="shared" ref="D289:D318" si="130">("Yes, through state Medicaid plans")</f>
        <v>Yes, through state Medicaid plans</v>
      </c>
      <c r="E289" t="s">
        <v>321</v>
      </c>
      <c r="G289">
        <v>0</v>
      </c>
      <c r="S289">
        <v>1</v>
      </c>
      <c r="T289" t="s">
        <v>320</v>
      </c>
      <c r="V289" t="str">
        <f t="shared" si="122"/>
        <v>Buprenorphine, Naltrexone, Buprenorphine and Naloxone combination products</v>
      </c>
      <c r="W289" t="s">
        <v>319</v>
      </c>
      <c r="Y289" t="s">
        <v>318</v>
      </c>
      <c r="Z289" t="s">
        <v>317</v>
      </c>
      <c r="AB289" t="str">
        <f>("Buprenorphine sublingual tablet, Lucemyra (lofexidine)")</f>
        <v>Buprenorphine sublingual tablet, Lucemyra (lofexidine)</v>
      </c>
      <c r="AC289" t="s">
        <v>316</v>
      </c>
      <c r="AE289">
        <v>1</v>
      </c>
      <c r="AF289" t="s">
        <v>316</v>
      </c>
      <c r="AH289" t="str">
        <f t="shared" si="128"/>
        <v>Prior authorization , Reauthorization, Fail first/ Step therapy, Age limitation, Quantity limits</v>
      </c>
      <c r="AI289" t="s">
        <v>315</v>
      </c>
      <c r="AJ289" t="s">
        <v>314</v>
      </c>
      <c r="AK289" t="str">
        <f t="shared" si="124"/>
        <v>No Methadone specific limitations</v>
      </c>
      <c r="AN289" t="str">
        <f t="shared" si="127"/>
        <v>No Naltrexone specific limitations</v>
      </c>
      <c r="AQ289" t="str">
        <f t="shared" si="129"/>
        <v>No Buprenorphine and Naloxone combination product specific limitations</v>
      </c>
      <c r="AT289">
        <v>0</v>
      </c>
      <c r="AZ289">
        <v>1</v>
      </c>
      <c r="BA289" t="s">
        <v>313</v>
      </c>
      <c r="BB289" t="s">
        <v>312</v>
      </c>
      <c r="BC289">
        <v>1</v>
      </c>
      <c r="BD289" t="s">
        <v>311</v>
      </c>
      <c r="BF289">
        <v>0</v>
      </c>
    </row>
    <row r="290" spans="1:58" x14ac:dyDescent="0.35">
      <c r="A290" t="s">
        <v>160</v>
      </c>
      <c r="B290" s="1">
        <v>42948</v>
      </c>
      <c r="C290" s="1">
        <v>43008</v>
      </c>
      <c r="D290" t="str">
        <f t="shared" si="130"/>
        <v>Yes, through state Medicaid plans</v>
      </c>
      <c r="E290" t="s">
        <v>309</v>
      </c>
      <c r="G290">
        <v>0</v>
      </c>
      <c r="S290">
        <v>1</v>
      </c>
      <c r="T290" t="s">
        <v>309</v>
      </c>
      <c r="V290" t="str">
        <f>("Buprenorphine, Buprenorphine and Naloxone combination products")</f>
        <v>Buprenorphine, Buprenorphine and Naloxone combination products</v>
      </c>
      <c r="W290" t="s">
        <v>309</v>
      </c>
      <c r="Y290" t="str">
        <f>("Suboxone (buprenorphine/naloxone) sublingual film, Suboxone (buprenorphine/naloxone) sublingual tablets")</f>
        <v>Suboxone (buprenorphine/naloxone) sublingual film, Suboxone (buprenorphine/naloxone) sublingual tablets</v>
      </c>
      <c r="Z290" t="s">
        <v>309</v>
      </c>
      <c r="AB290" t="str">
        <f>("Probuphine (buprenorphine) implant, Subutex (buprenorphine) sublingual tablet, Bunavail (buprenorphine/naloxone) buccal film, Zubsolv (buprenorphine/naloxone) sublingual tablet")</f>
        <v>Probuphine (buprenorphine) implant, Subutex (buprenorphine) sublingual tablet, Bunavail (buprenorphine/naloxone) buccal film, Zubsolv (buprenorphine/naloxone) sublingual tablet</v>
      </c>
      <c r="AC290" t="s">
        <v>310</v>
      </c>
      <c r="AE290">
        <v>1</v>
      </c>
      <c r="AF290" t="s">
        <v>309</v>
      </c>
      <c r="AH290" t="str">
        <f t="shared" ref="AH290:AH299" si="131">("No Buprenorphine specific limitations")</f>
        <v>No Buprenorphine specific limitations</v>
      </c>
      <c r="AK290" t="str">
        <f t="shared" si="124"/>
        <v>No Methadone specific limitations</v>
      </c>
      <c r="AN290" t="str">
        <f t="shared" si="127"/>
        <v>No Naltrexone specific limitations</v>
      </c>
      <c r="AQ290" t="str">
        <f t="shared" ref="AQ290:AQ296" si="132">("Prior authorization, Quantity limits")</f>
        <v>Prior authorization, Quantity limits</v>
      </c>
      <c r="AR290" t="s">
        <v>306</v>
      </c>
      <c r="AT290">
        <v>0</v>
      </c>
      <c r="AZ290">
        <v>0</v>
      </c>
      <c r="BF290">
        <v>0</v>
      </c>
    </row>
    <row r="291" spans="1:58" x14ac:dyDescent="0.35">
      <c r="A291" t="s">
        <v>160</v>
      </c>
      <c r="B291" s="1">
        <v>43009</v>
      </c>
      <c r="C291" s="1">
        <v>43356</v>
      </c>
      <c r="D291" t="str">
        <f t="shared" si="130"/>
        <v>Yes, through state Medicaid plans</v>
      </c>
      <c r="E291" t="s">
        <v>306</v>
      </c>
      <c r="G291">
        <v>0</v>
      </c>
      <c r="S291">
        <v>1</v>
      </c>
      <c r="T291" t="s">
        <v>309</v>
      </c>
      <c r="V291" t="str">
        <f>("Buprenorphine, Buprenorphine and Naloxone combination products")</f>
        <v>Buprenorphine, Buprenorphine and Naloxone combination products</v>
      </c>
      <c r="W291" t="s">
        <v>309</v>
      </c>
      <c r="Y291" t="str">
        <f>("Suboxone (buprenorphine/naloxone) sublingual film, Suboxone (buprenorphine/naloxone) sublingual tablets")</f>
        <v>Suboxone (buprenorphine/naloxone) sublingual film, Suboxone (buprenorphine/naloxone) sublingual tablets</v>
      </c>
      <c r="Z291" t="s">
        <v>309</v>
      </c>
      <c r="AB291" t="str">
        <f>("Probuphine (buprenorphine) implant, Subutex (buprenorphine) sublingual tablet, Bunavail (buprenorphine/naloxone) buccal film, Zubsolv (buprenorphine/naloxone) sublingual tablet")</f>
        <v>Probuphine (buprenorphine) implant, Subutex (buprenorphine) sublingual tablet, Bunavail (buprenorphine/naloxone) buccal film, Zubsolv (buprenorphine/naloxone) sublingual tablet</v>
      </c>
      <c r="AC291" t="s">
        <v>310</v>
      </c>
      <c r="AE291">
        <v>1</v>
      </c>
      <c r="AF291" t="s">
        <v>309</v>
      </c>
      <c r="AH291" t="str">
        <f t="shared" si="131"/>
        <v>No Buprenorphine specific limitations</v>
      </c>
      <c r="AK291" t="str">
        <f t="shared" si="124"/>
        <v>No Methadone specific limitations</v>
      </c>
      <c r="AN291" t="str">
        <f t="shared" si="127"/>
        <v>No Naltrexone specific limitations</v>
      </c>
      <c r="AQ291" t="str">
        <f t="shared" si="132"/>
        <v>Prior authorization, Quantity limits</v>
      </c>
      <c r="AR291" t="s">
        <v>306</v>
      </c>
      <c r="AT291">
        <v>0</v>
      </c>
      <c r="AZ291">
        <v>0</v>
      </c>
      <c r="BF291">
        <v>0</v>
      </c>
    </row>
    <row r="292" spans="1:58" x14ac:dyDescent="0.35">
      <c r="A292" t="s">
        <v>160</v>
      </c>
      <c r="B292" s="1">
        <v>43357</v>
      </c>
      <c r="C292" s="1">
        <v>43676</v>
      </c>
      <c r="D292" t="str">
        <f t="shared" si="130"/>
        <v>Yes, through state Medicaid plans</v>
      </c>
      <c r="E292" t="s">
        <v>310</v>
      </c>
      <c r="G292">
        <v>0</v>
      </c>
      <c r="S292">
        <v>1</v>
      </c>
      <c r="T292" t="s">
        <v>309</v>
      </c>
      <c r="V292" t="str">
        <f>("Buprenorphine, Buprenorphine and Naloxone combination products")</f>
        <v>Buprenorphine, Buprenorphine and Naloxone combination products</v>
      </c>
      <c r="W292" t="s">
        <v>309</v>
      </c>
      <c r="Y292" t="str">
        <f>("Suboxone (buprenorphine/naloxone) sublingual film, Suboxone (buprenorphine/naloxone) sublingual tablets")</f>
        <v>Suboxone (buprenorphine/naloxone) sublingual film, Suboxone (buprenorphine/naloxone) sublingual tablets</v>
      </c>
      <c r="Z292" t="s">
        <v>309</v>
      </c>
      <c r="AB292" t="str">
        <f>("Probuphine (buprenorphine) implant, Subutex (buprenorphine) sublingual tablet, Bunavail (buprenorphine/naloxone) buccal film, Zubsolv (buprenorphine/naloxone) sublingual tablet")</f>
        <v>Probuphine (buprenorphine) implant, Subutex (buprenorphine) sublingual tablet, Bunavail (buprenorphine/naloxone) buccal film, Zubsolv (buprenorphine/naloxone) sublingual tablet</v>
      </c>
      <c r="AC292" t="s">
        <v>310</v>
      </c>
      <c r="AE292">
        <v>1</v>
      </c>
      <c r="AF292" t="s">
        <v>309</v>
      </c>
      <c r="AH292" t="str">
        <f t="shared" si="131"/>
        <v>No Buprenorphine specific limitations</v>
      </c>
      <c r="AK292" t="str">
        <f t="shared" si="124"/>
        <v>No Methadone specific limitations</v>
      </c>
      <c r="AN292" t="str">
        <f t="shared" si="127"/>
        <v>No Naltrexone specific limitations</v>
      </c>
      <c r="AQ292" t="str">
        <f t="shared" si="132"/>
        <v>Prior authorization, Quantity limits</v>
      </c>
      <c r="AR292" t="s">
        <v>306</v>
      </c>
      <c r="AT292">
        <v>0</v>
      </c>
      <c r="AZ292">
        <v>0</v>
      </c>
      <c r="BF292">
        <v>0</v>
      </c>
    </row>
    <row r="293" spans="1:58" x14ac:dyDescent="0.35">
      <c r="A293" t="s">
        <v>160</v>
      </c>
      <c r="B293" s="1">
        <v>43677</v>
      </c>
      <c r="C293" s="1">
        <v>43835</v>
      </c>
      <c r="D293" t="str">
        <f t="shared" si="130"/>
        <v>Yes, through state Medicaid plans</v>
      </c>
      <c r="E293" t="s">
        <v>309</v>
      </c>
      <c r="G293">
        <v>0</v>
      </c>
      <c r="S293">
        <v>1</v>
      </c>
      <c r="T293" t="s">
        <v>309</v>
      </c>
      <c r="V293" t="str">
        <f>("Buprenorphine, Naltrexone, Buprenorphine and Naloxone combination products")</f>
        <v>Buprenorphine, Naltrexone, Buprenorphine and Naloxone combination products</v>
      </c>
      <c r="W293" t="s">
        <v>309</v>
      </c>
      <c r="Y293" t="str">
        <f>("Vivitrol (naltrexone) injection, Buprenorphine/naloxone sublingual tablet, Suboxone (buprenorphine/naloxone) sublingual film, Suboxone (buprenorphine/naloxone) sublingual tablets")</f>
        <v>Vivitrol (naltrexone) injection, Buprenorphine/naloxone sublingual tablet, Suboxone (buprenorphine/naloxone) sublingual film, Suboxone (buprenorphine/naloxone) sublingual tablets</v>
      </c>
      <c r="Z293" t="s">
        <v>309</v>
      </c>
      <c r="AB293" t="s">
        <v>308</v>
      </c>
      <c r="AC293" t="s">
        <v>307</v>
      </c>
      <c r="AE293">
        <v>1</v>
      </c>
      <c r="AF293" t="s">
        <v>306</v>
      </c>
      <c r="AH293" t="str">
        <f t="shared" si="131"/>
        <v>No Buprenorphine specific limitations</v>
      </c>
      <c r="AK293" t="str">
        <f t="shared" si="124"/>
        <v>No Methadone specific limitations</v>
      </c>
      <c r="AN293" t="str">
        <f t="shared" si="127"/>
        <v>No Naltrexone specific limitations</v>
      </c>
      <c r="AQ293" t="str">
        <f t="shared" si="132"/>
        <v>Prior authorization, Quantity limits</v>
      </c>
      <c r="AR293" t="s">
        <v>306</v>
      </c>
      <c r="AT293">
        <v>0</v>
      </c>
      <c r="AZ293">
        <v>0</v>
      </c>
      <c r="BF293">
        <v>0</v>
      </c>
    </row>
    <row r="294" spans="1:58" x14ac:dyDescent="0.35">
      <c r="A294" t="s">
        <v>160</v>
      </c>
      <c r="B294" s="1">
        <v>43836</v>
      </c>
      <c r="C294" s="1">
        <v>44044</v>
      </c>
      <c r="D294" t="str">
        <f t="shared" si="130"/>
        <v>Yes, through state Medicaid plans</v>
      </c>
      <c r="E294" t="s">
        <v>306</v>
      </c>
      <c r="G294">
        <v>0</v>
      </c>
      <c r="S294">
        <v>1</v>
      </c>
      <c r="T294" t="s">
        <v>309</v>
      </c>
      <c r="V294" t="str">
        <f>("Buprenorphine, Naltrexone, Buprenorphine and Naloxone combination products")</f>
        <v>Buprenorphine, Naltrexone, Buprenorphine and Naloxone combination products</v>
      </c>
      <c r="W294" t="s">
        <v>309</v>
      </c>
      <c r="Y294" t="str">
        <f>("Vivitrol (naltrexone) injection, Buprenorphine/naloxone sublingual tablet, Suboxone (buprenorphine/naloxone) sublingual film, Suboxone (buprenorphine/naloxone) sublingual tablets")</f>
        <v>Vivitrol (naltrexone) injection, Buprenorphine/naloxone sublingual tablet, Suboxone (buprenorphine/naloxone) sublingual film, Suboxone (buprenorphine/naloxone) sublingual tablets</v>
      </c>
      <c r="Z294" t="s">
        <v>309</v>
      </c>
      <c r="AB294" t="s">
        <v>308</v>
      </c>
      <c r="AC294" t="s">
        <v>307</v>
      </c>
      <c r="AE294">
        <v>1</v>
      </c>
      <c r="AF294" t="s">
        <v>306</v>
      </c>
      <c r="AH294" t="str">
        <f t="shared" si="131"/>
        <v>No Buprenorphine specific limitations</v>
      </c>
      <c r="AK294" t="str">
        <f t="shared" si="124"/>
        <v>No Methadone specific limitations</v>
      </c>
      <c r="AN294" t="str">
        <f t="shared" si="127"/>
        <v>No Naltrexone specific limitations</v>
      </c>
      <c r="AQ294" t="str">
        <f t="shared" si="132"/>
        <v>Prior authorization, Quantity limits</v>
      </c>
      <c r="AR294" t="s">
        <v>306</v>
      </c>
      <c r="AT294">
        <v>0</v>
      </c>
      <c r="AZ294">
        <v>0</v>
      </c>
      <c r="BF294">
        <v>0</v>
      </c>
    </row>
    <row r="295" spans="1:58" x14ac:dyDescent="0.35">
      <c r="A295" t="s">
        <v>161</v>
      </c>
      <c r="B295" s="1">
        <v>42948</v>
      </c>
      <c r="C295" s="1">
        <v>43013</v>
      </c>
      <c r="D295" t="str">
        <f t="shared" si="130"/>
        <v>Yes, through state Medicaid plans</v>
      </c>
      <c r="E295" t="s">
        <v>302</v>
      </c>
      <c r="G295">
        <v>0</v>
      </c>
      <c r="S295">
        <v>1</v>
      </c>
      <c r="T295" t="s">
        <v>302</v>
      </c>
      <c r="V295" t="str">
        <f>("Naltrexone, Buprenorphine and Naloxone combination products")</f>
        <v>Naltrexone, Buprenorphine and Naloxone combination products</v>
      </c>
      <c r="W295" t="s">
        <v>300</v>
      </c>
      <c r="Y295"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295" t="s">
        <v>300</v>
      </c>
      <c r="AB295" t="str">
        <f>("State does not designate any specific formulations of medications used in MAT as non-preferred")</f>
        <v>State does not designate any specific formulations of medications used in MAT as non-preferred</v>
      </c>
      <c r="AE295">
        <v>1</v>
      </c>
      <c r="AF295" t="s">
        <v>300</v>
      </c>
      <c r="AH295" t="str">
        <f t="shared" si="131"/>
        <v>No Buprenorphine specific limitations</v>
      </c>
      <c r="AK295" t="str">
        <f t="shared" si="124"/>
        <v>No Methadone specific limitations</v>
      </c>
      <c r="AN295" t="str">
        <f t="shared" si="127"/>
        <v>No Naltrexone specific limitations</v>
      </c>
      <c r="AQ295" t="str">
        <f t="shared" si="132"/>
        <v>Prior authorization, Quantity limits</v>
      </c>
      <c r="AR295" t="s">
        <v>300</v>
      </c>
      <c r="AS295" t="s">
        <v>305</v>
      </c>
      <c r="AT295">
        <v>0</v>
      </c>
      <c r="AZ295">
        <v>0</v>
      </c>
      <c r="BF295">
        <v>0</v>
      </c>
    </row>
    <row r="296" spans="1:58" x14ac:dyDescent="0.35">
      <c r="A296" t="s">
        <v>161</v>
      </c>
      <c r="B296" s="1">
        <v>43014</v>
      </c>
      <c r="C296" s="1">
        <v>43100</v>
      </c>
      <c r="D296" t="str">
        <f t="shared" si="130"/>
        <v>Yes, through state Medicaid plans</v>
      </c>
      <c r="E296" t="s">
        <v>302</v>
      </c>
      <c r="G296">
        <v>0</v>
      </c>
      <c r="I296" t="s">
        <v>303</v>
      </c>
      <c r="S296">
        <v>1</v>
      </c>
      <c r="T296" t="s">
        <v>302</v>
      </c>
      <c r="V296" t="str">
        <f>("Naltrexone, Buprenorphine and Naloxone combination products")</f>
        <v>Naltrexone, Buprenorphine and Naloxone combination products</v>
      </c>
      <c r="W296" t="s">
        <v>300</v>
      </c>
      <c r="Y296"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296" t="s">
        <v>300</v>
      </c>
      <c r="AB296" t="str">
        <f>("State does not designate any specific formulations of medications used in MAT as non-preferred")</f>
        <v>State does not designate any specific formulations of medications used in MAT as non-preferred</v>
      </c>
      <c r="AE296">
        <v>1</v>
      </c>
      <c r="AF296" t="s">
        <v>300</v>
      </c>
      <c r="AH296" t="str">
        <f t="shared" si="131"/>
        <v>No Buprenorphine specific limitations</v>
      </c>
      <c r="AK296" t="str">
        <f t="shared" si="124"/>
        <v>No Methadone specific limitations</v>
      </c>
      <c r="AN296" t="str">
        <f t="shared" si="127"/>
        <v>No Naltrexone specific limitations</v>
      </c>
      <c r="AQ296" t="str">
        <f t="shared" si="132"/>
        <v>Prior authorization, Quantity limits</v>
      </c>
      <c r="AR296" t="s">
        <v>300</v>
      </c>
      <c r="AS296" t="s">
        <v>305</v>
      </c>
      <c r="AT296">
        <v>0</v>
      </c>
      <c r="AZ296">
        <v>0</v>
      </c>
      <c r="BF296">
        <v>0</v>
      </c>
    </row>
    <row r="297" spans="1:58" x14ac:dyDescent="0.35">
      <c r="A297" t="s">
        <v>161</v>
      </c>
      <c r="B297" s="1">
        <v>43101</v>
      </c>
      <c r="C297" s="1">
        <v>43373</v>
      </c>
      <c r="D297" t="str">
        <f t="shared" si="130"/>
        <v>Yes, through state Medicaid plans</v>
      </c>
      <c r="E297" t="s">
        <v>302</v>
      </c>
      <c r="G297">
        <v>0</v>
      </c>
      <c r="I297" t="s">
        <v>303</v>
      </c>
      <c r="S297">
        <v>1</v>
      </c>
      <c r="T297" t="s">
        <v>302</v>
      </c>
      <c r="V297" t="str">
        <f>("Naltrexone, Buprenorphine and Naloxone combination products")</f>
        <v>Naltrexone, Buprenorphine and Naloxone combination products</v>
      </c>
      <c r="W297" t="s">
        <v>300</v>
      </c>
      <c r="Y297" t="str">
        <f>("Naltrexone tablet, Vivitrol (naltrexone) injection, Buprenorphine/naloxone sublingual tablet, Suboxone (buprenorphine/naloxone) sublingual film, Zubsolv (buprenorphine/naloxone) sublingual tablet")</f>
        <v>Naltrexone tablet, Vivitrol (naltrexone) injection, Buprenorphine/naloxone sublingual tablet, Suboxone (buprenorphine/naloxone) sublingual film, Zubsolv (buprenorphine/naloxone) sublingual tablet</v>
      </c>
      <c r="Z297" t="s">
        <v>300</v>
      </c>
      <c r="AB297" t="str">
        <f>("State does not designate any specific formulations of medications used in MAT as non-preferred")</f>
        <v>State does not designate any specific formulations of medications used in MAT as non-preferred</v>
      </c>
      <c r="AE297">
        <v>1</v>
      </c>
      <c r="AF297" t="s">
        <v>300</v>
      </c>
      <c r="AH297" t="str">
        <f t="shared" si="131"/>
        <v>No Buprenorphine specific limitations</v>
      </c>
      <c r="AK297" t="str">
        <f t="shared" si="124"/>
        <v>No Methadone specific limitations</v>
      </c>
      <c r="AN297" t="str">
        <f t="shared" si="127"/>
        <v>No Naltrexone specific limitations</v>
      </c>
      <c r="AQ297" t="str">
        <f>("Quantity limits")</f>
        <v>Quantity limits</v>
      </c>
      <c r="AR297" t="s">
        <v>300</v>
      </c>
      <c r="AT297">
        <v>0</v>
      </c>
      <c r="AZ297">
        <v>0</v>
      </c>
      <c r="BF297">
        <v>0</v>
      </c>
    </row>
    <row r="298" spans="1:58" x14ac:dyDescent="0.35">
      <c r="A298" t="s">
        <v>161</v>
      </c>
      <c r="B298" s="1">
        <v>43374</v>
      </c>
      <c r="C298" s="1">
        <v>43830</v>
      </c>
      <c r="D298" t="str">
        <f t="shared" si="130"/>
        <v>Yes, through state Medicaid plans</v>
      </c>
      <c r="E298" t="s">
        <v>302</v>
      </c>
      <c r="G298">
        <v>0</v>
      </c>
      <c r="I298" t="s">
        <v>303</v>
      </c>
      <c r="S298">
        <v>1</v>
      </c>
      <c r="T298" t="s">
        <v>302</v>
      </c>
      <c r="V298" t="str">
        <f>("Naltrexone, Buprenorphine and Naloxone combination products")</f>
        <v>Naltrexone, Buprenorphine and Naloxone combination products</v>
      </c>
      <c r="W298" t="s">
        <v>300</v>
      </c>
      <c r="Y298" t="s">
        <v>304</v>
      </c>
      <c r="Z298" t="s">
        <v>300</v>
      </c>
      <c r="AB298" t="str">
        <f>("State does not designate any specific formulations of medications used in MAT as non-preferred")</f>
        <v>State does not designate any specific formulations of medications used in MAT as non-preferred</v>
      </c>
      <c r="AE298">
        <v>1</v>
      </c>
      <c r="AF298" t="s">
        <v>300</v>
      </c>
      <c r="AH298" t="str">
        <f t="shared" si="131"/>
        <v>No Buprenorphine specific limitations</v>
      </c>
      <c r="AK298" t="str">
        <f t="shared" si="124"/>
        <v>No Methadone specific limitations</v>
      </c>
      <c r="AN298" t="str">
        <f t="shared" si="127"/>
        <v>No Naltrexone specific limitations</v>
      </c>
      <c r="AQ298" t="str">
        <f>("Quantity limits")</f>
        <v>Quantity limits</v>
      </c>
      <c r="AR298" t="s">
        <v>300</v>
      </c>
      <c r="AT298">
        <v>0</v>
      </c>
      <c r="AZ298">
        <v>0</v>
      </c>
      <c r="BF298">
        <v>0</v>
      </c>
    </row>
    <row r="299" spans="1:58" x14ac:dyDescent="0.35">
      <c r="A299" t="s">
        <v>161</v>
      </c>
      <c r="B299" s="1">
        <v>43831</v>
      </c>
      <c r="C299" s="1">
        <v>44044</v>
      </c>
      <c r="D299" t="str">
        <f t="shared" si="130"/>
        <v>Yes, through state Medicaid plans</v>
      </c>
      <c r="E299" t="s">
        <v>302</v>
      </c>
      <c r="G299">
        <v>0</v>
      </c>
      <c r="I299" t="s">
        <v>303</v>
      </c>
      <c r="S299">
        <v>1</v>
      </c>
      <c r="T299" t="s">
        <v>302</v>
      </c>
      <c r="V299" t="str">
        <f>("Buprenorphine, Naltrexone, Buprenorphine and Naloxone combination products")</f>
        <v>Buprenorphine, Naltrexone, Buprenorphine and Naloxone combination products</v>
      </c>
      <c r="W299" t="s">
        <v>300</v>
      </c>
      <c r="Y299" t="s">
        <v>301</v>
      </c>
      <c r="Z299" t="s">
        <v>300</v>
      </c>
      <c r="AB299" t="str">
        <f>("State does not designate any specific formulations of medications used in MAT as non-preferred")</f>
        <v>State does not designate any specific formulations of medications used in MAT as non-preferred</v>
      </c>
      <c r="AE299">
        <v>1</v>
      </c>
      <c r="AF299" t="s">
        <v>300</v>
      </c>
      <c r="AH299" t="str">
        <f t="shared" si="131"/>
        <v>No Buprenorphine specific limitations</v>
      </c>
      <c r="AK299" t="str">
        <f t="shared" si="124"/>
        <v>No Methadone specific limitations</v>
      </c>
      <c r="AN299" t="str">
        <f t="shared" si="127"/>
        <v>No Naltrexone specific limitations</v>
      </c>
      <c r="AQ299" t="str">
        <f>("Quantity limits")</f>
        <v>Quantity limits</v>
      </c>
      <c r="AR299" t="s">
        <v>300</v>
      </c>
      <c r="AT299">
        <v>0</v>
      </c>
      <c r="AV299" t="s">
        <v>299</v>
      </c>
      <c r="AZ299">
        <v>0</v>
      </c>
      <c r="BF299">
        <v>0</v>
      </c>
    </row>
    <row r="300" spans="1:58" x14ac:dyDescent="0.35">
      <c r="A300" t="s">
        <v>162</v>
      </c>
      <c r="B300" s="1">
        <v>42948</v>
      </c>
      <c r="C300" s="1">
        <v>43008</v>
      </c>
      <c r="D300" t="str">
        <f t="shared" si="130"/>
        <v>Yes, through state Medicaid plans</v>
      </c>
      <c r="E300" t="s">
        <v>295</v>
      </c>
      <c r="G300">
        <v>0</v>
      </c>
      <c r="S300">
        <v>1</v>
      </c>
      <c r="T300" t="s">
        <v>294</v>
      </c>
      <c r="V300" t="str">
        <f t="shared" ref="V300:V307" si="133">("Buprenorphine, Methadone, Naltrexone, Buprenorphine and Naloxone combination products")</f>
        <v>Buprenorphine, Methadone, Naltrexone, Buprenorphine and Naloxone combination products</v>
      </c>
      <c r="W300" t="s">
        <v>294</v>
      </c>
      <c r="Y300" t="str">
        <f>("Buprenorphine sublingual tablet, Naltrexone tablet, Vivitrol (naltrexone) injection, Suboxone (buprenorphine/naloxone) sublingual film")</f>
        <v>Buprenorphine sublingual tablet, Naltrexone tablet, Vivitrol (naltrexone) injection, Suboxone (buprenorphine/naloxone) sublingual film</v>
      </c>
      <c r="Z300" t="s">
        <v>291</v>
      </c>
      <c r="AB300" t="str">
        <f>("Probuphine (buprenorphine) implant, Buprenorphine/naloxone sublingual tablet, Bunavail (buprenorphine/naloxone) buccal film, Zubsolv (buprenorphine/naloxone) sublingual tablet")</f>
        <v>Probuphine (buprenorphine) implant, Buprenorphine/naloxone sublingual tablet, Bunavail (buprenorphine/naloxone) buccal film, Zubsolv (buprenorphine/naloxone) sublingual tablet</v>
      </c>
      <c r="AC300" t="s">
        <v>291</v>
      </c>
      <c r="AE300">
        <v>1</v>
      </c>
      <c r="AF300" t="s">
        <v>291</v>
      </c>
      <c r="AH300" t="str">
        <f t="shared" ref="AH300:AH307" si="134">("Prior authorization , Quantity limits")</f>
        <v>Prior authorization , Quantity limits</v>
      </c>
      <c r="AI300" t="s">
        <v>291</v>
      </c>
      <c r="AK300" t="str">
        <f t="shared" ref="AK300:AK307" si="135">("Prior authorization, Quantity limits")</f>
        <v>Prior authorization, Quantity limits</v>
      </c>
      <c r="AL300" t="s">
        <v>290</v>
      </c>
      <c r="AN300" t="str">
        <f>("Prior authorization, Quantity limits")</f>
        <v>Prior authorization, Quantity limits</v>
      </c>
      <c r="AO300" t="s">
        <v>288</v>
      </c>
      <c r="AP300" t="s">
        <v>297</v>
      </c>
      <c r="AQ300" t="str">
        <f>("Prior authorization, Quantity limits")</f>
        <v>Prior authorization, Quantity limits</v>
      </c>
      <c r="AR300" t="s">
        <v>288</v>
      </c>
      <c r="AT300">
        <v>0</v>
      </c>
      <c r="AZ300">
        <v>0</v>
      </c>
      <c r="BF300">
        <v>0</v>
      </c>
    </row>
    <row r="301" spans="1:58" x14ac:dyDescent="0.35">
      <c r="A301" t="s">
        <v>162</v>
      </c>
      <c r="B301" s="1">
        <v>43009</v>
      </c>
      <c r="C301" s="1">
        <v>43107</v>
      </c>
      <c r="D301" t="str">
        <f t="shared" si="130"/>
        <v>Yes, through state Medicaid plans</v>
      </c>
      <c r="E301" t="s">
        <v>295</v>
      </c>
      <c r="G301">
        <v>0</v>
      </c>
      <c r="S301">
        <v>1</v>
      </c>
      <c r="T301" t="s">
        <v>294</v>
      </c>
      <c r="V301" t="str">
        <f t="shared" si="133"/>
        <v>Buprenorphine, Methadone, Naltrexone, Buprenorphine and Naloxone combination products</v>
      </c>
      <c r="W301" t="s">
        <v>294</v>
      </c>
      <c r="Y301" t="str">
        <f>("Buprenorphine sublingual tablet, Naltrexone tablet, Vivitrol (naltrexone) injection, Suboxone (buprenorphine/naloxone) sublingual film")</f>
        <v>Buprenorphine sublingual tablet, Naltrexone tablet, Vivitrol (naltrexone) injection, Suboxone (buprenorphine/naloxone) sublingual film</v>
      </c>
      <c r="Z301" t="s">
        <v>291</v>
      </c>
      <c r="AB301" t="str">
        <f>("Probuphine (buprenorphine) implant, Buprenorphine/naloxone sublingual tablet, Bunavail (buprenorphine/naloxone) buccal film, Zubsolv (buprenorphine/naloxone) sublingual tablet")</f>
        <v>Probuphine (buprenorphine) implant, Buprenorphine/naloxone sublingual tablet, Bunavail (buprenorphine/naloxone) buccal film, Zubsolv (buprenorphine/naloxone) sublingual tablet</v>
      </c>
      <c r="AC301" t="s">
        <v>291</v>
      </c>
      <c r="AE301">
        <v>1</v>
      </c>
      <c r="AF301" t="s">
        <v>291</v>
      </c>
      <c r="AH301" t="str">
        <f t="shared" si="134"/>
        <v>Prior authorization , Quantity limits</v>
      </c>
      <c r="AI301" t="s">
        <v>291</v>
      </c>
      <c r="AK301" t="str">
        <f t="shared" si="135"/>
        <v>Prior authorization, Quantity limits</v>
      </c>
      <c r="AL301" t="s">
        <v>290</v>
      </c>
      <c r="AN301" t="str">
        <f>("Prior authorization, Quantity limits")</f>
        <v>Prior authorization, Quantity limits</v>
      </c>
      <c r="AO301" t="s">
        <v>288</v>
      </c>
      <c r="AP301" t="s">
        <v>297</v>
      </c>
      <c r="AQ301" t="str">
        <f>("Prior authorization, Quantity limits")</f>
        <v>Prior authorization, Quantity limits</v>
      </c>
      <c r="AR301" t="s">
        <v>288</v>
      </c>
      <c r="AT301">
        <v>0</v>
      </c>
      <c r="AZ301">
        <v>0</v>
      </c>
      <c r="BF301">
        <v>0</v>
      </c>
    </row>
    <row r="302" spans="1:58" x14ac:dyDescent="0.35">
      <c r="A302" t="s">
        <v>162</v>
      </c>
      <c r="B302" s="1">
        <v>43108</v>
      </c>
      <c r="C302" s="1">
        <v>43278</v>
      </c>
      <c r="D302" t="str">
        <f t="shared" si="130"/>
        <v>Yes, through state Medicaid plans</v>
      </c>
      <c r="E302" t="s">
        <v>295</v>
      </c>
      <c r="G302">
        <v>0</v>
      </c>
      <c r="S302">
        <v>1</v>
      </c>
      <c r="T302" t="s">
        <v>294</v>
      </c>
      <c r="V302" t="str">
        <f t="shared" si="133"/>
        <v>Buprenorphine, Methadone, Naltrexone, Buprenorphine and Naloxone combination products</v>
      </c>
      <c r="W302" t="s">
        <v>294</v>
      </c>
      <c r="Y302" t="str">
        <f>("Buprenorphine sublingual tablet, Naltrexone tablet, Vivitrol (naltrexone) injection, Suboxone (buprenorphine/naloxone) sublingual film")</f>
        <v>Buprenorphine sublingual tablet, Naltrexone tablet, Vivitrol (naltrexone) injection, Suboxone (buprenorphine/naloxone) sublingual film</v>
      </c>
      <c r="Z302" t="s">
        <v>291</v>
      </c>
      <c r="AB302" t="str">
        <f>("Probuphine (buprenorphine) implant, Buprenorphine/naloxone sublingual tablet, Bunavail (buprenorphine/naloxone) buccal film, Zubsolv (buprenorphine/naloxone) sublingual tablet")</f>
        <v>Probuphine (buprenorphine) implant, Buprenorphine/naloxone sublingual tablet, Bunavail (buprenorphine/naloxone) buccal film, Zubsolv (buprenorphine/naloxone) sublingual tablet</v>
      </c>
      <c r="AC302" t="s">
        <v>291</v>
      </c>
      <c r="AE302">
        <v>1</v>
      </c>
      <c r="AF302" t="s">
        <v>291</v>
      </c>
      <c r="AH302" t="str">
        <f t="shared" si="134"/>
        <v>Prior authorization , Quantity limits</v>
      </c>
      <c r="AI302" t="s">
        <v>291</v>
      </c>
      <c r="AK302" t="str">
        <f t="shared" si="135"/>
        <v>Prior authorization, Quantity limits</v>
      </c>
      <c r="AL302" t="s">
        <v>290</v>
      </c>
      <c r="AN302" t="str">
        <f>("Prior authorization, Quantity limits")</f>
        <v>Prior authorization, Quantity limits</v>
      </c>
      <c r="AO302" t="s">
        <v>288</v>
      </c>
      <c r="AP302" t="s">
        <v>297</v>
      </c>
      <c r="AQ302" t="str">
        <f>("Prior authorization, Quantity limits")</f>
        <v>Prior authorization, Quantity limits</v>
      </c>
      <c r="AR302" t="s">
        <v>288</v>
      </c>
      <c r="AT302">
        <v>0</v>
      </c>
      <c r="AZ302">
        <v>0</v>
      </c>
      <c r="BF302">
        <v>0</v>
      </c>
    </row>
    <row r="303" spans="1:58" x14ac:dyDescent="0.35">
      <c r="A303" t="s">
        <v>162</v>
      </c>
      <c r="B303" s="1">
        <v>43279</v>
      </c>
      <c r="C303" s="1">
        <v>43492</v>
      </c>
      <c r="D303" t="str">
        <f t="shared" si="130"/>
        <v>Yes, through state Medicaid plans</v>
      </c>
      <c r="E303" t="s">
        <v>295</v>
      </c>
      <c r="G303">
        <v>0</v>
      </c>
      <c r="S303">
        <v>1</v>
      </c>
      <c r="T303" t="s">
        <v>294</v>
      </c>
      <c r="V303" t="str">
        <f t="shared" si="133"/>
        <v>Buprenorphine, Methadone, Naltrexone, Buprenorphine and Naloxone combination products</v>
      </c>
      <c r="W303" t="s">
        <v>294</v>
      </c>
      <c r="Y303" t="str">
        <f>("Buprenorphine sublingual tablet, Naltrexone tablet, Vivitrol (naltrexone) injection, Suboxone (buprenorphine/naloxone) sublingual film")</f>
        <v>Buprenorphine sublingual tablet, Naltrexone tablet, Vivitrol (naltrexone) injection, Suboxone (buprenorphine/naloxone) sublingual film</v>
      </c>
      <c r="Z303" t="s">
        <v>291</v>
      </c>
      <c r="AB303" t="str">
        <f>("Probuphine (buprenorphine) implant, Buprenorphine/naloxone sublingual tablet, Bunavail (buprenorphine/naloxone) buccal film, Zubsolv (buprenorphine/naloxone) sublingual tablet")</f>
        <v>Probuphine (buprenorphine) implant, Buprenorphine/naloxone sublingual tablet, Bunavail (buprenorphine/naloxone) buccal film, Zubsolv (buprenorphine/naloxone) sublingual tablet</v>
      </c>
      <c r="AC303" t="s">
        <v>291</v>
      </c>
      <c r="AE303">
        <v>1</v>
      </c>
      <c r="AF303" t="s">
        <v>291</v>
      </c>
      <c r="AH303" t="str">
        <f t="shared" si="134"/>
        <v>Prior authorization , Quantity limits</v>
      </c>
      <c r="AI303" t="s">
        <v>291</v>
      </c>
      <c r="AK303" t="str">
        <f t="shared" si="135"/>
        <v>Prior authorization, Quantity limits</v>
      </c>
      <c r="AL303" t="s">
        <v>290</v>
      </c>
      <c r="AN303" t="str">
        <f>("Prior authorization, Quantity limits")</f>
        <v>Prior authorization, Quantity limits</v>
      </c>
      <c r="AO303" t="s">
        <v>288</v>
      </c>
      <c r="AP303" t="s">
        <v>297</v>
      </c>
      <c r="AQ303" t="str">
        <f>("Prior authorization, Quantity limits")</f>
        <v>Prior authorization, Quantity limits</v>
      </c>
      <c r="AR303" t="s">
        <v>288</v>
      </c>
      <c r="AT303">
        <v>0</v>
      </c>
      <c r="AZ303">
        <v>0</v>
      </c>
      <c r="BC303">
        <v>1</v>
      </c>
      <c r="BD303" t="s">
        <v>188</v>
      </c>
      <c r="BF303">
        <v>0</v>
      </c>
    </row>
    <row r="304" spans="1:58" x14ac:dyDescent="0.35">
      <c r="A304" t="s">
        <v>162</v>
      </c>
      <c r="B304" s="1">
        <v>43493</v>
      </c>
      <c r="C304" s="1">
        <v>43830</v>
      </c>
      <c r="D304" t="str">
        <f t="shared" si="130"/>
        <v>Yes, through state Medicaid plans</v>
      </c>
      <c r="E304" t="s">
        <v>295</v>
      </c>
      <c r="G304">
        <v>0</v>
      </c>
      <c r="S304">
        <v>1</v>
      </c>
      <c r="T304" t="s">
        <v>294</v>
      </c>
      <c r="V304" t="str">
        <f t="shared" si="133"/>
        <v>Buprenorphine, Methadone, Naltrexone, Buprenorphine and Naloxone combination products</v>
      </c>
      <c r="W304" t="s">
        <v>294</v>
      </c>
      <c r="Y304" t="str">
        <f>("Buprenorphine sublingual tablet, Naltrexone tablet, Vivitrol (naltrexone) injection, Suboxone (buprenorphine/naloxone) sublingual film, Clonidine tablet")</f>
        <v>Buprenorphine sublingual tablet, Naltrexone tablet, Vivitrol (naltrexone) injection, Suboxone (buprenorphine/naloxone) sublingual film, Clonidine tablet</v>
      </c>
      <c r="Z304" t="s">
        <v>291</v>
      </c>
      <c r="AB304" t="s">
        <v>298</v>
      </c>
      <c r="AC304" t="s">
        <v>291</v>
      </c>
      <c r="AE304">
        <v>1</v>
      </c>
      <c r="AF304" t="s">
        <v>291</v>
      </c>
      <c r="AH304" t="str">
        <f t="shared" si="134"/>
        <v>Prior authorization , Quantity limits</v>
      </c>
      <c r="AI304" t="s">
        <v>291</v>
      </c>
      <c r="AK304" t="str">
        <f t="shared" si="135"/>
        <v>Prior authorization, Quantity limits</v>
      </c>
      <c r="AL304" t="s">
        <v>290</v>
      </c>
      <c r="AN304" t="str">
        <f>("Prior authorization, Quantity limits")</f>
        <v>Prior authorization, Quantity limits</v>
      </c>
      <c r="AO304" t="s">
        <v>288</v>
      </c>
      <c r="AP304" t="s">
        <v>297</v>
      </c>
      <c r="AQ304" t="str">
        <f>("Quantity limits")</f>
        <v>Quantity limits</v>
      </c>
      <c r="AR304" t="s">
        <v>288</v>
      </c>
      <c r="AT304">
        <v>0</v>
      </c>
      <c r="AZ304">
        <v>0</v>
      </c>
      <c r="BC304">
        <v>1</v>
      </c>
      <c r="BD304" t="s">
        <v>296</v>
      </c>
      <c r="BF304">
        <v>0</v>
      </c>
    </row>
    <row r="305" spans="1:62" x14ac:dyDescent="0.35">
      <c r="A305" t="s">
        <v>162</v>
      </c>
      <c r="B305" s="1">
        <v>43831</v>
      </c>
      <c r="C305" s="1">
        <v>43842</v>
      </c>
      <c r="D305" t="str">
        <f t="shared" si="130"/>
        <v>Yes, through state Medicaid plans</v>
      </c>
      <c r="E305" t="s">
        <v>295</v>
      </c>
      <c r="G305">
        <v>0</v>
      </c>
      <c r="S305">
        <v>1</v>
      </c>
      <c r="T305" t="s">
        <v>294</v>
      </c>
      <c r="V305" t="str">
        <f t="shared" si="133"/>
        <v>Buprenorphine, Methadone, Naltrexone, Buprenorphine and Naloxone combination products</v>
      </c>
      <c r="W305" t="s">
        <v>294</v>
      </c>
      <c r="Y305" t="s">
        <v>293</v>
      </c>
      <c r="Z305" t="s">
        <v>291</v>
      </c>
      <c r="AB305" t="s">
        <v>292</v>
      </c>
      <c r="AC305" t="s">
        <v>291</v>
      </c>
      <c r="AE305">
        <v>1</v>
      </c>
      <c r="AF305" t="s">
        <v>291</v>
      </c>
      <c r="AH305" t="str">
        <f t="shared" si="134"/>
        <v>Prior authorization , Quantity limits</v>
      </c>
      <c r="AI305" t="s">
        <v>291</v>
      </c>
      <c r="AK305" t="str">
        <f t="shared" si="135"/>
        <v>Prior authorization, Quantity limits</v>
      </c>
      <c r="AL305" t="s">
        <v>290</v>
      </c>
      <c r="AN305" t="str">
        <f>("Quantity limits")</f>
        <v>Quantity limits</v>
      </c>
      <c r="AO305" t="s">
        <v>288</v>
      </c>
      <c r="AP305" t="s">
        <v>289</v>
      </c>
      <c r="AQ305" t="str">
        <f>("Quantity limits")</f>
        <v>Quantity limits</v>
      </c>
      <c r="AR305" t="s">
        <v>288</v>
      </c>
      <c r="AT305">
        <v>0</v>
      </c>
      <c r="AZ305">
        <v>0</v>
      </c>
      <c r="BC305">
        <v>1</v>
      </c>
      <c r="BD305" t="s">
        <v>188</v>
      </c>
      <c r="BF305">
        <v>0</v>
      </c>
    </row>
    <row r="306" spans="1:62" x14ac:dyDescent="0.35">
      <c r="A306" t="s">
        <v>162</v>
      </c>
      <c r="B306" s="1">
        <v>43843</v>
      </c>
      <c r="C306" s="1">
        <v>43872</v>
      </c>
      <c r="D306" t="str">
        <f t="shared" si="130"/>
        <v>Yes, through state Medicaid plans</v>
      </c>
      <c r="E306" t="s">
        <v>295</v>
      </c>
      <c r="G306">
        <v>0</v>
      </c>
      <c r="S306">
        <v>1</v>
      </c>
      <c r="T306" t="s">
        <v>294</v>
      </c>
      <c r="V306" t="str">
        <f t="shared" si="133"/>
        <v>Buprenorphine, Methadone, Naltrexone, Buprenorphine and Naloxone combination products</v>
      </c>
      <c r="W306" t="s">
        <v>294</v>
      </c>
      <c r="Y306" t="s">
        <v>293</v>
      </c>
      <c r="Z306" t="s">
        <v>291</v>
      </c>
      <c r="AB306" t="s">
        <v>292</v>
      </c>
      <c r="AC306" t="s">
        <v>291</v>
      </c>
      <c r="AE306">
        <v>1</v>
      </c>
      <c r="AF306" t="s">
        <v>291</v>
      </c>
      <c r="AH306" t="str">
        <f t="shared" si="134"/>
        <v>Prior authorization , Quantity limits</v>
      </c>
      <c r="AI306" t="s">
        <v>291</v>
      </c>
      <c r="AK306" t="str">
        <f t="shared" si="135"/>
        <v>Prior authorization, Quantity limits</v>
      </c>
      <c r="AL306" t="s">
        <v>290</v>
      </c>
      <c r="AN306" t="str">
        <f>("Quantity limits")</f>
        <v>Quantity limits</v>
      </c>
      <c r="AO306" t="s">
        <v>288</v>
      </c>
      <c r="AP306" t="s">
        <v>289</v>
      </c>
      <c r="AQ306" t="str">
        <f>("Quantity limits")</f>
        <v>Quantity limits</v>
      </c>
      <c r="AR306" t="s">
        <v>288</v>
      </c>
      <c r="AT306">
        <v>0</v>
      </c>
      <c r="AZ306">
        <v>0</v>
      </c>
      <c r="BC306">
        <v>1</v>
      </c>
      <c r="BD306" t="s">
        <v>188</v>
      </c>
      <c r="BF306">
        <v>0</v>
      </c>
    </row>
    <row r="307" spans="1:62" x14ac:dyDescent="0.35">
      <c r="A307" t="s">
        <v>162</v>
      </c>
      <c r="B307" s="1">
        <v>43873</v>
      </c>
      <c r="C307" s="1">
        <v>44044</v>
      </c>
      <c r="D307" t="str">
        <f t="shared" si="130"/>
        <v>Yes, through state Medicaid plans</v>
      </c>
      <c r="E307" t="s">
        <v>295</v>
      </c>
      <c r="G307">
        <v>0</v>
      </c>
      <c r="S307">
        <v>1</v>
      </c>
      <c r="T307" t="s">
        <v>294</v>
      </c>
      <c r="V307" t="str">
        <f t="shared" si="133"/>
        <v>Buprenorphine, Methadone, Naltrexone, Buprenorphine and Naloxone combination products</v>
      </c>
      <c r="W307" t="s">
        <v>294</v>
      </c>
      <c r="Y307" t="s">
        <v>293</v>
      </c>
      <c r="Z307" t="s">
        <v>291</v>
      </c>
      <c r="AB307" t="s">
        <v>292</v>
      </c>
      <c r="AC307" t="s">
        <v>291</v>
      </c>
      <c r="AE307">
        <v>1</v>
      </c>
      <c r="AF307" t="s">
        <v>291</v>
      </c>
      <c r="AH307" t="str">
        <f t="shared" si="134"/>
        <v>Prior authorization , Quantity limits</v>
      </c>
      <c r="AI307" t="s">
        <v>291</v>
      </c>
      <c r="AK307" t="str">
        <f t="shared" si="135"/>
        <v>Prior authorization, Quantity limits</v>
      </c>
      <c r="AL307" t="s">
        <v>290</v>
      </c>
      <c r="AN307" t="str">
        <f>("Quantity limits")</f>
        <v>Quantity limits</v>
      </c>
      <c r="AO307" t="s">
        <v>288</v>
      </c>
      <c r="AP307" t="s">
        <v>289</v>
      </c>
      <c r="AQ307" t="str">
        <f>("Quantity limits")</f>
        <v>Quantity limits</v>
      </c>
      <c r="AR307" t="s">
        <v>288</v>
      </c>
      <c r="AT307">
        <v>0</v>
      </c>
      <c r="AZ307">
        <v>0</v>
      </c>
      <c r="BC307">
        <v>1</v>
      </c>
      <c r="BD307" t="s">
        <v>188</v>
      </c>
      <c r="BF307">
        <v>0</v>
      </c>
    </row>
    <row r="308" spans="1:62" x14ac:dyDescent="0.35">
      <c r="A308" t="s">
        <v>163</v>
      </c>
      <c r="B308" s="1">
        <v>42948</v>
      </c>
      <c r="C308" s="1">
        <v>43107</v>
      </c>
      <c r="D308" t="str">
        <f t="shared" si="130"/>
        <v>Yes, through state Medicaid plans</v>
      </c>
      <c r="E308" t="s">
        <v>278</v>
      </c>
      <c r="G308">
        <v>0</v>
      </c>
      <c r="S308">
        <v>1</v>
      </c>
      <c r="T308" t="s">
        <v>278</v>
      </c>
      <c r="V308" t="str">
        <f>("Buprenorphine, Naltrexone, Buprenorphine and Naloxone combination products")</f>
        <v>Buprenorphine, Naltrexone, Buprenorphine and Naloxone combination products</v>
      </c>
      <c r="W308" t="s">
        <v>278</v>
      </c>
      <c r="Y308" t="str">
        <f t="shared" ref="Y308:Y315" si="136">("Buprenorphine sublingual tablet, Buprenorphine sublingual film, Naltrexone tablet, Suboxone (buprenorphine/naloxone) sublingual film")</f>
        <v>Buprenorphine sublingual tablet, Buprenorphine sublingual film, Naltrexone tablet, Suboxone (buprenorphine/naloxone) sublingual film</v>
      </c>
      <c r="Z308" t="s">
        <v>278</v>
      </c>
      <c r="AB308" t="s">
        <v>282</v>
      </c>
      <c r="AC308" t="s">
        <v>278</v>
      </c>
      <c r="AE308">
        <v>0</v>
      </c>
      <c r="AT308">
        <v>0</v>
      </c>
      <c r="AZ308">
        <v>0</v>
      </c>
      <c r="BF308">
        <v>1</v>
      </c>
      <c r="BG308" t="s">
        <v>275</v>
      </c>
      <c r="BI308" t="str">
        <f t="shared" ref="BI308:BI315" si="137">("New care delivery system, Includes MOUD in Medicaid plan coverage")</f>
        <v>New care delivery system, Includes MOUD in Medicaid plan coverage</v>
      </c>
      <c r="BJ308" t="s">
        <v>274</v>
      </c>
    </row>
    <row r="309" spans="1:62" x14ac:dyDescent="0.35">
      <c r="A309" t="s">
        <v>163</v>
      </c>
      <c r="B309" s="1">
        <v>43108</v>
      </c>
      <c r="C309" s="1">
        <v>43138</v>
      </c>
      <c r="D309" t="str">
        <f t="shared" si="130"/>
        <v>Yes, through state Medicaid plans</v>
      </c>
      <c r="E309" t="s">
        <v>287</v>
      </c>
      <c r="G309">
        <v>0</v>
      </c>
      <c r="S309">
        <v>1</v>
      </c>
      <c r="T309" t="s">
        <v>287</v>
      </c>
      <c r="V309" t="str">
        <f t="shared" ref="V309:V315" si="138">("Buprenorphine, Methadone, Naltrexone, Buprenorphine and Naloxone combination products")</f>
        <v>Buprenorphine, Methadone, Naltrexone, Buprenorphine and Naloxone combination products</v>
      </c>
      <c r="W309" t="s">
        <v>285</v>
      </c>
      <c r="Y309" t="str">
        <f t="shared" si="136"/>
        <v>Buprenorphine sublingual tablet, Buprenorphine sublingual film, Naltrexone tablet, Suboxone (buprenorphine/naloxone) sublingual film</v>
      </c>
      <c r="Z309" t="s">
        <v>278</v>
      </c>
      <c r="AB309" t="s">
        <v>282</v>
      </c>
      <c r="AC309" t="s">
        <v>278</v>
      </c>
      <c r="AE309">
        <v>0</v>
      </c>
      <c r="AT309">
        <v>0</v>
      </c>
      <c r="AZ309">
        <v>1</v>
      </c>
      <c r="BA309" t="s">
        <v>284</v>
      </c>
      <c r="BF309">
        <v>1</v>
      </c>
      <c r="BG309" t="s">
        <v>275</v>
      </c>
      <c r="BI309" t="str">
        <f t="shared" si="137"/>
        <v>New care delivery system, Includes MOUD in Medicaid plan coverage</v>
      </c>
      <c r="BJ309" t="s">
        <v>274</v>
      </c>
    </row>
    <row r="310" spans="1:62" x14ac:dyDescent="0.35">
      <c r="A310" t="s">
        <v>163</v>
      </c>
      <c r="B310" s="1">
        <v>43139</v>
      </c>
      <c r="C310" s="1">
        <v>43190</v>
      </c>
      <c r="D310" t="str">
        <f t="shared" si="130"/>
        <v>Yes, through state Medicaid plans</v>
      </c>
      <c r="E310" t="s">
        <v>286</v>
      </c>
      <c r="G310">
        <v>0</v>
      </c>
      <c r="S310">
        <v>1</v>
      </c>
      <c r="T310" t="s">
        <v>286</v>
      </c>
      <c r="V310" t="str">
        <f t="shared" si="138"/>
        <v>Buprenorphine, Methadone, Naltrexone, Buprenorphine and Naloxone combination products</v>
      </c>
      <c r="W310" t="s">
        <v>285</v>
      </c>
      <c r="Y310" t="str">
        <f t="shared" si="136"/>
        <v>Buprenorphine sublingual tablet, Buprenorphine sublingual film, Naltrexone tablet, Suboxone (buprenorphine/naloxone) sublingual film</v>
      </c>
      <c r="Z310" t="s">
        <v>278</v>
      </c>
      <c r="AB310" t="s">
        <v>282</v>
      </c>
      <c r="AC310" t="s">
        <v>278</v>
      </c>
      <c r="AE310">
        <v>0</v>
      </c>
      <c r="AT310">
        <v>0</v>
      </c>
      <c r="AZ310">
        <v>1</v>
      </c>
      <c r="BA310" t="s">
        <v>284</v>
      </c>
      <c r="BC310">
        <v>1</v>
      </c>
      <c r="BD310" t="s">
        <v>276</v>
      </c>
      <c r="BF310">
        <v>1</v>
      </c>
      <c r="BG310" t="s">
        <v>275</v>
      </c>
      <c r="BI310" t="str">
        <f t="shared" si="137"/>
        <v>New care delivery system, Includes MOUD in Medicaid plan coverage</v>
      </c>
      <c r="BJ310" t="s">
        <v>274</v>
      </c>
    </row>
    <row r="311" spans="1:62" x14ac:dyDescent="0.35">
      <c r="A311" t="s">
        <v>163</v>
      </c>
      <c r="B311" s="1">
        <v>43191</v>
      </c>
      <c r="C311" s="1">
        <v>43282</v>
      </c>
      <c r="D311" t="str">
        <f t="shared" si="130"/>
        <v>Yes, through state Medicaid plans</v>
      </c>
      <c r="E311" t="s">
        <v>286</v>
      </c>
      <c r="G311">
        <v>0</v>
      </c>
      <c r="S311">
        <v>1</v>
      </c>
      <c r="T311" t="s">
        <v>286</v>
      </c>
      <c r="V311" t="str">
        <f t="shared" si="138"/>
        <v>Buprenorphine, Methadone, Naltrexone, Buprenorphine and Naloxone combination products</v>
      </c>
      <c r="W311" t="s">
        <v>285</v>
      </c>
      <c r="Y311" t="str">
        <f t="shared" si="136"/>
        <v>Buprenorphine sublingual tablet, Buprenorphine sublingual film, Naltrexone tablet, Suboxone (buprenorphine/naloxone) sublingual film</v>
      </c>
      <c r="Z311" t="s">
        <v>278</v>
      </c>
      <c r="AB311" t="s">
        <v>282</v>
      </c>
      <c r="AC311" t="s">
        <v>278</v>
      </c>
      <c r="AE311">
        <v>0</v>
      </c>
      <c r="AT311">
        <v>0</v>
      </c>
      <c r="AZ311">
        <v>1</v>
      </c>
      <c r="BA311" t="s">
        <v>284</v>
      </c>
      <c r="BC311">
        <v>1</v>
      </c>
      <c r="BD311" t="s">
        <v>276</v>
      </c>
      <c r="BF311">
        <v>1</v>
      </c>
      <c r="BG311" t="s">
        <v>275</v>
      </c>
      <c r="BI311" t="str">
        <f t="shared" si="137"/>
        <v>New care delivery system, Includes MOUD in Medicaid plan coverage</v>
      </c>
      <c r="BJ311" t="s">
        <v>274</v>
      </c>
    </row>
    <row r="312" spans="1:62" x14ac:dyDescent="0.35">
      <c r="A312" t="s">
        <v>163</v>
      </c>
      <c r="B312" s="1">
        <v>43283</v>
      </c>
      <c r="C312" s="1">
        <v>43309</v>
      </c>
      <c r="D312" t="str">
        <f t="shared" si="130"/>
        <v>Yes, through state Medicaid plans</v>
      </c>
      <c r="E312" t="s">
        <v>286</v>
      </c>
      <c r="G312">
        <v>0</v>
      </c>
      <c r="S312">
        <v>1</v>
      </c>
      <c r="T312" t="s">
        <v>286</v>
      </c>
      <c r="V312" t="str">
        <f t="shared" si="138"/>
        <v>Buprenorphine, Methadone, Naltrexone, Buprenorphine and Naloxone combination products</v>
      </c>
      <c r="W312" t="s">
        <v>285</v>
      </c>
      <c r="Y312" t="str">
        <f t="shared" si="136"/>
        <v>Buprenorphine sublingual tablet, Buprenorphine sublingual film, Naltrexone tablet, Suboxone (buprenorphine/naloxone) sublingual film</v>
      </c>
      <c r="Z312" t="s">
        <v>278</v>
      </c>
      <c r="AB312" t="s">
        <v>282</v>
      </c>
      <c r="AC312" t="s">
        <v>278</v>
      </c>
      <c r="AE312">
        <v>0</v>
      </c>
      <c r="AT312">
        <v>0</v>
      </c>
      <c r="AZ312">
        <v>1</v>
      </c>
      <c r="BA312" t="s">
        <v>284</v>
      </c>
      <c r="BC312">
        <v>1</v>
      </c>
      <c r="BD312" t="s">
        <v>276</v>
      </c>
      <c r="BF312">
        <v>1</v>
      </c>
      <c r="BG312" t="s">
        <v>275</v>
      </c>
      <c r="BI312" t="str">
        <f t="shared" si="137"/>
        <v>New care delivery system, Includes MOUD in Medicaid plan coverage</v>
      </c>
      <c r="BJ312" t="s">
        <v>274</v>
      </c>
    </row>
    <row r="313" spans="1:62" x14ac:dyDescent="0.35">
      <c r="A313" t="s">
        <v>163</v>
      </c>
      <c r="B313" s="1">
        <v>43310</v>
      </c>
      <c r="C313" s="1">
        <v>43653</v>
      </c>
      <c r="D313" t="str">
        <f t="shared" si="130"/>
        <v>Yes, through state Medicaid plans</v>
      </c>
      <c r="E313" t="s">
        <v>283</v>
      </c>
      <c r="G313">
        <v>0</v>
      </c>
      <c r="S313">
        <v>1</v>
      </c>
      <c r="T313" t="s">
        <v>283</v>
      </c>
      <c r="V313" t="str">
        <f t="shared" si="138"/>
        <v>Buprenorphine, Methadone, Naltrexone, Buprenorphine and Naloxone combination products</v>
      </c>
      <c r="W313" t="s">
        <v>280</v>
      </c>
      <c r="Y313" t="str">
        <f t="shared" si="136"/>
        <v>Buprenorphine sublingual tablet, Buprenorphine sublingual film, Naltrexone tablet, Suboxone (buprenorphine/naloxone) sublingual film</v>
      </c>
      <c r="Z313" t="s">
        <v>278</v>
      </c>
      <c r="AB313" t="s">
        <v>282</v>
      </c>
      <c r="AC313" t="s">
        <v>278</v>
      </c>
      <c r="AE313">
        <v>0</v>
      </c>
      <c r="AT313">
        <v>0</v>
      </c>
      <c r="AZ313">
        <v>1</v>
      </c>
      <c r="BA313" t="s">
        <v>277</v>
      </c>
      <c r="BC313">
        <v>1</v>
      </c>
      <c r="BD313" t="s">
        <v>276</v>
      </c>
      <c r="BF313">
        <v>1</v>
      </c>
      <c r="BG313" t="s">
        <v>275</v>
      </c>
      <c r="BI313" t="str">
        <f t="shared" si="137"/>
        <v>New care delivery system, Includes MOUD in Medicaid plan coverage</v>
      </c>
      <c r="BJ313" t="s">
        <v>274</v>
      </c>
    </row>
    <row r="314" spans="1:62" x14ac:dyDescent="0.35">
      <c r="A314" t="s">
        <v>163</v>
      </c>
      <c r="B314" s="1">
        <v>43654</v>
      </c>
      <c r="C314" s="1">
        <v>43913</v>
      </c>
      <c r="D314" t="str">
        <f t="shared" si="130"/>
        <v>Yes, through state Medicaid plans</v>
      </c>
      <c r="E314" t="s">
        <v>281</v>
      </c>
      <c r="G314">
        <v>0</v>
      </c>
      <c r="S314">
        <v>1</v>
      </c>
      <c r="T314" t="s">
        <v>281</v>
      </c>
      <c r="V314" t="str">
        <f t="shared" si="138"/>
        <v>Buprenorphine, Methadone, Naltrexone, Buprenorphine and Naloxone combination products</v>
      </c>
      <c r="W314" t="s">
        <v>280</v>
      </c>
      <c r="Y314" t="str">
        <f t="shared" si="136"/>
        <v>Buprenorphine sublingual tablet, Buprenorphine sublingual film, Naltrexone tablet, Suboxone (buprenorphine/naloxone) sublingual film</v>
      </c>
      <c r="Z314" t="s">
        <v>278</v>
      </c>
      <c r="AB314" t="s">
        <v>279</v>
      </c>
      <c r="AC314" t="s">
        <v>278</v>
      </c>
      <c r="AE314">
        <v>0</v>
      </c>
      <c r="AT314">
        <v>0</v>
      </c>
      <c r="AZ314">
        <v>1</v>
      </c>
      <c r="BA314" t="s">
        <v>277</v>
      </c>
      <c r="BC314">
        <v>1</v>
      </c>
      <c r="BD314" t="s">
        <v>276</v>
      </c>
      <c r="BF314">
        <v>1</v>
      </c>
      <c r="BG314" t="s">
        <v>275</v>
      </c>
      <c r="BI314" t="str">
        <f t="shared" si="137"/>
        <v>New care delivery system, Includes MOUD in Medicaid plan coverage</v>
      </c>
      <c r="BJ314" t="s">
        <v>274</v>
      </c>
    </row>
    <row r="315" spans="1:62" x14ac:dyDescent="0.35">
      <c r="A315" t="s">
        <v>163</v>
      </c>
      <c r="B315" s="1">
        <v>43914</v>
      </c>
      <c r="C315" s="1">
        <v>44044</v>
      </c>
      <c r="D315" t="str">
        <f t="shared" si="130"/>
        <v>Yes, through state Medicaid plans</v>
      </c>
      <c r="E315" t="s">
        <v>281</v>
      </c>
      <c r="G315">
        <v>0</v>
      </c>
      <c r="S315">
        <v>1</v>
      </c>
      <c r="T315" t="s">
        <v>281</v>
      </c>
      <c r="V315" t="str">
        <f t="shared" si="138"/>
        <v>Buprenorphine, Methadone, Naltrexone, Buprenorphine and Naloxone combination products</v>
      </c>
      <c r="W315" t="s">
        <v>280</v>
      </c>
      <c r="Y315" t="str">
        <f t="shared" si="136"/>
        <v>Buprenorphine sublingual tablet, Buprenorphine sublingual film, Naltrexone tablet, Suboxone (buprenorphine/naloxone) sublingual film</v>
      </c>
      <c r="Z315" t="s">
        <v>278</v>
      </c>
      <c r="AB315" t="s">
        <v>279</v>
      </c>
      <c r="AC315" t="s">
        <v>278</v>
      </c>
      <c r="AE315">
        <v>0</v>
      </c>
      <c r="AT315">
        <v>0</v>
      </c>
      <c r="AZ315">
        <v>1</v>
      </c>
      <c r="BA315" t="s">
        <v>277</v>
      </c>
      <c r="BC315">
        <v>1</v>
      </c>
      <c r="BD315" t="s">
        <v>276</v>
      </c>
      <c r="BF315">
        <v>1</v>
      </c>
      <c r="BG315" t="s">
        <v>275</v>
      </c>
      <c r="BI315" t="str">
        <f t="shared" si="137"/>
        <v>New care delivery system, Includes MOUD in Medicaid plan coverage</v>
      </c>
      <c r="BJ315" t="s">
        <v>274</v>
      </c>
    </row>
    <row r="316" spans="1:62" x14ac:dyDescent="0.35">
      <c r="A316" t="s">
        <v>164</v>
      </c>
      <c r="B316" s="1">
        <v>43313</v>
      </c>
      <c r="C316" s="1">
        <v>43510</v>
      </c>
      <c r="D316" t="str">
        <f t="shared" si="130"/>
        <v>Yes, through state Medicaid plans</v>
      </c>
      <c r="E316" t="s">
        <v>272</v>
      </c>
      <c r="G316">
        <v>0</v>
      </c>
      <c r="S316">
        <v>1</v>
      </c>
      <c r="T316" t="s">
        <v>272</v>
      </c>
      <c r="V316" t="str">
        <f>("Buprenorphine, Naltrexone, Buprenorphine and Naloxone combination products")</f>
        <v>Buprenorphine, Naltrexone, Buprenorphine and Naloxone combination products</v>
      </c>
      <c r="W316" t="s">
        <v>272</v>
      </c>
      <c r="Y316" t="s">
        <v>273</v>
      </c>
      <c r="Z316" t="s">
        <v>272</v>
      </c>
      <c r="AB316" t="str">
        <f>("State does not designate any specific formulations of medications used in MAT as non-preferred")</f>
        <v>State does not designate any specific formulations of medications used in MAT as non-preferred</v>
      </c>
      <c r="AE316">
        <v>0</v>
      </c>
      <c r="AT316">
        <v>0</v>
      </c>
      <c r="AZ316">
        <v>0</v>
      </c>
      <c r="BF316">
        <v>0</v>
      </c>
    </row>
    <row r="317" spans="1:62" x14ac:dyDescent="0.35">
      <c r="A317" t="s">
        <v>164</v>
      </c>
      <c r="B317" s="1">
        <v>43511</v>
      </c>
      <c r="C317" s="1">
        <v>43831</v>
      </c>
      <c r="D317" t="str">
        <f t="shared" si="130"/>
        <v>Yes, through state Medicaid plans</v>
      </c>
      <c r="E317" t="s">
        <v>272</v>
      </c>
      <c r="G317">
        <v>0</v>
      </c>
      <c r="S317">
        <v>1</v>
      </c>
      <c r="T317" t="s">
        <v>272</v>
      </c>
      <c r="V317" t="str">
        <f>("Buprenorphine, Naltrexone, Buprenorphine and Naloxone combination products")</f>
        <v>Buprenorphine, Naltrexone, Buprenorphine and Naloxone combination products</v>
      </c>
      <c r="W317" t="s">
        <v>272</v>
      </c>
      <c r="Y317" t="s">
        <v>273</v>
      </c>
      <c r="Z317" t="s">
        <v>272</v>
      </c>
      <c r="AB317" t="str">
        <f>("State does not designate any specific formulations of medications used in MAT as non-preferred")</f>
        <v>State does not designate any specific formulations of medications used in MAT as non-preferred</v>
      </c>
      <c r="AE317">
        <v>1</v>
      </c>
      <c r="AF317" t="s">
        <v>270</v>
      </c>
      <c r="AH317" t="str">
        <f>("Prior authorization , Quantity limits")</f>
        <v>Prior authorization , Quantity limits</v>
      </c>
      <c r="AI317" t="s">
        <v>270</v>
      </c>
      <c r="AJ317" t="s">
        <v>271</v>
      </c>
      <c r="AK317" t="str">
        <f>("No Methadone specific limitations")</f>
        <v>No Methadone specific limitations</v>
      </c>
      <c r="AN317" t="str">
        <f>("No Naltrexone specific limitations")</f>
        <v>No Naltrexone specific limitations</v>
      </c>
      <c r="AQ317" t="str">
        <f>("Quantity limits")</f>
        <v>Quantity limits</v>
      </c>
      <c r="AR317" t="s">
        <v>270</v>
      </c>
      <c r="AT317">
        <v>0</v>
      </c>
      <c r="AZ317">
        <v>0</v>
      </c>
      <c r="BF317">
        <v>0</v>
      </c>
    </row>
    <row r="318" spans="1:62" x14ac:dyDescent="0.35">
      <c r="A318" t="s">
        <v>164</v>
      </c>
      <c r="B318" s="1">
        <v>43832</v>
      </c>
      <c r="C318" s="1">
        <v>44044</v>
      </c>
      <c r="D318" t="str">
        <f t="shared" si="130"/>
        <v>Yes, through state Medicaid plans</v>
      </c>
      <c r="E318" t="s">
        <v>272</v>
      </c>
      <c r="G318">
        <v>0</v>
      </c>
      <c r="S318">
        <v>1</v>
      </c>
      <c r="T318" t="s">
        <v>272</v>
      </c>
      <c r="V318" t="str">
        <f>("Buprenorphine, Naltrexone, Buprenorphine and Naloxone combination products")</f>
        <v>Buprenorphine, Naltrexone, Buprenorphine and Naloxone combination products</v>
      </c>
      <c r="W318" t="s">
        <v>272</v>
      </c>
      <c r="Y318" t="s">
        <v>273</v>
      </c>
      <c r="Z318" t="s">
        <v>272</v>
      </c>
      <c r="AB318" t="str">
        <f>("State does not designate any specific formulations of medications used in MAT as non-preferred")</f>
        <v>State does not designate any specific formulations of medications used in MAT as non-preferred</v>
      </c>
      <c r="AE318">
        <v>1</v>
      </c>
      <c r="AF318" t="s">
        <v>270</v>
      </c>
      <c r="AH318" t="str">
        <f>("Prior authorization , Quantity limits")</f>
        <v>Prior authorization , Quantity limits</v>
      </c>
      <c r="AI318" t="s">
        <v>270</v>
      </c>
      <c r="AJ318" t="s">
        <v>271</v>
      </c>
      <c r="AK318" t="str">
        <f>("No Methadone specific limitations")</f>
        <v>No Methadone specific limitations</v>
      </c>
      <c r="AN318" t="str">
        <f>("No Naltrexone specific limitations")</f>
        <v>No Naltrexone specific limitations</v>
      </c>
      <c r="AQ318" t="str">
        <f>("Quantity limits")</f>
        <v>Quantity limits</v>
      </c>
      <c r="AR318" t="s">
        <v>270</v>
      </c>
      <c r="AT318">
        <v>0</v>
      </c>
      <c r="AZ318">
        <v>0</v>
      </c>
      <c r="BF318">
        <v>0</v>
      </c>
    </row>
    <row r="319" spans="1:62" x14ac:dyDescent="0.35">
      <c r="A319" t="s">
        <v>165</v>
      </c>
      <c r="B319" s="1">
        <v>42948</v>
      </c>
      <c r="C319" s="1">
        <v>43769</v>
      </c>
      <c r="D319" t="str">
        <f>("No")</f>
        <v>No</v>
      </c>
    </row>
    <row r="320" spans="1:62" x14ac:dyDescent="0.35">
      <c r="A320" t="s">
        <v>165</v>
      </c>
      <c r="B320" s="1">
        <v>43770</v>
      </c>
      <c r="C320" s="1">
        <v>43849</v>
      </c>
      <c r="D320" t="str">
        <f t="shared" ref="D320:D359" si="139">("Yes, through state Medicaid plans")</f>
        <v>Yes, through state Medicaid plans</v>
      </c>
      <c r="E320" t="s">
        <v>266</v>
      </c>
      <c r="G320">
        <v>0</v>
      </c>
      <c r="S320">
        <v>1</v>
      </c>
      <c r="T320" t="s">
        <v>266</v>
      </c>
      <c r="U320" t="s">
        <v>269</v>
      </c>
      <c r="V320" t="str">
        <f>("Law does not specify the MOUD medication")</f>
        <v>Law does not specify the MOUD medication</v>
      </c>
      <c r="X320" t="s">
        <v>268</v>
      </c>
      <c r="AE320">
        <v>0</v>
      </c>
      <c r="AT320">
        <v>1</v>
      </c>
      <c r="AU320" t="s">
        <v>266</v>
      </c>
      <c r="AW320" t="str">
        <f>("Length of treatment, Age limitation")</f>
        <v>Length of treatment, Age limitation</v>
      </c>
      <c r="AX320" t="s">
        <v>267</v>
      </c>
      <c r="AZ320">
        <v>0</v>
      </c>
      <c r="BF320">
        <v>1</v>
      </c>
      <c r="BG320" t="s">
        <v>266</v>
      </c>
      <c r="BI320" t="str">
        <f>("Includes MOUD in Medicaid plan coverage")</f>
        <v>Includes MOUD in Medicaid plan coverage</v>
      </c>
      <c r="BJ320" t="s">
        <v>266</v>
      </c>
    </row>
    <row r="321" spans="1:62" x14ac:dyDescent="0.35">
      <c r="A321" t="s">
        <v>165</v>
      </c>
      <c r="B321" s="1">
        <v>43850</v>
      </c>
      <c r="C321" s="1">
        <v>44044</v>
      </c>
      <c r="D321" t="str">
        <f t="shared" si="139"/>
        <v>Yes, through state Medicaid plans</v>
      </c>
      <c r="E321" t="s">
        <v>266</v>
      </c>
      <c r="G321">
        <v>0</v>
      </c>
      <c r="S321">
        <v>1</v>
      </c>
      <c r="T321" t="s">
        <v>266</v>
      </c>
      <c r="U321" t="s">
        <v>269</v>
      </c>
      <c r="V321" t="str">
        <f>("Law does not specify the MOUD medication")</f>
        <v>Law does not specify the MOUD medication</v>
      </c>
      <c r="X321" t="s">
        <v>268</v>
      </c>
      <c r="AE321">
        <v>0</v>
      </c>
      <c r="AT321">
        <v>1</v>
      </c>
      <c r="AU321" t="s">
        <v>266</v>
      </c>
      <c r="AW321" t="str">
        <f>("Length of treatment, Age limitation")</f>
        <v>Length of treatment, Age limitation</v>
      </c>
      <c r="AX321" t="s">
        <v>267</v>
      </c>
      <c r="AZ321">
        <v>0</v>
      </c>
      <c r="BF321">
        <v>1</v>
      </c>
      <c r="BG321" t="s">
        <v>266</v>
      </c>
      <c r="BI321" t="str">
        <f>("Includes MOUD in Medicaid plan coverage")</f>
        <v>Includes MOUD in Medicaid plan coverage</v>
      </c>
      <c r="BJ321" t="s">
        <v>266</v>
      </c>
    </row>
    <row r="322" spans="1:62" x14ac:dyDescent="0.35">
      <c r="A322" t="s">
        <v>166</v>
      </c>
      <c r="B322" s="1">
        <v>42948</v>
      </c>
      <c r="C322" s="1">
        <v>43201</v>
      </c>
      <c r="D322" t="str">
        <f t="shared" si="139"/>
        <v>Yes, through state Medicaid plans</v>
      </c>
      <c r="E322" t="s">
        <v>260</v>
      </c>
      <c r="G322">
        <v>0</v>
      </c>
      <c r="S322">
        <v>1</v>
      </c>
      <c r="T322" t="s">
        <v>260</v>
      </c>
      <c r="V322" t="str">
        <f t="shared" ref="V322:V346" si="140">("Buprenorphine, Naltrexone, Buprenorphine and Naloxone combination products")</f>
        <v>Buprenorphine, Naltrexone, Buprenorphine and Naloxone combination products</v>
      </c>
      <c r="W322" t="s">
        <v>260</v>
      </c>
      <c r="Y322" t="str">
        <f>("Naltrexone tablet, Bunavail (buprenorphine/naloxone) buccal film")</f>
        <v>Naltrexone tablet, Bunavail (buprenorphine/naloxone) buccal film</v>
      </c>
      <c r="Z322" t="s">
        <v>260</v>
      </c>
      <c r="AB322" t="s">
        <v>265</v>
      </c>
      <c r="AC322" t="s">
        <v>260</v>
      </c>
      <c r="AE322">
        <v>1</v>
      </c>
      <c r="AF322" t="s">
        <v>260</v>
      </c>
      <c r="AH322" t="str">
        <f t="shared" ref="AH322:AH331" si="141">("No Buprenorphine specific limitations")</f>
        <v>No Buprenorphine specific limitations</v>
      </c>
      <c r="AK322" t="str">
        <f t="shared" ref="AK322:AK331" si="142">("No Methadone specific limitations")</f>
        <v>No Methadone specific limitations</v>
      </c>
      <c r="AN322" t="str">
        <f>("Prior authorization")</f>
        <v>Prior authorization</v>
      </c>
      <c r="AO322" t="s">
        <v>260</v>
      </c>
      <c r="AQ322" t="str">
        <f t="shared" ref="AQ322:AQ329" si="143">("Prior authorization, Quantity limits")</f>
        <v>Prior authorization, Quantity limits</v>
      </c>
      <c r="AR322" t="s">
        <v>260</v>
      </c>
      <c r="AT322">
        <v>0</v>
      </c>
      <c r="AZ322">
        <v>0</v>
      </c>
      <c r="BF322">
        <v>0</v>
      </c>
    </row>
    <row r="323" spans="1:62" x14ac:dyDescent="0.35">
      <c r="A323" t="s">
        <v>166</v>
      </c>
      <c r="B323" s="1">
        <v>43202</v>
      </c>
      <c r="C323" s="1">
        <v>43281</v>
      </c>
      <c r="D323" t="str">
        <f t="shared" si="139"/>
        <v>Yes, through state Medicaid plans</v>
      </c>
      <c r="E323" t="s">
        <v>260</v>
      </c>
      <c r="G323">
        <v>0</v>
      </c>
      <c r="S323">
        <v>1</v>
      </c>
      <c r="T323" t="s">
        <v>260</v>
      </c>
      <c r="V323" t="str">
        <f t="shared" si="140"/>
        <v>Buprenorphine, Naltrexone, Buprenorphine and Naloxone combination products</v>
      </c>
      <c r="W323" t="s">
        <v>260</v>
      </c>
      <c r="Y323" t="str">
        <f>("Naltrexone tablet, Bunavail (buprenorphine/naloxone) buccal film")</f>
        <v>Naltrexone tablet, Bunavail (buprenorphine/naloxone) buccal film</v>
      </c>
      <c r="Z323" t="s">
        <v>260</v>
      </c>
      <c r="AB323" t="s">
        <v>265</v>
      </c>
      <c r="AC323" t="s">
        <v>260</v>
      </c>
      <c r="AE323">
        <v>1</v>
      </c>
      <c r="AF323" t="s">
        <v>260</v>
      </c>
      <c r="AH323" t="str">
        <f t="shared" si="141"/>
        <v>No Buprenorphine specific limitations</v>
      </c>
      <c r="AK323" t="str">
        <f t="shared" si="142"/>
        <v>No Methadone specific limitations</v>
      </c>
      <c r="AN323" t="str">
        <f>("Prior authorization")</f>
        <v>Prior authorization</v>
      </c>
      <c r="AO323" t="s">
        <v>260</v>
      </c>
      <c r="AQ323" t="str">
        <f t="shared" si="143"/>
        <v>Prior authorization, Quantity limits</v>
      </c>
      <c r="AR323" t="s">
        <v>260</v>
      </c>
      <c r="AT323">
        <v>0</v>
      </c>
      <c r="AZ323">
        <v>0</v>
      </c>
      <c r="BF323">
        <v>0</v>
      </c>
    </row>
    <row r="324" spans="1:62" x14ac:dyDescent="0.35">
      <c r="A324" t="s">
        <v>166</v>
      </c>
      <c r="B324" s="1">
        <v>43282</v>
      </c>
      <c r="C324" s="1">
        <v>43465</v>
      </c>
      <c r="D324" t="str">
        <f t="shared" si="139"/>
        <v>Yes, through state Medicaid plans</v>
      </c>
      <c r="E324" t="s">
        <v>260</v>
      </c>
      <c r="G324">
        <v>0</v>
      </c>
      <c r="S324">
        <v>1</v>
      </c>
      <c r="T324" t="s">
        <v>260</v>
      </c>
      <c r="V324" t="str">
        <f t="shared" si="140"/>
        <v>Buprenorphine, Naltrexone, Buprenorphine and Naloxone combination products</v>
      </c>
      <c r="W324" t="s">
        <v>260</v>
      </c>
      <c r="Y324" t="str">
        <f>("Naltrexone tablet, Bunavail (buprenorphine/naloxone) buccal film")</f>
        <v>Naltrexone tablet, Bunavail (buprenorphine/naloxone) buccal film</v>
      </c>
      <c r="Z324" t="s">
        <v>260</v>
      </c>
      <c r="AB324" t="s">
        <v>265</v>
      </c>
      <c r="AC324" t="s">
        <v>260</v>
      </c>
      <c r="AE324">
        <v>1</v>
      </c>
      <c r="AF324" t="s">
        <v>260</v>
      </c>
      <c r="AH324" t="str">
        <f t="shared" si="141"/>
        <v>No Buprenorphine specific limitations</v>
      </c>
      <c r="AK324" t="str">
        <f t="shared" si="142"/>
        <v>No Methadone specific limitations</v>
      </c>
      <c r="AN324" t="str">
        <f>("Prior authorization")</f>
        <v>Prior authorization</v>
      </c>
      <c r="AO324" t="s">
        <v>260</v>
      </c>
      <c r="AQ324" t="str">
        <f t="shared" si="143"/>
        <v>Prior authorization, Quantity limits</v>
      </c>
      <c r="AR324" t="s">
        <v>260</v>
      </c>
      <c r="AT324">
        <v>0</v>
      </c>
      <c r="AZ324">
        <v>0</v>
      </c>
      <c r="BF324">
        <v>0</v>
      </c>
    </row>
    <row r="325" spans="1:62" x14ac:dyDescent="0.35">
      <c r="A325" t="s">
        <v>166</v>
      </c>
      <c r="B325" s="1">
        <v>43466</v>
      </c>
      <c r="C325" s="1">
        <v>43677</v>
      </c>
      <c r="D325" t="str">
        <f t="shared" si="139"/>
        <v>Yes, through state Medicaid plans</v>
      </c>
      <c r="E325" t="s">
        <v>260</v>
      </c>
      <c r="G325">
        <v>0</v>
      </c>
      <c r="S325">
        <v>1</v>
      </c>
      <c r="T325" t="s">
        <v>260</v>
      </c>
      <c r="V325" t="str">
        <f t="shared" si="140"/>
        <v>Buprenorphine, Naltrexone, Buprenorphine and Naloxone combination products</v>
      </c>
      <c r="W325" t="s">
        <v>260</v>
      </c>
      <c r="Y325" t="str">
        <f>("Naltrexone tablet, Bunavail (buprenorphine/naloxone) buccal film")</f>
        <v>Naltrexone tablet, Bunavail (buprenorphine/naloxone) buccal film</v>
      </c>
      <c r="Z325" t="s">
        <v>260</v>
      </c>
      <c r="AB325" t="s">
        <v>265</v>
      </c>
      <c r="AC325" t="s">
        <v>260</v>
      </c>
      <c r="AE325">
        <v>1</v>
      </c>
      <c r="AF325" t="s">
        <v>260</v>
      </c>
      <c r="AH325" t="str">
        <f t="shared" si="141"/>
        <v>No Buprenorphine specific limitations</v>
      </c>
      <c r="AK325" t="str">
        <f t="shared" si="142"/>
        <v>No Methadone specific limitations</v>
      </c>
      <c r="AN325" t="str">
        <f>("Prior authorization")</f>
        <v>Prior authorization</v>
      </c>
      <c r="AO325" t="s">
        <v>260</v>
      </c>
      <c r="AQ325" t="str">
        <f t="shared" si="143"/>
        <v>Prior authorization, Quantity limits</v>
      </c>
      <c r="AR325" t="s">
        <v>260</v>
      </c>
      <c r="AT325">
        <v>0</v>
      </c>
      <c r="AZ325">
        <v>0</v>
      </c>
      <c r="BF325">
        <v>0</v>
      </c>
    </row>
    <row r="326" spans="1:62" x14ac:dyDescent="0.35">
      <c r="A326" t="s">
        <v>166</v>
      </c>
      <c r="B326" s="1">
        <v>43678</v>
      </c>
      <c r="C326" s="1">
        <v>43890</v>
      </c>
      <c r="D326" t="str">
        <f t="shared" si="139"/>
        <v>Yes, through state Medicaid plans</v>
      </c>
      <c r="E326" t="s">
        <v>260</v>
      </c>
      <c r="G326">
        <v>0</v>
      </c>
      <c r="S326">
        <v>1</v>
      </c>
      <c r="T326" t="s">
        <v>260</v>
      </c>
      <c r="V326" t="str">
        <f t="shared" si="140"/>
        <v>Buprenorphine, Naltrexone, Buprenorphine and Naloxone combination products</v>
      </c>
      <c r="W326" t="s">
        <v>260</v>
      </c>
      <c r="Y326" t="str">
        <f>("Naltrexone tablet, Buprenorphine/naloxone sublingual tablet, Bunavail (buprenorphine/naloxone) buccal film")</f>
        <v>Naltrexone tablet, Buprenorphine/naloxone sublingual tablet, Bunavail (buprenorphine/naloxone) buccal film</v>
      </c>
      <c r="Z326" t="s">
        <v>260</v>
      </c>
      <c r="AA326" t="s">
        <v>263</v>
      </c>
      <c r="AB326" t="s">
        <v>264</v>
      </c>
      <c r="AC326" t="s">
        <v>260</v>
      </c>
      <c r="AD326" t="s">
        <v>261</v>
      </c>
      <c r="AE326">
        <v>1</v>
      </c>
      <c r="AF326" t="s">
        <v>260</v>
      </c>
      <c r="AH326" t="str">
        <f t="shared" si="141"/>
        <v>No Buprenorphine specific limitations</v>
      </c>
      <c r="AK326" t="str">
        <f t="shared" si="142"/>
        <v>No Methadone specific limitations</v>
      </c>
      <c r="AN326" t="str">
        <f t="shared" ref="AN326:AN331" si="144">("No Naltrexone specific limitations")</f>
        <v>No Naltrexone specific limitations</v>
      </c>
      <c r="AQ326" t="str">
        <f t="shared" si="143"/>
        <v>Prior authorization, Quantity limits</v>
      </c>
      <c r="AR326" t="s">
        <v>260</v>
      </c>
      <c r="AT326">
        <v>0</v>
      </c>
      <c r="AZ326">
        <v>0</v>
      </c>
      <c r="BF326">
        <v>0</v>
      </c>
    </row>
    <row r="327" spans="1:62" x14ac:dyDescent="0.35">
      <c r="A327" t="s">
        <v>166</v>
      </c>
      <c r="B327" s="1">
        <v>43891</v>
      </c>
      <c r="C327" s="1">
        <v>44012</v>
      </c>
      <c r="D327" t="str">
        <f t="shared" si="139"/>
        <v>Yes, through state Medicaid plans</v>
      </c>
      <c r="E327" t="s">
        <v>260</v>
      </c>
      <c r="G327">
        <v>0</v>
      </c>
      <c r="S327">
        <v>1</v>
      </c>
      <c r="T327" t="s">
        <v>260</v>
      </c>
      <c r="V327" t="str">
        <f t="shared" si="140"/>
        <v>Buprenorphine, Naltrexone, Buprenorphine and Naloxone combination products</v>
      </c>
      <c r="W327" t="s">
        <v>260</v>
      </c>
      <c r="Y327" t="str">
        <f>("Naltrexone tablet, Buprenorphine/naloxone sublingual tablet, Bunavail (buprenorphine/naloxone) buccal film")</f>
        <v>Naltrexone tablet, Buprenorphine/naloxone sublingual tablet, Bunavail (buprenorphine/naloxone) buccal film</v>
      </c>
      <c r="Z327" t="s">
        <v>260</v>
      </c>
      <c r="AA327" t="s">
        <v>263</v>
      </c>
      <c r="AB327" t="s">
        <v>262</v>
      </c>
      <c r="AC327" t="s">
        <v>260</v>
      </c>
      <c r="AD327" t="s">
        <v>261</v>
      </c>
      <c r="AE327">
        <v>1</v>
      </c>
      <c r="AF327" t="s">
        <v>260</v>
      </c>
      <c r="AH327" t="str">
        <f t="shared" si="141"/>
        <v>No Buprenorphine specific limitations</v>
      </c>
      <c r="AK327" t="str">
        <f t="shared" si="142"/>
        <v>No Methadone specific limitations</v>
      </c>
      <c r="AN327" t="str">
        <f t="shared" si="144"/>
        <v>No Naltrexone specific limitations</v>
      </c>
      <c r="AQ327" t="str">
        <f t="shared" si="143"/>
        <v>Prior authorization, Quantity limits</v>
      </c>
      <c r="AR327" t="s">
        <v>260</v>
      </c>
      <c r="AT327">
        <v>0</v>
      </c>
      <c r="AZ327">
        <v>0</v>
      </c>
      <c r="BF327">
        <v>0</v>
      </c>
    </row>
    <row r="328" spans="1:62" x14ac:dyDescent="0.35">
      <c r="A328" t="s">
        <v>166</v>
      </c>
      <c r="B328" s="1">
        <v>44013</v>
      </c>
      <c r="C328" s="1">
        <v>44043</v>
      </c>
      <c r="D328" t="str">
        <f t="shared" si="139"/>
        <v>Yes, through state Medicaid plans</v>
      </c>
      <c r="E328" t="s">
        <v>260</v>
      </c>
      <c r="G328">
        <v>0</v>
      </c>
      <c r="S328">
        <v>1</v>
      </c>
      <c r="T328" t="s">
        <v>260</v>
      </c>
      <c r="V328" t="str">
        <f t="shared" si="140"/>
        <v>Buprenorphine, Naltrexone, Buprenorphine and Naloxone combination products</v>
      </c>
      <c r="W328" t="s">
        <v>260</v>
      </c>
      <c r="Y328" t="str">
        <f>("Naltrexone tablet, Buprenorphine/naloxone sublingual tablet, Bunavail (buprenorphine/naloxone) buccal film")</f>
        <v>Naltrexone tablet, Buprenorphine/naloxone sublingual tablet, Bunavail (buprenorphine/naloxone) buccal film</v>
      </c>
      <c r="Z328" t="s">
        <v>260</v>
      </c>
      <c r="AA328" t="s">
        <v>263</v>
      </c>
      <c r="AB328" t="s">
        <v>262</v>
      </c>
      <c r="AC328" t="s">
        <v>260</v>
      </c>
      <c r="AD328" t="s">
        <v>261</v>
      </c>
      <c r="AE328">
        <v>1</v>
      </c>
      <c r="AF328" t="s">
        <v>260</v>
      </c>
      <c r="AH328" t="str">
        <f t="shared" si="141"/>
        <v>No Buprenorphine specific limitations</v>
      </c>
      <c r="AK328" t="str">
        <f t="shared" si="142"/>
        <v>No Methadone specific limitations</v>
      </c>
      <c r="AN328" t="str">
        <f t="shared" si="144"/>
        <v>No Naltrexone specific limitations</v>
      </c>
      <c r="AQ328" t="str">
        <f t="shared" si="143"/>
        <v>Prior authorization, Quantity limits</v>
      </c>
      <c r="AR328" t="s">
        <v>260</v>
      </c>
      <c r="AT328">
        <v>0</v>
      </c>
      <c r="AZ328">
        <v>0</v>
      </c>
      <c r="BF328">
        <v>0</v>
      </c>
    </row>
    <row r="329" spans="1:62" x14ac:dyDescent="0.35">
      <c r="A329" t="s">
        <v>166</v>
      </c>
      <c r="B329" s="1">
        <v>44044</v>
      </c>
      <c r="C329" s="1">
        <v>44044</v>
      </c>
      <c r="D329" t="str">
        <f t="shared" si="139"/>
        <v>Yes, through state Medicaid plans</v>
      </c>
      <c r="E329" t="s">
        <v>260</v>
      </c>
      <c r="G329">
        <v>0</v>
      </c>
      <c r="S329">
        <v>1</v>
      </c>
      <c r="T329" t="s">
        <v>260</v>
      </c>
      <c r="V329" t="str">
        <f t="shared" si="140"/>
        <v>Buprenorphine, Naltrexone, Buprenorphine and Naloxone combination products</v>
      </c>
      <c r="W329" t="s">
        <v>260</v>
      </c>
      <c r="Y329" t="str">
        <f>("Naltrexone tablet, Buprenorphine/naloxone sublingual tablet, Bunavail (buprenorphine/naloxone) buccal film")</f>
        <v>Naltrexone tablet, Buprenorphine/naloxone sublingual tablet, Bunavail (buprenorphine/naloxone) buccal film</v>
      </c>
      <c r="Z329" t="s">
        <v>260</v>
      </c>
      <c r="AA329" t="s">
        <v>263</v>
      </c>
      <c r="AB329" t="s">
        <v>262</v>
      </c>
      <c r="AC329" t="s">
        <v>260</v>
      </c>
      <c r="AD329" t="s">
        <v>261</v>
      </c>
      <c r="AE329">
        <v>1</v>
      </c>
      <c r="AF329" t="s">
        <v>260</v>
      </c>
      <c r="AH329" t="str">
        <f t="shared" si="141"/>
        <v>No Buprenorphine specific limitations</v>
      </c>
      <c r="AK329" t="str">
        <f t="shared" si="142"/>
        <v>No Methadone specific limitations</v>
      </c>
      <c r="AN329" t="str">
        <f t="shared" si="144"/>
        <v>No Naltrexone specific limitations</v>
      </c>
      <c r="AQ329" t="str">
        <f t="shared" si="143"/>
        <v>Prior authorization, Quantity limits</v>
      </c>
      <c r="AR329" t="s">
        <v>260</v>
      </c>
      <c r="AT329">
        <v>0</v>
      </c>
      <c r="AZ329">
        <v>0</v>
      </c>
      <c r="BF329">
        <v>0</v>
      </c>
    </row>
    <row r="330" spans="1:62" x14ac:dyDescent="0.35">
      <c r="A330" t="s">
        <v>167</v>
      </c>
      <c r="B330" s="1">
        <v>42948</v>
      </c>
      <c r="C330" s="1">
        <v>42978</v>
      </c>
      <c r="D330" t="str">
        <f t="shared" si="139"/>
        <v>Yes, through state Medicaid plans</v>
      </c>
      <c r="E330" t="s">
        <v>251</v>
      </c>
      <c r="G330">
        <v>0</v>
      </c>
      <c r="S330">
        <v>1</v>
      </c>
      <c r="T330" t="s">
        <v>255</v>
      </c>
      <c r="V330" t="str">
        <f t="shared" si="140"/>
        <v>Buprenorphine, Naltrexone, Buprenorphine and Naloxone combination products</v>
      </c>
      <c r="W330" t="s">
        <v>259</v>
      </c>
      <c r="Y330" t="str">
        <f>("Bunavail (buprenorphine/naloxone) buccal film, Buprenorphine sublingual film, Buprenorphine sublingual tablet, Naltrexone tablet, Suboxone (buprenorphine/naloxone) sublingual film")</f>
        <v>Bunavail (buprenorphine/naloxone) buccal film, Buprenorphine sublingual film, Buprenorphine sublingual tablet, Naltrexone tablet, Suboxone (buprenorphine/naloxone) sublingual film</v>
      </c>
      <c r="Z330" t="s">
        <v>246</v>
      </c>
      <c r="AB330" t="str">
        <f>("Vivitrol (naltrexone) injection, Buprenorphine/naloxone sublingual tablet, Buprenorphine/naloxone sublingual film , Zubsolv (buprenorphine/naloxone) sublingual tablet")</f>
        <v>Vivitrol (naltrexone) injection, Buprenorphine/naloxone sublingual tablet, Buprenorphine/naloxone sublingual film , Zubsolv (buprenorphine/naloxone) sublingual tablet</v>
      </c>
      <c r="AC330" t="s">
        <v>246</v>
      </c>
      <c r="AE330">
        <v>1</v>
      </c>
      <c r="AF330" t="s">
        <v>246</v>
      </c>
      <c r="AH330" t="str">
        <f t="shared" si="141"/>
        <v>No Buprenorphine specific limitations</v>
      </c>
      <c r="AK330" t="str">
        <f t="shared" si="142"/>
        <v>No Methadone specific limitations</v>
      </c>
      <c r="AN330" t="str">
        <f t="shared" si="144"/>
        <v>No Naltrexone specific limitations</v>
      </c>
      <c r="AQ330" t="str">
        <f>("Prior authorization")</f>
        <v>Prior authorization</v>
      </c>
      <c r="AR330" t="s">
        <v>258</v>
      </c>
      <c r="AS330" t="s">
        <v>252</v>
      </c>
      <c r="AT330">
        <v>0</v>
      </c>
      <c r="AZ330">
        <v>0</v>
      </c>
      <c r="BF330">
        <v>0</v>
      </c>
    </row>
    <row r="331" spans="1:62" x14ac:dyDescent="0.35">
      <c r="A331" t="s">
        <v>167</v>
      </c>
      <c r="B331" s="1">
        <v>42979</v>
      </c>
      <c r="C331" s="1">
        <v>43306</v>
      </c>
      <c r="D331" t="str">
        <f t="shared" si="139"/>
        <v>Yes, through state Medicaid plans</v>
      </c>
      <c r="E331" t="s">
        <v>251</v>
      </c>
      <c r="G331">
        <v>0</v>
      </c>
      <c r="S331">
        <v>1</v>
      </c>
      <c r="T331" t="s">
        <v>255</v>
      </c>
      <c r="V331" t="str">
        <f t="shared" si="140"/>
        <v>Buprenorphine, Naltrexone, Buprenorphine and Naloxone combination products</v>
      </c>
      <c r="W331" t="s">
        <v>257</v>
      </c>
      <c r="Y331" t="str">
        <f>("Bunavail (buprenorphine/naloxone) buccal film, Buprenorphine sublingual film, Buprenorphine sublingual tablet, Naltrexone tablet, Suboxone (buprenorphine/naloxone) sublingual film")</f>
        <v>Bunavail (buprenorphine/naloxone) buccal film, Buprenorphine sublingual film, Buprenorphine sublingual tablet, Naltrexone tablet, Suboxone (buprenorphine/naloxone) sublingual film</v>
      </c>
      <c r="Z331" t="s">
        <v>246</v>
      </c>
      <c r="AB331" t="str">
        <f>("Buprenorphine/naloxone sublingual film , Buprenorphine/naloxone sublingual tablet, Vivitrol (naltrexone) injection, Zubsolv (buprenorphine/naloxone) sublingual tablet")</f>
        <v>Buprenorphine/naloxone sublingual film , Buprenorphine/naloxone sublingual tablet, Vivitrol (naltrexone) injection, Zubsolv (buprenorphine/naloxone) sublingual tablet</v>
      </c>
      <c r="AC331" t="s">
        <v>246</v>
      </c>
      <c r="AE331">
        <v>1</v>
      </c>
      <c r="AF331" t="s">
        <v>246</v>
      </c>
      <c r="AH331" t="str">
        <f t="shared" si="141"/>
        <v>No Buprenorphine specific limitations</v>
      </c>
      <c r="AK331" t="str">
        <f t="shared" si="142"/>
        <v>No Methadone specific limitations</v>
      </c>
      <c r="AN331" t="str">
        <f t="shared" si="144"/>
        <v>No Naltrexone specific limitations</v>
      </c>
      <c r="AQ331" t="str">
        <f>("Prior authorization")</f>
        <v>Prior authorization</v>
      </c>
      <c r="AR331" t="s">
        <v>246</v>
      </c>
      <c r="AS331" t="s">
        <v>252</v>
      </c>
      <c r="AT331">
        <v>0</v>
      </c>
      <c r="AZ331">
        <v>1</v>
      </c>
      <c r="BA331" t="s">
        <v>245</v>
      </c>
      <c r="BF331">
        <v>0</v>
      </c>
    </row>
    <row r="332" spans="1:62" x14ac:dyDescent="0.35">
      <c r="A332" t="s">
        <v>167</v>
      </c>
      <c r="B332" s="1">
        <v>43307</v>
      </c>
      <c r="C332" s="1">
        <v>43495</v>
      </c>
      <c r="D332" t="str">
        <f t="shared" si="139"/>
        <v>Yes, through state Medicaid plans</v>
      </c>
      <c r="E332" t="s">
        <v>251</v>
      </c>
      <c r="G332">
        <v>0</v>
      </c>
      <c r="S332">
        <v>1</v>
      </c>
      <c r="T332" t="s">
        <v>255</v>
      </c>
      <c r="V332" t="str">
        <f t="shared" si="140"/>
        <v>Buprenorphine, Naltrexone, Buprenorphine and Naloxone combination products</v>
      </c>
      <c r="W332" t="s">
        <v>254</v>
      </c>
      <c r="Y332" t="str">
        <f>("Buprenorphine sublingual film, Buprenorphine sublingual tablet, Naltrexone tablet, Suboxone (buprenorphine/naloxone) sublingual film")</f>
        <v>Buprenorphine sublingual film, Buprenorphine sublingual tablet, Naltrexone tablet, Suboxone (buprenorphine/naloxone) sublingual film</v>
      </c>
      <c r="Z332" t="s">
        <v>246</v>
      </c>
      <c r="AB332" t="s">
        <v>256</v>
      </c>
      <c r="AC332" t="s">
        <v>246</v>
      </c>
      <c r="AE332">
        <v>0</v>
      </c>
      <c r="AT332">
        <v>0</v>
      </c>
      <c r="AZ332">
        <v>1</v>
      </c>
      <c r="BA332" t="s">
        <v>245</v>
      </c>
      <c r="BF332">
        <v>0</v>
      </c>
    </row>
    <row r="333" spans="1:62" x14ac:dyDescent="0.35">
      <c r="A333" t="s">
        <v>167</v>
      </c>
      <c r="B333" s="1">
        <v>43496</v>
      </c>
      <c r="C333" s="1">
        <v>43625</v>
      </c>
      <c r="D333" t="str">
        <f t="shared" si="139"/>
        <v>Yes, through state Medicaid plans</v>
      </c>
      <c r="E333" t="s">
        <v>251</v>
      </c>
      <c r="G333">
        <v>0</v>
      </c>
      <c r="S333">
        <v>1</v>
      </c>
      <c r="T333" t="s">
        <v>255</v>
      </c>
      <c r="V333" t="str">
        <f t="shared" si="140"/>
        <v>Buprenorphine, Naltrexone, Buprenorphine and Naloxone combination products</v>
      </c>
      <c r="W333" t="s">
        <v>254</v>
      </c>
      <c r="Y333" t="s">
        <v>253</v>
      </c>
      <c r="Z333" t="s">
        <v>246</v>
      </c>
      <c r="AB333" t="str">
        <f>("Buprenorphine/naloxone sublingual tablet, Buprenorphine/naloxone sublingual film , Lucemyra (lofexidine)")</f>
        <v>Buprenorphine/naloxone sublingual tablet, Buprenorphine/naloxone sublingual film , Lucemyra (lofexidine)</v>
      </c>
      <c r="AC333" t="s">
        <v>246</v>
      </c>
      <c r="AE333">
        <v>1</v>
      </c>
      <c r="AF333" t="s">
        <v>246</v>
      </c>
      <c r="AH333" t="str">
        <f>("No Buprenorphine specific limitations")</f>
        <v>No Buprenorphine specific limitations</v>
      </c>
      <c r="AK333" t="str">
        <f t="shared" ref="AK333:AK359" si="145">("No Methadone specific limitations")</f>
        <v>No Methadone specific limitations</v>
      </c>
      <c r="AN333" t="str">
        <f t="shared" ref="AN333:AN339" si="146">("No Naltrexone specific limitations")</f>
        <v>No Naltrexone specific limitations</v>
      </c>
      <c r="AQ333" t="str">
        <f>("Prior authorization")</f>
        <v>Prior authorization</v>
      </c>
      <c r="AR333" t="s">
        <v>246</v>
      </c>
      <c r="AS333" t="s">
        <v>252</v>
      </c>
      <c r="AT333">
        <v>0</v>
      </c>
      <c r="AZ333">
        <v>1</v>
      </c>
      <c r="BA333" t="s">
        <v>245</v>
      </c>
      <c r="BF333">
        <v>0</v>
      </c>
    </row>
    <row r="334" spans="1:62" x14ac:dyDescent="0.35">
      <c r="A334" t="s">
        <v>167</v>
      </c>
      <c r="B334" s="1">
        <v>43626</v>
      </c>
      <c r="C334" s="1">
        <v>43670</v>
      </c>
      <c r="D334" t="str">
        <f t="shared" si="139"/>
        <v>Yes, through state Medicaid plans</v>
      </c>
      <c r="E334" t="s">
        <v>251</v>
      </c>
      <c r="G334">
        <v>0</v>
      </c>
      <c r="S334">
        <v>1</v>
      </c>
      <c r="T334" t="s">
        <v>250</v>
      </c>
      <c r="V334" t="str">
        <f t="shared" si="140"/>
        <v>Buprenorphine, Naltrexone, Buprenorphine and Naloxone combination products</v>
      </c>
      <c r="W334" t="s">
        <v>249</v>
      </c>
      <c r="Y334" t="s">
        <v>253</v>
      </c>
      <c r="Z334" t="s">
        <v>246</v>
      </c>
      <c r="AB334" t="str">
        <f>("Buprenorphine/naloxone sublingual tablet, Buprenorphine/naloxone sublingual film , Lucemyra (lofexidine)")</f>
        <v>Buprenorphine/naloxone sublingual tablet, Buprenorphine/naloxone sublingual film , Lucemyra (lofexidine)</v>
      </c>
      <c r="AC334" t="s">
        <v>246</v>
      </c>
      <c r="AE334">
        <v>1</v>
      </c>
      <c r="AF334" t="s">
        <v>246</v>
      </c>
      <c r="AG334" t="s">
        <v>247</v>
      </c>
      <c r="AH334" t="str">
        <f>("No Buprenorphine specific limitations")</f>
        <v>No Buprenorphine specific limitations</v>
      </c>
      <c r="AK334" t="str">
        <f t="shared" si="145"/>
        <v>No Methadone specific limitations</v>
      </c>
      <c r="AN334" t="str">
        <f t="shared" si="146"/>
        <v>No Naltrexone specific limitations</v>
      </c>
      <c r="AQ334" t="str">
        <f>("Prior authorization")</f>
        <v>Prior authorization</v>
      </c>
      <c r="AR334" t="s">
        <v>246</v>
      </c>
      <c r="AS334" t="s">
        <v>252</v>
      </c>
      <c r="AT334">
        <v>0</v>
      </c>
      <c r="AZ334">
        <v>1</v>
      </c>
      <c r="BA334" t="s">
        <v>245</v>
      </c>
      <c r="BF334">
        <v>0</v>
      </c>
    </row>
    <row r="335" spans="1:62" x14ac:dyDescent="0.35">
      <c r="A335" t="s">
        <v>167</v>
      </c>
      <c r="B335" s="1">
        <v>43671</v>
      </c>
      <c r="C335" s="1">
        <v>43708</v>
      </c>
      <c r="D335" t="str">
        <f t="shared" si="139"/>
        <v>Yes, through state Medicaid plans</v>
      </c>
      <c r="E335" t="s">
        <v>251</v>
      </c>
      <c r="G335">
        <v>0</v>
      </c>
      <c r="S335">
        <v>1</v>
      </c>
      <c r="T335" t="s">
        <v>250</v>
      </c>
      <c r="V335" t="str">
        <f t="shared" si="140"/>
        <v>Buprenorphine, Naltrexone, Buprenorphine and Naloxone combination products</v>
      </c>
      <c r="W335" t="s">
        <v>249</v>
      </c>
      <c r="Y335" t="s">
        <v>253</v>
      </c>
      <c r="Z335" t="s">
        <v>246</v>
      </c>
      <c r="AB335" t="str">
        <f>("Buprenorphine/naloxone sublingual tablet, Buprenorphine/naloxone sublingual film , Lucemyra (lofexidine)")</f>
        <v>Buprenorphine/naloxone sublingual tablet, Buprenorphine/naloxone sublingual film , Lucemyra (lofexidine)</v>
      </c>
      <c r="AC335" t="s">
        <v>246</v>
      </c>
      <c r="AE335">
        <v>1</v>
      </c>
      <c r="AF335" t="s">
        <v>246</v>
      </c>
      <c r="AG335" t="s">
        <v>247</v>
      </c>
      <c r="AH335" t="str">
        <f>("Prior authorization ")</f>
        <v xml:space="preserve">Prior authorization </v>
      </c>
      <c r="AI335" t="s">
        <v>246</v>
      </c>
      <c r="AK335" t="str">
        <f t="shared" si="145"/>
        <v>No Methadone specific limitations</v>
      </c>
      <c r="AN335" t="str">
        <f t="shared" si="146"/>
        <v>No Naltrexone specific limitations</v>
      </c>
      <c r="AQ335" t="str">
        <f>("Prior authorization")</f>
        <v>Prior authorization</v>
      </c>
      <c r="AR335" t="s">
        <v>246</v>
      </c>
      <c r="AS335" t="s">
        <v>252</v>
      </c>
      <c r="AT335">
        <v>0</v>
      </c>
      <c r="AZ335">
        <v>1</v>
      </c>
      <c r="BA335" t="s">
        <v>245</v>
      </c>
      <c r="BF335">
        <v>0</v>
      </c>
    </row>
    <row r="336" spans="1:62" x14ac:dyDescent="0.35">
      <c r="A336" t="s">
        <v>167</v>
      </c>
      <c r="B336" s="1">
        <v>43709</v>
      </c>
      <c r="C336" s="1">
        <v>43859</v>
      </c>
      <c r="D336" t="str">
        <f t="shared" si="139"/>
        <v>Yes, through state Medicaid plans</v>
      </c>
      <c r="E336" t="s">
        <v>251</v>
      </c>
      <c r="G336">
        <v>0</v>
      </c>
      <c r="S336">
        <v>1</v>
      </c>
      <c r="T336" t="s">
        <v>250</v>
      </c>
      <c r="V336" t="str">
        <f t="shared" si="140"/>
        <v>Buprenorphine, Naltrexone, Buprenorphine and Naloxone combination products</v>
      </c>
      <c r="W336" t="s">
        <v>249</v>
      </c>
      <c r="Y336" t="s">
        <v>253</v>
      </c>
      <c r="Z336" t="s">
        <v>246</v>
      </c>
      <c r="AB336" t="str">
        <f>("Buprenorphine/naloxone sublingual tablet, Buprenorphine/naloxone sublingual film , Lucemyra (lofexidine)")</f>
        <v>Buprenorphine/naloxone sublingual tablet, Buprenorphine/naloxone sublingual film , Lucemyra (lofexidine)</v>
      </c>
      <c r="AC336" t="s">
        <v>246</v>
      </c>
      <c r="AE336">
        <v>1</v>
      </c>
      <c r="AF336" t="s">
        <v>246</v>
      </c>
      <c r="AG336" t="s">
        <v>247</v>
      </c>
      <c r="AH336" t="str">
        <f>("Prior authorization ")</f>
        <v xml:space="preserve">Prior authorization </v>
      </c>
      <c r="AI336" t="s">
        <v>246</v>
      </c>
      <c r="AK336" t="str">
        <f t="shared" si="145"/>
        <v>No Methadone specific limitations</v>
      </c>
      <c r="AN336" t="str">
        <f t="shared" si="146"/>
        <v>No Naltrexone specific limitations</v>
      </c>
      <c r="AQ336" t="str">
        <f>("Prior authorization")</f>
        <v>Prior authorization</v>
      </c>
      <c r="AR336" t="s">
        <v>246</v>
      </c>
      <c r="AS336" t="s">
        <v>252</v>
      </c>
      <c r="AT336">
        <v>0</v>
      </c>
      <c r="AZ336">
        <v>1</v>
      </c>
      <c r="BA336" t="s">
        <v>245</v>
      </c>
      <c r="BF336">
        <v>0</v>
      </c>
    </row>
    <row r="337" spans="1:62" x14ac:dyDescent="0.35">
      <c r="A337" t="s">
        <v>167</v>
      </c>
      <c r="B337" s="1">
        <v>43860</v>
      </c>
      <c r="C337" s="1">
        <v>44044</v>
      </c>
      <c r="D337" t="str">
        <f t="shared" si="139"/>
        <v>Yes, through state Medicaid plans</v>
      </c>
      <c r="E337" t="s">
        <v>251</v>
      </c>
      <c r="G337">
        <v>0</v>
      </c>
      <c r="S337">
        <v>1</v>
      </c>
      <c r="T337" t="s">
        <v>250</v>
      </c>
      <c r="V337" t="str">
        <f t="shared" si="140"/>
        <v>Buprenorphine, Naltrexone, Buprenorphine and Naloxone combination products</v>
      </c>
      <c r="W337" t="s">
        <v>249</v>
      </c>
      <c r="Y337" t="s">
        <v>248</v>
      </c>
      <c r="Z337" t="s">
        <v>246</v>
      </c>
      <c r="AB337" t="str">
        <f>("State does not designate any specific formulations of medications used in MAT as non-preferred")</f>
        <v>State does not designate any specific formulations of medications used in MAT as non-preferred</v>
      </c>
      <c r="AE337">
        <v>1</v>
      </c>
      <c r="AF337" t="s">
        <v>246</v>
      </c>
      <c r="AG337" t="s">
        <v>247</v>
      </c>
      <c r="AH337" t="str">
        <f>("Prior authorization ")</f>
        <v xml:space="preserve">Prior authorization </v>
      </c>
      <c r="AI337" t="s">
        <v>246</v>
      </c>
      <c r="AK337" t="str">
        <f t="shared" si="145"/>
        <v>No Methadone specific limitations</v>
      </c>
      <c r="AN337" t="str">
        <f t="shared" si="146"/>
        <v>No Naltrexone specific limitations</v>
      </c>
      <c r="AQ337" t="str">
        <f>("Prior authorization")</f>
        <v>Prior authorization</v>
      </c>
      <c r="AR337" t="s">
        <v>246</v>
      </c>
      <c r="AT337">
        <v>0</v>
      </c>
      <c r="AZ337">
        <v>1</v>
      </c>
      <c r="BA337" t="s">
        <v>245</v>
      </c>
      <c r="BF337">
        <v>0</v>
      </c>
    </row>
    <row r="338" spans="1:62" x14ac:dyDescent="0.35">
      <c r="A338" t="s">
        <v>168</v>
      </c>
      <c r="B338" s="1">
        <v>42948</v>
      </c>
      <c r="C338" s="1">
        <v>43039</v>
      </c>
      <c r="D338" t="str">
        <f t="shared" si="139"/>
        <v>Yes, through state Medicaid plans</v>
      </c>
      <c r="E338" t="s">
        <v>239</v>
      </c>
      <c r="G338">
        <v>0</v>
      </c>
      <c r="S338">
        <v>1</v>
      </c>
      <c r="T338" t="s">
        <v>239</v>
      </c>
      <c r="V338" t="str">
        <f t="shared" si="140"/>
        <v>Buprenorphine, Naltrexone, Buprenorphine and Naloxone combination products</v>
      </c>
      <c r="W338" t="s">
        <v>239</v>
      </c>
      <c r="Y338" t="str">
        <f>("Suboxone (buprenorphine/naloxone) sublingual film, Suboxone (buprenorphine/naloxone) sublingual tablets")</f>
        <v>Suboxone (buprenorphine/naloxone) sublingual film, Suboxone (buprenorphine/naloxone) sublingual tablets</v>
      </c>
      <c r="Z338" t="s">
        <v>239</v>
      </c>
      <c r="AB338" t="s">
        <v>240</v>
      </c>
      <c r="AC338" t="s">
        <v>239</v>
      </c>
      <c r="AE338">
        <v>1</v>
      </c>
      <c r="AF338" t="s">
        <v>239</v>
      </c>
      <c r="AH338" t="str">
        <f t="shared" ref="AH338:AH343" si="147">("No Buprenorphine specific limitations")</f>
        <v>No Buprenorphine specific limitations</v>
      </c>
      <c r="AK338" t="str">
        <f t="shared" si="145"/>
        <v>No Methadone specific limitations</v>
      </c>
      <c r="AN338" t="str">
        <f t="shared" si="146"/>
        <v>No Naltrexone specific limitations</v>
      </c>
      <c r="AQ338" t="str">
        <f>("Prior authorization, Quantity limits")</f>
        <v>Prior authorization, Quantity limits</v>
      </c>
      <c r="AR338" t="s">
        <v>239</v>
      </c>
      <c r="AT338">
        <v>0</v>
      </c>
      <c r="AZ338">
        <v>0</v>
      </c>
      <c r="BF338">
        <v>0</v>
      </c>
    </row>
    <row r="339" spans="1:62" x14ac:dyDescent="0.35">
      <c r="A339" t="s">
        <v>168</v>
      </c>
      <c r="B339" s="1">
        <v>43040</v>
      </c>
      <c r="C339" s="1">
        <v>43069</v>
      </c>
      <c r="D339" t="str">
        <f t="shared" si="139"/>
        <v>Yes, through state Medicaid plans</v>
      </c>
      <c r="E339" t="s">
        <v>239</v>
      </c>
      <c r="G339">
        <v>0</v>
      </c>
      <c r="S339">
        <v>1</v>
      </c>
      <c r="T339" t="s">
        <v>239</v>
      </c>
      <c r="V339" t="str">
        <f t="shared" si="140"/>
        <v>Buprenorphine, Naltrexone, Buprenorphine and Naloxone combination products</v>
      </c>
      <c r="W339" t="s">
        <v>239</v>
      </c>
      <c r="Y339" t="str">
        <f>("Suboxone (buprenorphine/naloxone) sublingual film, Suboxone (buprenorphine/naloxone) sublingual tablets")</f>
        <v>Suboxone (buprenorphine/naloxone) sublingual film, Suboxone (buprenorphine/naloxone) sublingual tablets</v>
      </c>
      <c r="Z339" t="s">
        <v>239</v>
      </c>
      <c r="AB339" t="s">
        <v>240</v>
      </c>
      <c r="AC339" t="s">
        <v>239</v>
      </c>
      <c r="AE339">
        <v>1</v>
      </c>
      <c r="AF339" t="s">
        <v>239</v>
      </c>
      <c r="AH339" t="str">
        <f t="shared" si="147"/>
        <v>No Buprenorphine specific limitations</v>
      </c>
      <c r="AK339" t="str">
        <f t="shared" si="145"/>
        <v>No Methadone specific limitations</v>
      </c>
      <c r="AN339" t="str">
        <f t="shared" si="146"/>
        <v>No Naltrexone specific limitations</v>
      </c>
      <c r="AQ339" t="str">
        <f>("Prior authorization, Quantity limits")</f>
        <v>Prior authorization, Quantity limits</v>
      </c>
      <c r="AR339" t="s">
        <v>239</v>
      </c>
      <c r="AT339">
        <v>0</v>
      </c>
      <c r="AZ339">
        <v>0</v>
      </c>
      <c r="BC339">
        <v>1</v>
      </c>
      <c r="BD339" t="s">
        <v>238</v>
      </c>
      <c r="BF339">
        <v>0</v>
      </c>
    </row>
    <row r="340" spans="1:62" x14ac:dyDescent="0.35">
      <c r="A340" t="s">
        <v>168</v>
      </c>
      <c r="B340" s="1">
        <v>43070</v>
      </c>
      <c r="C340" s="1">
        <v>43100</v>
      </c>
      <c r="D340" t="str">
        <f t="shared" si="139"/>
        <v>Yes, through state Medicaid plans</v>
      </c>
      <c r="E340" t="s">
        <v>239</v>
      </c>
      <c r="G340">
        <v>0</v>
      </c>
      <c r="S340">
        <v>1</v>
      </c>
      <c r="T340" t="s">
        <v>239</v>
      </c>
      <c r="V340" t="str">
        <f t="shared" si="140"/>
        <v>Buprenorphine, Naltrexone, Buprenorphine and Naloxone combination products</v>
      </c>
      <c r="W340" t="s">
        <v>239</v>
      </c>
      <c r="Y340" t="str">
        <f>("Naltrexone tablet, Suboxone (buprenorphine/naloxone) sublingual film, Suboxone (buprenorphine/naloxone) sublingual tablets")</f>
        <v>Naltrexone tablet, Suboxone (buprenorphine/naloxone) sublingual film, Suboxone (buprenorphine/naloxone) sublingual tablets</v>
      </c>
      <c r="Z340" t="s">
        <v>239</v>
      </c>
      <c r="AB340" t="s">
        <v>240</v>
      </c>
      <c r="AC340" t="s">
        <v>239</v>
      </c>
      <c r="AE340">
        <v>1</v>
      </c>
      <c r="AF340" t="s">
        <v>239</v>
      </c>
      <c r="AH340" t="str">
        <f t="shared" si="147"/>
        <v>No Buprenorphine specific limitations</v>
      </c>
      <c r="AK340" t="str">
        <f t="shared" si="145"/>
        <v>No Methadone specific limitations</v>
      </c>
      <c r="AN340" t="str">
        <f>("Prior authorization, Quantity limits")</f>
        <v>Prior authorization, Quantity limits</v>
      </c>
      <c r="AO340" t="s">
        <v>239</v>
      </c>
      <c r="AQ340" t="str">
        <f>("Prior authorization, Quantity limits")</f>
        <v>Prior authorization, Quantity limits</v>
      </c>
      <c r="AR340" t="s">
        <v>239</v>
      </c>
      <c r="AT340">
        <v>0</v>
      </c>
      <c r="AZ340">
        <v>0</v>
      </c>
      <c r="BC340">
        <v>1</v>
      </c>
      <c r="BD340" t="s">
        <v>238</v>
      </c>
      <c r="BF340">
        <v>0</v>
      </c>
    </row>
    <row r="341" spans="1:62" x14ac:dyDescent="0.35">
      <c r="A341" t="s">
        <v>168</v>
      </c>
      <c r="B341" s="1">
        <v>43101</v>
      </c>
      <c r="C341" s="1">
        <v>43190</v>
      </c>
      <c r="D341" t="str">
        <f t="shared" si="139"/>
        <v>Yes, through state Medicaid plans</v>
      </c>
      <c r="E341" t="s">
        <v>239</v>
      </c>
      <c r="G341">
        <v>0</v>
      </c>
      <c r="S341">
        <v>1</v>
      </c>
      <c r="T341" t="s">
        <v>239</v>
      </c>
      <c r="V341" t="str">
        <f t="shared" si="140"/>
        <v>Buprenorphine, Naltrexone, Buprenorphine and Naloxone combination products</v>
      </c>
      <c r="W341" t="s">
        <v>239</v>
      </c>
      <c r="Y341" t="str">
        <f>("Naltrexone tablet, Vivitrol (naltrexone) injection, Suboxone (buprenorphine/naloxone) sublingual film, Suboxone (buprenorphine/naloxone) sublingual tablets")</f>
        <v>Naltrexone tablet, Vivitrol (naltrexone) injection, Suboxone (buprenorphine/naloxone) sublingual film, Suboxone (buprenorphine/naloxone) sublingual tablets</v>
      </c>
      <c r="Z341" t="s">
        <v>239</v>
      </c>
      <c r="AB341" t="s">
        <v>244</v>
      </c>
      <c r="AC341" t="s">
        <v>239</v>
      </c>
      <c r="AE341">
        <v>1</v>
      </c>
      <c r="AF341" t="s">
        <v>239</v>
      </c>
      <c r="AH341" t="str">
        <f t="shared" si="147"/>
        <v>No Buprenorphine specific limitations</v>
      </c>
      <c r="AK341" t="str">
        <f t="shared" si="145"/>
        <v>No Methadone specific limitations</v>
      </c>
      <c r="AN341" t="str">
        <f>("Prior authorization, Quantity limits")</f>
        <v>Prior authorization, Quantity limits</v>
      </c>
      <c r="AO341" t="s">
        <v>239</v>
      </c>
      <c r="AQ341" t="str">
        <f>("Prior authorization, Quantity limits")</f>
        <v>Prior authorization, Quantity limits</v>
      </c>
      <c r="AR341" t="s">
        <v>239</v>
      </c>
      <c r="AT341">
        <v>0</v>
      </c>
      <c r="AZ341">
        <v>0</v>
      </c>
      <c r="BC341">
        <v>1</v>
      </c>
      <c r="BD341" t="s">
        <v>238</v>
      </c>
      <c r="BF341">
        <v>0</v>
      </c>
    </row>
    <row r="342" spans="1:62" x14ac:dyDescent="0.35">
      <c r="A342" t="s">
        <v>168</v>
      </c>
      <c r="B342" s="1">
        <v>43191</v>
      </c>
      <c r="C342" s="1">
        <v>43251</v>
      </c>
      <c r="D342" t="str">
        <f t="shared" si="139"/>
        <v>Yes, through state Medicaid plans</v>
      </c>
      <c r="E342" t="s">
        <v>239</v>
      </c>
      <c r="G342">
        <v>0</v>
      </c>
      <c r="S342">
        <v>1</v>
      </c>
      <c r="T342" t="s">
        <v>239</v>
      </c>
      <c r="V342" t="str">
        <f t="shared" si="140"/>
        <v>Buprenorphine, Naltrexone, Buprenorphine and Naloxone combination products</v>
      </c>
      <c r="W342" t="s">
        <v>239</v>
      </c>
      <c r="Y342" t="str">
        <f>("Naltrexone tablet, Vivitrol (naltrexone) injection, Suboxone (buprenorphine/naloxone) sublingual film, Suboxone (buprenorphine/naloxone) sublingual tablets")</f>
        <v>Naltrexone tablet, Vivitrol (naltrexone) injection, Suboxone (buprenorphine/naloxone) sublingual film, Suboxone (buprenorphine/naloxone) sublingual tablets</v>
      </c>
      <c r="Z342" t="s">
        <v>239</v>
      </c>
      <c r="AB342" t="s">
        <v>244</v>
      </c>
      <c r="AC342" t="s">
        <v>239</v>
      </c>
      <c r="AE342">
        <v>1</v>
      </c>
      <c r="AF342" t="s">
        <v>239</v>
      </c>
      <c r="AH342" t="str">
        <f t="shared" si="147"/>
        <v>No Buprenorphine specific limitations</v>
      </c>
      <c r="AK342" t="str">
        <f t="shared" si="145"/>
        <v>No Methadone specific limitations</v>
      </c>
      <c r="AN342" t="str">
        <f>("Quantity limits")</f>
        <v>Quantity limits</v>
      </c>
      <c r="AO342" t="s">
        <v>239</v>
      </c>
      <c r="AQ342" t="str">
        <f>("Quantity limits")</f>
        <v>Quantity limits</v>
      </c>
      <c r="AR342" t="s">
        <v>239</v>
      </c>
      <c r="AT342">
        <v>0</v>
      </c>
      <c r="AZ342">
        <v>0</v>
      </c>
      <c r="BC342">
        <v>1</v>
      </c>
      <c r="BD342" t="s">
        <v>238</v>
      </c>
      <c r="BF342">
        <v>0</v>
      </c>
    </row>
    <row r="343" spans="1:62" x14ac:dyDescent="0.35">
      <c r="A343" t="s">
        <v>168</v>
      </c>
      <c r="B343" s="1">
        <v>43252</v>
      </c>
      <c r="C343" s="1">
        <v>43465</v>
      </c>
      <c r="D343" t="str">
        <f t="shared" si="139"/>
        <v>Yes, through state Medicaid plans</v>
      </c>
      <c r="E343" t="s">
        <v>239</v>
      </c>
      <c r="G343">
        <v>0</v>
      </c>
      <c r="S343">
        <v>1</v>
      </c>
      <c r="T343" t="s">
        <v>239</v>
      </c>
      <c r="V343" t="str">
        <f t="shared" si="140"/>
        <v>Buprenorphine, Naltrexone, Buprenorphine and Naloxone combination products</v>
      </c>
      <c r="W343" t="s">
        <v>239</v>
      </c>
      <c r="Y343" t="str">
        <f>("Naltrexone tablet, Vivitrol (naltrexone) injection, Suboxone (buprenorphine/naloxone) sublingual film, Suboxone (buprenorphine/naloxone) sublingual tablets")</f>
        <v>Naltrexone tablet, Vivitrol (naltrexone) injection, Suboxone (buprenorphine/naloxone) sublingual film, Suboxone (buprenorphine/naloxone) sublingual tablets</v>
      </c>
      <c r="Z343" t="s">
        <v>239</v>
      </c>
      <c r="AB343" t="s">
        <v>244</v>
      </c>
      <c r="AC343" t="s">
        <v>239</v>
      </c>
      <c r="AE343">
        <v>1</v>
      </c>
      <c r="AF343" t="s">
        <v>239</v>
      </c>
      <c r="AH343" t="str">
        <f t="shared" si="147"/>
        <v>No Buprenorphine specific limitations</v>
      </c>
      <c r="AK343" t="str">
        <f t="shared" si="145"/>
        <v>No Methadone specific limitations</v>
      </c>
      <c r="AN343" t="str">
        <f>("Prior authorization, Quantity limits")</f>
        <v>Prior authorization, Quantity limits</v>
      </c>
      <c r="AO343" t="s">
        <v>239</v>
      </c>
      <c r="AP343" t="s">
        <v>243</v>
      </c>
      <c r="AQ343" t="str">
        <f>("Prior authorization, Quantity limits")</f>
        <v>Prior authorization, Quantity limits</v>
      </c>
      <c r="AR343" t="s">
        <v>239</v>
      </c>
      <c r="AT343">
        <v>0</v>
      </c>
      <c r="AZ343">
        <v>0</v>
      </c>
      <c r="BC343">
        <v>1</v>
      </c>
      <c r="BD343" t="s">
        <v>238</v>
      </c>
      <c r="BF343">
        <v>0</v>
      </c>
    </row>
    <row r="344" spans="1:62" x14ac:dyDescent="0.35">
      <c r="A344" t="s">
        <v>168</v>
      </c>
      <c r="B344" s="1">
        <v>43466</v>
      </c>
      <c r="C344" s="1">
        <v>43738</v>
      </c>
      <c r="D344" t="str">
        <f t="shared" si="139"/>
        <v>Yes, through state Medicaid plans</v>
      </c>
      <c r="E344" t="s">
        <v>239</v>
      </c>
      <c r="G344">
        <v>0</v>
      </c>
      <c r="S344">
        <v>1</v>
      </c>
      <c r="T344" t="s">
        <v>239</v>
      </c>
      <c r="V344" t="str">
        <f t="shared" si="140"/>
        <v>Buprenorphine, Naltrexone, Buprenorphine and Naloxone combination products</v>
      </c>
      <c r="W344" t="s">
        <v>239</v>
      </c>
      <c r="Y344" t="s">
        <v>241</v>
      </c>
      <c r="Z344" t="s">
        <v>239</v>
      </c>
      <c r="AB344" t="s">
        <v>240</v>
      </c>
      <c r="AC344" t="s">
        <v>239</v>
      </c>
      <c r="AE344">
        <v>1</v>
      </c>
      <c r="AF344" t="s">
        <v>239</v>
      </c>
      <c r="AH344" t="str">
        <f>("Quantity limits")</f>
        <v>Quantity limits</v>
      </c>
      <c r="AI344" t="s">
        <v>239</v>
      </c>
      <c r="AK344" t="str">
        <f t="shared" si="145"/>
        <v>No Methadone specific limitations</v>
      </c>
      <c r="AN344" t="str">
        <f>("Prior authorization, Quantity limits")</f>
        <v>Prior authorization, Quantity limits</v>
      </c>
      <c r="AO344" t="s">
        <v>239</v>
      </c>
      <c r="AP344" t="s">
        <v>242</v>
      </c>
      <c r="AQ344" t="str">
        <f>("Prior authorization, Quantity limits")</f>
        <v>Prior authorization, Quantity limits</v>
      </c>
      <c r="AR344" t="s">
        <v>239</v>
      </c>
      <c r="AT344">
        <v>0</v>
      </c>
      <c r="AZ344">
        <v>0</v>
      </c>
      <c r="BC344">
        <v>1</v>
      </c>
      <c r="BD344" t="s">
        <v>238</v>
      </c>
      <c r="BF344">
        <v>0</v>
      </c>
    </row>
    <row r="345" spans="1:62" x14ac:dyDescent="0.35">
      <c r="A345" t="s">
        <v>168</v>
      </c>
      <c r="B345" s="1">
        <v>43739</v>
      </c>
      <c r="C345" s="1">
        <v>44012</v>
      </c>
      <c r="D345" t="str">
        <f t="shared" si="139"/>
        <v>Yes, through state Medicaid plans</v>
      </c>
      <c r="E345" t="s">
        <v>239</v>
      </c>
      <c r="G345">
        <v>0</v>
      </c>
      <c r="S345">
        <v>1</v>
      </c>
      <c r="T345" t="s">
        <v>239</v>
      </c>
      <c r="V345" t="str">
        <f t="shared" si="140"/>
        <v>Buprenorphine, Naltrexone, Buprenorphine and Naloxone combination products</v>
      </c>
      <c r="W345" t="s">
        <v>239</v>
      </c>
      <c r="Y345" t="s">
        <v>241</v>
      </c>
      <c r="Z345" t="s">
        <v>239</v>
      </c>
      <c r="AB345" t="s">
        <v>240</v>
      </c>
      <c r="AC345" t="s">
        <v>239</v>
      </c>
      <c r="AE345">
        <v>1</v>
      </c>
      <c r="AF345" t="s">
        <v>239</v>
      </c>
      <c r="AH345" t="str">
        <f>("Quantity limits")</f>
        <v>Quantity limits</v>
      </c>
      <c r="AI345" t="s">
        <v>239</v>
      </c>
      <c r="AK345" t="str">
        <f t="shared" si="145"/>
        <v>No Methadone specific limitations</v>
      </c>
      <c r="AN345" t="str">
        <f>("Quantity limits")</f>
        <v>Quantity limits</v>
      </c>
      <c r="AO345" t="s">
        <v>239</v>
      </c>
      <c r="AQ345" t="str">
        <f>("Prior authorization, Quantity limits")</f>
        <v>Prior authorization, Quantity limits</v>
      </c>
      <c r="AR345" t="s">
        <v>239</v>
      </c>
      <c r="AT345">
        <v>0</v>
      </c>
      <c r="AZ345">
        <v>0</v>
      </c>
      <c r="BC345">
        <v>1</v>
      </c>
      <c r="BD345" t="s">
        <v>238</v>
      </c>
      <c r="BF345">
        <v>0</v>
      </c>
    </row>
    <row r="346" spans="1:62" x14ac:dyDescent="0.35">
      <c r="A346" t="s">
        <v>168</v>
      </c>
      <c r="B346" s="1">
        <v>44013</v>
      </c>
      <c r="C346" s="1">
        <v>44044</v>
      </c>
      <c r="D346" t="str">
        <f t="shared" si="139"/>
        <v>Yes, through state Medicaid plans</v>
      </c>
      <c r="E346" t="s">
        <v>239</v>
      </c>
      <c r="G346">
        <v>0</v>
      </c>
      <c r="S346">
        <v>1</v>
      </c>
      <c r="T346" t="s">
        <v>239</v>
      </c>
      <c r="V346" t="str">
        <f t="shared" si="140"/>
        <v>Buprenorphine, Naltrexone, Buprenorphine and Naloxone combination products</v>
      </c>
      <c r="W346" t="s">
        <v>239</v>
      </c>
      <c r="Y346" t="str">
        <f>("Naltrexone tablet, Sublocade (buprenorphine) subcutaneous injection , Suboxone (buprenorphine/naloxone) sublingual film, Vivitrol (naltrexone) injection")</f>
        <v>Naltrexone tablet, Sublocade (buprenorphine) subcutaneous injection , Suboxone (buprenorphine/naloxone) sublingual film, Vivitrol (naltrexone) injection</v>
      </c>
      <c r="Z346" t="s">
        <v>239</v>
      </c>
      <c r="AB346" t="s">
        <v>240</v>
      </c>
      <c r="AC346" t="s">
        <v>239</v>
      </c>
      <c r="AE346">
        <v>1</v>
      </c>
      <c r="AF346" t="s">
        <v>239</v>
      </c>
      <c r="AH346" t="str">
        <f t="shared" ref="AH346:AH353" si="148">("No Buprenorphine specific limitations")</f>
        <v>No Buprenorphine specific limitations</v>
      </c>
      <c r="AK346" t="str">
        <f t="shared" si="145"/>
        <v>No Methadone specific limitations</v>
      </c>
      <c r="AN346" t="str">
        <f>("Quantity limits")</f>
        <v>Quantity limits</v>
      </c>
      <c r="AO346" t="s">
        <v>239</v>
      </c>
      <c r="AQ346" t="str">
        <f>("Quantity limits")</f>
        <v>Quantity limits</v>
      </c>
      <c r="AR346" t="s">
        <v>239</v>
      </c>
      <c r="AT346">
        <v>0</v>
      </c>
      <c r="AZ346">
        <v>0</v>
      </c>
      <c r="BC346">
        <v>1</v>
      </c>
      <c r="BD346" t="s">
        <v>238</v>
      </c>
      <c r="BF346">
        <v>0</v>
      </c>
    </row>
    <row r="347" spans="1:62" x14ac:dyDescent="0.35">
      <c r="A347" t="s">
        <v>169</v>
      </c>
      <c r="B347" s="1">
        <v>42948</v>
      </c>
      <c r="C347" s="1">
        <v>43100</v>
      </c>
      <c r="D347" t="str">
        <f t="shared" si="139"/>
        <v>Yes, through state Medicaid plans</v>
      </c>
      <c r="E347" t="s">
        <v>229</v>
      </c>
      <c r="G347">
        <v>0</v>
      </c>
      <c r="S347">
        <v>1</v>
      </c>
      <c r="T347" t="s">
        <v>229</v>
      </c>
      <c r="V347" t="str">
        <f t="shared" ref="V347:V353" si="149">("Buprenorphine, Methadone, Naltrexone, Buprenorphine and Naloxone combination products")</f>
        <v>Buprenorphine, Methadone, Naltrexone, Buprenorphine and Naloxone combination products</v>
      </c>
      <c r="W347" t="s">
        <v>229</v>
      </c>
      <c r="X347" t="s">
        <v>232</v>
      </c>
      <c r="Y347" t="str">
        <f>("Naltrexone tablet, Vivitrol (naltrexone) injection, Suboxone (buprenorphine/naloxone) sublingual film")</f>
        <v>Naltrexone tablet, Vivitrol (naltrexone) injection, Suboxone (buprenorphine/naloxone) sublingual film</v>
      </c>
      <c r="Z347" t="s">
        <v>229</v>
      </c>
      <c r="AB347" t="s">
        <v>236</v>
      </c>
      <c r="AC347" t="s">
        <v>229</v>
      </c>
      <c r="AE347">
        <v>1</v>
      </c>
      <c r="AF347" t="s">
        <v>229</v>
      </c>
      <c r="AH347" t="str">
        <f t="shared" si="148"/>
        <v>No Buprenorphine specific limitations</v>
      </c>
      <c r="AK347" t="str">
        <f t="shared" si="145"/>
        <v>No Methadone specific limitations</v>
      </c>
      <c r="AN347" t="str">
        <f>("Fail first/Step therapy, Quantity limits")</f>
        <v>Fail first/Step therapy, Quantity limits</v>
      </c>
      <c r="AO347" t="s">
        <v>229</v>
      </c>
      <c r="AP347" t="s">
        <v>237</v>
      </c>
      <c r="AQ347" t="str">
        <f>("Quantity limits")</f>
        <v>Quantity limits</v>
      </c>
      <c r="AR347" t="s">
        <v>229</v>
      </c>
      <c r="AT347">
        <v>0</v>
      </c>
      <c r="AZ347">
        <v>0</v>
      </c>
      <c r="BF347">
        <v>1</v>
      </c>
      <c r="BG347" t="s">
        <v>226</v>
      </c>
      <c r="BI347" t="str">
        <f t="shared" ref="BI347:BI353" si="150">("New care delivery system")</f>
        <v>New care delivery system</v>
      </c>
      <c r="BJ347" t="s">
        <v>226</v>
      </c>
    </row>
    <row r="348" spans="1:62" x14ac:dyDescent="0.35">
      <c r="A348" t="s">
        <v>169</v>
      </c>
      <c r="B348" s="1">
        <v>43101</v>
      </c>
      <c r="C348" s="1">
        <v>43244</v>
      </c>
      <c r="D348" t="str">
        <f t="shared" si="139"/>
        <v>Yes, through state Medicaid plans</v>
      </c>
      <c r="E348" t="s">
        <v>229</v>
      </c>
      <c r="G348">
        <v>0</v>
      </c>
      <c r="S348">
        <v>1</v>
      </c>
      <c r="T348" t="s">
        <v>229</v>
      </c>
      <c r="V348" t="str">
        <f t="shared" si="149"/>
        <v>Buprenorphine, Methadone, Naltrexone, Buprenorphine and Naloxone combination products</v>
      </c>
      <c r="W348" t="s">
        <v>229</v>
      </c>
      <c r="X348" t="s">
        <v>232</v>
      </c>
      <c r="Y348" t="str">
        <f>("Naltrexone tablet, Vivitrol (naltrexone) injection, Suboxone (buprenorphine/naloxone) sublingual film")</f>
        <v>Naltrexone tablet, Vivitrol (naltrexone) injection, Suboxone (buprenorphine/naloxone) sublingual film</v>
      </c>
      <c r="Z348" t="s">
        <v>229</v>
      </c>
      <c r="AB348" t="s">
        <v>236</v>
      </c>
      <c r="AC348" t="s">
        <v>229</v>
      </c>
      <c r="AE348">
        <v>1</v>
      </c>
      <c r="AF348" t="s">
        <v>229</v>
      </c>
      <c r="AH348" t="str">
        <f t="shared" si="148"/>
        <v>No Buprenorphine specific limitations</v>
      </c>
      <c r="AK348" t="str">
        <f t="shared" si="145"/>
        <v>No Methadone specific limitations</v>
      </c>
      <c r="AN348" t="str">
        <f t="shared" ref="AN348:AN353" si="151">("Quantity limits")</f>
        <v>Quantity limits</v>
      </c>
      <c r="AO348" t="s">
        <v>229</v>
      </c>
      <c r="AP348" t="s">
        <v>230</v>
      </c>
      <c r="AQ348" t="str">
        <f>("Quantity limits")</f>
        <v>Quantity limits</v>
      </c>
      <c r="AR348" t="s">
        <v>229</v>
      </c>
      <c r="AT348">
        <v>0</v>
      </c>
      <c r="AZ348">
        <v>0</v>
      </c>
      <c r="BF348">
        <v>1</v>
      </c>
      <c r="BG348" t="s">
        <v>226</v>
      </c>
      <c r="BI348" t="str">
        <f t="shared" si="150"/>
        <v>New care delivery system</v>
      </c>
      <c r="BJ348" t="s">
        <v>226</v>
      </c>
    </row>
    <row r="349" spans="1:62" x14ac:dyDescent="0.35">
      <c r="A349" t="s">
        <v>169</v>
      </c>
      <c r="B349" s="1">
        <v>43245</v>
      </c>
      <c r="C349" s="1">
        <v>43281</v>
      </c>
      <c r="D349" t="str">
        <f t="shared" si="139"/>
        <v>Yes, through state Medicaid plans</v>
      </c>
      <c r="E349" t="s">
        <v>229</v>
      </c>
      <c r="G349">
        <v>0</v>
      </c>
      <c r="S349">
        <v>1</v>
      </c>
      <c r="T349" t="s">
        <v>229</v>
      </c>
      <c r="V349" t="str">
        <f t="shared" si="149"/>
        <v>Buprenorphine, Methadone, Naltrexone, Buprenorphine and Naloxone combination products</v>
      </c>
      <c r="W349" t="s">
        <v>229</v>
      </c>
      <c r="X349" t="s">
        <v>232</v>
      </c>
      <c r="Y349" t="str">
        <f>("Naltrexone tablet, Vivitrol (naltrexone) injection, Suboxone (buprenorphine/naloxone) sublingual film")</f>
        <v>Naltrexone tablet, Vivitrol (naltrexone) injection, Suboxone (buprenorphine/naloxone) sublingual film</v>
      </c>
      <c r="Z349" t="s">
        <v>229</v>
      </c>
      <c r="AB349" t="s">
        <v>235</v>
      </c>
      <c r="AC349" t="s">
        <v>229</v>
      </c>
      <c r="AE349">
        <v>1</v>
      </c>
      <c r="AF349" t="s">
        <v>229</v>
      </c>
      <c r="AH349" t="str">
        <f t="shared" si="148"/>
        <v>No Buprenorphine specific limitations</v>
      </c>
      <c r="AK349" t="str">
        <f t="shared" si="145"/>
        <v>No Methadone specific limitations</v>
      </c>
      <c r="AN349" t="str">
        <f t="shared" si="151"/>
        <v>Quantity limits</v>
      </c>
      <c r="AO349" t="s">
        <v>229</v>
      </c>
      <c r="AP349" t="s">
        <v>230</v>
      </c>
      <c r="AQ349" t="str">
        <f>("Quantity limits")</f>
        <v>Quantity limits</v>
      </c>
      <c r="AR349" t="s">
        <v>229</v>
      </c>
      <c r="AT349">
        <v>0</v>
      </c>
      <c r="AZ349">
        <v>0</v>
      </c>
      <c r="BF349">
        <v>1</v>
      </c>
      <c r="BG349" t="s">
        <v>226</v>
      </c>
      <c r="BI349" t="str">
        <f t="shared" si="150"/>
        <v>New care delivery system</v>
      </c>
      <c r="BJ349" t="s">
        <v>226</v>
      </c>
    </row>
    <row r="350" spans="1:62" x14ac:dyDescent="0.35">
      <c r="A350" t="s">
        <v>169</v>
      </c>
      <c r="B350" s="1">
        <v>43282</v>
      </c>
      <c r="C350" s="1">
        <v>43384</v>
      </c>
      <c r="D350" t="str">
        <f t="shared" si="139"/>
        <v>Yes, through state Medicaid plans</v>
      </c>
      <c r="E350" t="s">
        <v>229</v>
      </c>
      <c r="G350">
        <v>0</v>
      </c>
      <c r="S350">
        <v>1</v>
      </c>
      <c r="T350" t="s">
        <v>229</v>
      </c>
      <c r="V350" t="str">
        <f t="shared" si="149"/>
        <v>Buprenorphine, Methadone, Naltrexone, Buprenorphine and Naloxone combination products</v>
      </c>
      <c r="W350" t="s">
        <v>229</v>
      </c>
      <c r="X350" t="s">
        <v>232</v>
      </c>
      <c r="Y350" t="str">
        <f>("Naltrexone tablet, Vivitrol (naltrexone) injection, Suboxone (buprenorphine/naloxone) sublingual film")</f>
        <v>Naltrexone tablet, Vivitrol (naltrexone) injection, Suboxone (buprenorphine/naloxone) sublingual film</v>
      </c>
      <c r="Z350" t="s">
        <v>229</v>
      </c>
      <c r="AB350" t="s">
        <v>235</v>
      </c>
      <c r="AC350" t="s">
        <v>229</v>
      </c>
      <c r="AE350">
        <v>1</v>
      </c>
      <c r="AF350" t="s">
        <v>229</v>
      </c>
      <c r="AH350" t="str">
        <f t="shared" si="148"/>
        <v>No Buprenorphine specific limitations</v>
      </c>
      <c r="AK350" t="str">
        <f t="shared" si="145"/>
        <v>No Methadone specific limitations</v>
      </c>
      <c r="AN350" t="str">
        <f t="shared" si="151"/>
        <v>Quantity limits</v>
      </c>
      <c r="AO350" t="s">
        <v>229</v>
      </c>
      <c r="AP350" t="s">
        <v>230</v>
      </c>
      <c r="AQ350" t="str">
        <f>("Quantity limits")</f>
        <v>Quantity limits</v>
      </c>
      <c r="AR350" t="s">
        <v>229</v>
      </c>
      <c r="AT350">
        <v>0</v>
      </c>
      <c r="AZ350">
        <v>0</v>
      </c>
      <c r="BC350">
        <v>1</v>
      </c>
      <c r="BD350" t="s">
        <v>227</v>
      </c>
      <c r="BF350">
        <v>1</v>
      </c>
      <c r="BG350" t="s">
        <v>226</v>
      </c>
      <c r="BI350" t="str">
        <f t="shared" si="150"/>
        <v>New care delivery system</v>
      </c>
      <c r="BJ350" t="s">
        <v>226</v>
      </c>
    </row>
    <row r="351" spans="1:62" x14ac:dyDescent="0.35">
      <c r="A351" t="s">
        <v>169</v>
      </c>
      <c r="B351" s="1">
        <v>43385</v>
      </c>
      <c r="C351" s="1">
        <v>43465</v>
      </c>
      <c r="D351" t="str">
        <f t="shared" si="139"/>
        <v>Yes, through state Medicaid plans</v>
      </c>
      <c r="E351" t="s">
        <v>229</v>
      </c>
      <c r="G351">
        <v>0</v>
      </c>
      <c r="S351">
        <v>1</v>
      </c>
      <c r="T351" t="s">
        <v>229</v>
      </c>
      <c r="V351" t="str">
        <f t="shared" si="149"/>
        <v>Buprenorphine, Methadone, Naltrexone, Buprenorphine and Naloxone combination products</v>
      </c>
      <c r="W351" t="s">
        <v>229</v>
      </c>
      <c r="X351" t="s">
        <v>232</v>
      </c>
      <c r="Y351" t="str">
        <f>("Naltrexone tablet, Vivitrol (naltrexone) injection, Suboxone (buprenorphine/naloxone) sublingual film")</f>
        <v>Naltrexone tablet, Vivitrol (naltrexone) injection, Suboxone (buprenorphine/naloxone) sublingual film</v>
      </c>
      <c r="Z351" t="s">
        <v>229</v>
      </c>
      <c r="AB351" t="s">
        <v>235</v>
      </c>
      <c r="AC351" t="s">
        <v>229</v>
      </c>
      <c r="AE351">
        <v>1</v>
      </c>
      <c r="AF351" t="s">
        <v>229</v>
      </c>
      <c r="AH351" t="str">
        <f t="shared" si="148"/>
        <v>No Buprenorphine specific limitations</v>
      </c>
      <c r="AK351" t="str">
        <f t="shared" si="145"/>
        <v>No Methadone specific limitations</v>
      </c>
      <c r="AN351" t="str">
        <f t="shared" si="151"/>
        <v>Quantity limits</v>
      </c>
      <c r="AO351" t="s">
        <v>229</v>
      </c>
      <c r="AP351" t="s">
        <v>230</v>
      </c>
      <c r="AQ351" t="str">
        <f t="shared" ref="AQ351:AQ359" si="152">("Prior authorization, Quantity limits")</f>
        <v>Prior authorization, Quantity limits</v>
      </c>
      <c r="AR351" t="s">
        <v>229</v>
      </c>
      <c r="AS351" t="s">
        <v>228</v>
      </c>
      <c r="AT351">
        <v>0</v>
      </c>
      <c r="AZ351">
        <v>0</v>
      </c>
      <c r="BC351">
        <v>1</v>
      </c>
      <c r="BD351" t="s">
        <v>227</v>
      </c>
      <c r="BF351">
        <v>1</v>
      </c>
      <c r="BG351" t="s">
        <v>226</v>
      </c>
      <c r="BI351" t="str">
        <f t="shared" si="150"/>
        <v>New care delivery system</v>
      </c>
      <c r="BJ351" t="s">
        <v>226</v>
      </c>
    </row>
    <row r="352" spans="1:62" x14ac:dyDescent="0.35">
      <c r="A352" t="s">
        <v>169</v>
      </c>
      <c r="B352" s="1">
        <v>43466</v>
      </c>
      <c r="C352" s="1">
        <v>43830</v>
      </c>
      <c r="D352" t="str">
        <f t="shared" si="139"/>
        <v>Yes, through state Medicaid plans</v>
      </c>
      <c r="E352" t="s">
        <v>229</v>
      </c>
      <c r="G352">
        <v>0</v>
      </c>
      <c r="S352">
        <v>1</v>
      </c>
      <c r="T352" t="s">
        <v>229</v>
      </c>
      <c r="V352" t="str">
        <f t="shared" si="149"/>
        <v>Buprenorphine, Methadone, Naltrexone, Buprenorphine and Naloxone combination products</v>
      </c>
      <c r="W352" t="s">
        <v>229</v>
      </c>
      <c r="X352" t="s">
        <v>232</v>
      </c>
      <c r="Y352" t="str">
        <f>("Naltrexone tablet, Vivitrol (naltrexone) injection, Suboxone (buprenorphine/naloxone) sublingual film, Clonidine tablet")</f>
        <v>Naltrexone tablet, Vivitrol (naltrexone) injection, Suboxone (buprenorphine/naloxone) sublingual film, Clonidine tablet</v>
      </c>
      <c r="Z352" t="s">
        <v>229</v>
      </c>
      <c r="AB352" t="s">
        <v>234</v>
      </c>
      <c r="AC352" t="s">
        <v>229</v>
      </c>
      <c r="AE352">
        <v>1</v>
      </c>
      <c r="AF352" t="s">
        <v>229</v>
      </c>
      <c r="AH352" t="str">
        <f t="shared" si="148"/>
        <v>No Buprenorphine specific limitations</v>
      </c>
      <c r="AK352" t="str">
        <f t="shared" si="145"/>
        <v>No Methadone specific limitations</v>
      </c>
      <c r="AN352" t="str">
        <f t="shared" si="151"/>
        <v>Quantity limits</v>
      </c>
      <c r="AO352" t="s">
        <v>229</v>
      </c>
      <c r="AP352" t="s">
        <v>230</v>
      </c>
      <c r="AQ352" t="str">
        <f t="shared" si="152"/>
        <v>Prior authorization, Quantity limits</v>
      </c>
      <c r="AR352" t="s">
        <v>229</v>
      </c>
      <c r="AS352" t="s">
        <v>228</v>
      </c>
      <c r="AT352">
        <v>0</v>
      </c>
      <c r="AZ352">
        <v>0</v>
      </c>
      <c r="BC352">
        <v>1</v>
      </c>
      <c r="BD352" t="s">
        <v>227</v>
      </c>
      <c r="BF352">
        <v>1</v>
      </c>
      <c r="BG352" t="s">
        <v>226</v>
      </c>
      <c r="BI352" t="str">
        <f t="shared" si="150"/>
        <v>New care delivery system</v>
      </c>
      <c r="BJ352" t="s">
        <v>226</v>
      </c>
    </row>
    <row r="353" spans="1:62" x14ac:dyDescent="0.35">
      <c r="A353" t="s">
        <v>169</v>
      </c>
      <c r="B353" s="1">
        <v>43831</v>
      </c>
      <c r="C353" s="1">
        <v>44044</v>
      </c>
      <c r="D353" t="str">
        <f t="shared" si="139"/>
        <v>Yes, through state Medicaid plans</v>
      </c>
      <c r="E353" t="s">
        <v>229</v>
      </c>
      <c r="G353">
        <v>0</v>
      </c>
      <c r="I353" t="s">
        <v>233</v>
      </c>
      <c r="S353">
        <v>1</v>
      </c>
      <c r="T353" t="s">
        <v>229</v>
      </c>
      <c r="V353" t="str">
        <f t="shared" si="149"/>
        <v>Buprenorphine, Methadone, Naltrexone, Buprenorphine and Naloxone combination products</v>
      </c>
      <c r="W353" t="s">
        <v>229</v>
      </c>
      <c r="X353" t="s">
        <v>232</v>
      </c>
      <c r="Y353" t="str">
        <f>("Naltrexone tablet, Vivitrol (naltrexone) injection, Suboxone (buprenorphine/naloxone) sublingual film, Clonidine tablet")</f>
        <v>Naltrexone tablet, Vivitrol (naltrexone) injection, Suboxone (buprenorphine/naloxone) sublingual film, Clonidine tablet</v>
      </c>
      <c r="Z353" t="s">
        <v>229</v>
      </c>
      <c r="AB353" t="s">
        <v>231</v>
      </c>
      <c r="AC353" t="s">
        <v>229</v>
      </c>
      <c r="AE353">
        <v>1</v>
      </c>
      <c r="AF353" t="s">
        <v>229</v>
      </c>
      <c r="AH353" t="str">
        <f t="shared" si="148"/>
        <v>No Buprenorphine specific limitations</v>
      </c>
      <c r="AK353" t="str">
        <f t="shared" si="145"/>
        <v>No Methadone specific limitations</v>
      </c>
      <c r="AN353" t="str">
        <f t="shared" si="151"/>
        <v>Quantity limits</v>
      </c>
      <c r="AO353" t="s">
        <v>229</v>
      </c>
      <c r="AP353" t="s">
        <v>230</v>
      </c>
      <c r="AQ353" t="str">
        <f t="shared" si="152"/>
        <v>Prior authorization, Quantity limits</v>
      </c>
      <c r="AR353" t="s">
        <v>229</v>
      </c>
      <c r="AS353" t="s">
        <v>228</v>
      </c>
      <c r="AT353">
        <v>0</v>
      </c>
      <c r="AZ353">
        <v>0</v>
      </c>
      <c r="BC353">
        <v>1</v>
      </c>
      <c r="BD353" t="s">
        <v>227</v>
      </c>
      <c r="BF353">
        <v>1</v>
      </c>
      <c r="BG353" t="s">
        <v>226</v>
      </c>
      <c r="BI353" t="str">
        <f t="shared" si="150"/>
        <v>New care delivery system</v>
      </c>
      <c r="BJ353" t="s">
        <v>226</v>
      </c>
    </row>
    <row r="354" spans="1:62" x14ac:dyDescent="0.35">
      <c r="A354" t="s">
        <v>170</v>
      </c>
      <c r="B354" s="1">
        <v>42948</v>
      </c>
      <c r="C354" s="1">
        <v>43097</v>
      </c>
      <c r="D354" t="str">
        <f t="shared" si="139"/>
        <v>Yes, through state Medicaid plans</v>
      </c>
      <c r="E354" t="s">
        <v>217</v>
      </c>
      <c r="G354">
        <v>0</v>
      </c>
      <c r="S354">
        <v>1</v>
      </c>
      <c r="T354" t="s">
        <v>217</v>
      </c>
      <c r="V354" t="str">
        <f>("Buprenorphine, Naltrexone, Buprenorphine and Naloxone combination products")</f>
        <v>Buprenorphine, Naltrexone, Buprenorphine and Naloxone combination products</v>
      </c>
      <c r="W354" t="s">
        <v>217</v>
      </c>
      <c r="Y354" t="str">
        <f>("Buprenorphine sublingual tablet, Naltrexone tablet, Suboxone (buprenorphine/naloxone) sublingual film")</f>
        <v>Buprenorphine sublingual tablet, Naltrexone tablet, Suboxone (buprenorphine/naloxone) sublingual film</v>
      </c>
      <c r="Z354" t="s">
        <v>217</v>
      </c>
      <c r="AB354" t="str">
        <f>("Buprenorphine/naloxone sublingual tablet, Bunavail (buprenorphine/naloxone) buccal film, Zubsolv (buprenorphine/naloxone) sublingual tablet")</f>
        <v>Buprenorphine/naloxone sublingual tablet, Bunavail (buprenorphine/naloxone) buccal film, Zubsolv (buprenorphine/naloxone) sublingual tablet</v>
      </c>
      <c r="AC354" t="s">
        <v>217</v>
      </c>
      <c r="AE354">
        <v>1</v>
      </c>
      <c r="AF354" t="s">
        <v>217</v>
      </c>
      <c r="AH354" t="str">
        <f t="shared" ref="AH354:AH359" si="153">("Prior authorization , Quantity limits")</f>
        <v>Prior authorization , Quantity limits</v>
      </c>
      <c r="AI354" t="s">
        <v>217</v>
      </c>
      <c r="AK354" t="str">
        <f t="shared" si="145"/>
        <v>No Methadone specific limitations</v>
      </c>
      <c r="AN354" t="str">
        <f t="shared" ref="AN354:AN359" si="154">("No Naltrexone specific limitations")</f>
        <v>No Naltrexone specific limitations</v>
      </c>
      <c r="AQ354" t="str">
        <f t="shared" si="152"/>
        <v>Prior authorization, Quantity limits</v>
      </c>
      <c r="AR354" t="s">
        <v>217</v>
      </c>
      <c r="AT354">
        <v>0</v>
      </c>
      <c r="AZ354">
        <v>0</v>
      </c>
      <c r="BF354">
        <v>0</v>
      </c>
    </row>
    <row r="355" spans="1:62" x14ac:dyDescent="0.35">
      <c r="A355" t="s">
        <v>170</v>
      </c>
      <c r="B355" s="1">
        <v>43098</v>
      </c>
      <c r="C355" s="1">
        <v>43100</v>
      </c>
      <c r="D355" t="str">
        <f t="shared" si="139"/>
        <v>Yes, through state Medicaid plans</v>
      </c>
      <c r="E355" t="s">
        <v>225</v>
      </c>
      <c r="G355">
        <v>0</v>
      </c>
      <c r="S355">
        <v>1</v>
      </c>
      <c r="T355" t="s">
        <v>217</v>
      </c>
      <c r="V355" t="str">
        <f>("Buprenorphine, Methadone, Naltrexone, Buprenorphine and Naloxone combination products")</f>
        <v>Buprenorphine, Methadone, Naltrexone, Buprenorphine and Naloxone combination products</v>
      </c>
      <c r="W355" t="s">
        <v>224</v>
      </c>
      <c r="Y355" t="str">
        <f>("Buprenorphine sublingual tablet, Naltrexone tablet, Suboxone (buprenorphine/naloxone) sublingual film")</f>
        <v>Buprenorphine sublingual tablet, Naltrexone tablet, Suboxone (buprenorphine/naloxone) sublingual film</v>
      </c>
      <c r="Z355" t="s">
        <v>217</v>
      </c>
      <c r="AB355" t="str">
        <f>("Buprenorphine/naloxone sublingual tablet, Bunavail (buprenorphine/naloxone) buccal film, Zubsolv (buprenorphine/naloxone) sublingual tablet")</f>
        <v>Buprenorphine/naloxone sublingual tablet, Bunavail (buprenorphine/naloxone) buccal film, Zubsolv (buprenorphine/naloxone) sublingual tablet</v>
      </c>
      <c r="AC355" t="s">
        <v>217</v>
      </c>
      <c r="AE355">
        <v>1</v>
      </c>
      <c r="AF355" t="s">
        <v>217</v>
      </c>
      <c r="AH355" t="str">
        <f t="shared" si="153"/>
        <v>Prior authorization , Quantity limits</v>
      </c>
      <c r="AI355" t="s">
        <v>223</v>
      </c>
      <c r="AJ355" t="s">
        <v>215</v>
      </c>
      <c r="AK355" t="str">
        <f t="shared" si="145"/>
        <v>No Methadone specific limitations</v>
      </c>
      <c r="AN355" t="str">
        <f t="shared" si="154"/>
        <v>No Naltrexone specific limitations</v>
      </c>
      <c r="AQ355" t="str">
        <f t="shared" si="152"/>
        <v>Prior authorization, Quantity limits</v>
      </c>
      <c r="AR355" t="s">
        <v>222</v>
      </c>
      <c r="AT355">
        <v>1</v>
      </c>
      <c r="AU355" t="s">
        <v>213</v>
      </c>
      <c r="AW355" t="str">
        <f>("Number of treatments")</f>
        <v>Number of treatments</v>
      </c>
      <c r="AX355" t="s">
        <v>213</v>
      </c>
      <c r="AZ355">
        <v>1</v>
      </c>
      <c r="BA355" t="s">
        <v>213</v>
      </c>
      <c r="BF355">
        <v>0</v>
      </c>
    </row>
    <row r="356" spans="1:62" x14ac:dyDescent="0.35">
      <c r="A356" t="s">
        <v>170</v>
      </c>
      <c r="B356" s="1">
        <v>43101</v>
      </c>
      <c r="C356" s="1">
        <v>43281</v>
      </c>
      <c r="D356" t="str">
        <f t="shared" si="139"/>
        <v>Yes, through state Medicaid plans</v>
      </c>
      <c r="E356" t="s">
        <v>220</v>
      </c>
      <c r="G356">
        <v>0</v>
      </c>
      <c r="S356">
        <v>1</v>
      </c>
      <c r="T356" t="s">
        <v>217</v>
      </c>
      <c r="V356" t="str">
        <f>("Buprenorphine, Methadone, Naltrexone, Buprenorphine and Naloxone combination products")</f>
        <v>Buprenorphine, Methadone, Naltrexone, Buprenorphine and Naloxone combination products</v>
      </c>
      <c r="W356" t="s">
        <v>219</v>
      </c>
      <c r="Y356" t="str">
        <f>("Buprenorphine sublingual tablet, Naltrexone tablet, Suboxone (buprenorphine/naloxone) sublingual film, Vivitrol (naltrexone) injection")</f>
        <v>Buprenorphine sublingual tablet, Naltrexone tablet, Suboxone (buprenorphine/naloxone) sublingual film, Vivitrol (naltrexone) injection</v>
      </c>
      <c r="Z356" t="s">
        <v>217</v>
      </c>
      <c r="AB356" t="str">
        <f>("Buprenorphine/naloxone sublingual tablet, Bunavail (buprenorphine/naloxone) buccal film, Zubsolv (buprenorphine/naloxone) sublingual tablet")</f>
        <v>Buprenorphine/naloxone sublingual tablet, Bunavail (buprenorphine/naloxone) buccal film, Zubsolv (buprenorphine/naloxone) sublingual tablet</v>
      </c>
      <c r="AC356" t="s">
        <v>217</v>
      </c>
      <c r="AE356">
        <v>1</v>
      </c>
      <c r="AF356" t="s">
        <v>217</v>
      </c>
      <c r="AH356" t="str">
        <f t="shared" si="153"/>
        <v>Prior authorization , Quantity limits</v>
      </c>
      <c r="AI356" t="s">
        <v>216</v>
      </c>
      <c r="AJ356" t="s">
        <v>215</v>
      </c>
      <c r="AK356" t="str">
        <f t="shared" si="145"/>
        <v>No Methadone specific limitations</v>
      </c>
      <c r="AN356" t="str">
        <f t="shared" si="154"/>
        <v>No Naltrexone specific limitations</v>
      </c>
      <c r="AQ356" t="str">
        <f t="shared" si="152"/>
        <v>Prior authorization, Quantity limits</v>
      </c>
      <c r="AR356" t="s">
        <v>214</v>
      </c>
      <c r="AT356">
        <v>1</v>
      </c>
      <c r="AU356" t="s">
        <v>213</v>
      </c>
      <c r="AW356" t="str">
        <f>("Number of treatments")</f>
        <v>Number of treatments</v>
      </c>
      <c r="AX356" t="s">
        <v>213</v>
      </c>
      <c r="AZ356">
        <v>1</v>
      </c>
      <c r="BA356" t="s">
        <v>213</v>
      </c>
      <c r="BF356">
        <v>0</v>
      </c>
    </row>
    <row r="357" spans="1:62" x14ac:dyDescent="0.35">
      <c r="A357" t="s">
        <v>170</v>
      </c>
      <c r="B357" s="1">
        <v>43282</v>
      </c>
      <c r="C357" s="1">
        <v>43465</v>
      </c>
      <c r="D357" t="str">
        <f t="shared" si="139"/>
        <v>Yes, through state Medicaid plans</v>
      </c>
      <c r="E357" t="s">
        <v>220</v>
      </c>
      <c r="G357">
        <v>0</v>
      </c>
      <c r="S357">
        <v>1</v>
      </c>
      <c r="T357" t="s">
        <v>217</v>
      </c>
      <c r="V357" t="str">
        <f>("Buprenorphine, Methadone, Naltrexone, Buprenorphine and Naloxone combination products")</f>
        <v>Buprenorphine, Methadone, Naltrexone, Buprenorphine and Naloxone combination products</v>
      </c>
      <c r="W357" t="s">
        <v>219</v>
      </c>
      <c r="Y357" t="str">
        <f>("Buprenorphine sublingual tablet, Naltrexone tablet, Suboxone (buprenorphine/naloxone) sublingual film, Vivitrol (naltrexone) injection")</f>
        <v>Buprenorphine sublingual tablet, Naltrexone tablet, Suboxone (buprenorphine/naloxone) sublingual film, Vivitrol (naltrexone) injection</v>
      </c>
      <c r="Z357" t="s">
        <v>217</v>
      </c>
      <c r="AB357" t="str">
        <f>("Sublocade (buprenorphine) subcutaneous injection , Buprenorphine/naloxone sublingual tablet, Bunavail (buprenorphine/naloxone) buccal film, Zubsolv (buprenorphine/naloxone) sublingual tablet")</f>
        <v>Sublocade (buprenorphine) subcutaneous injection , Buprenorphine/naloxone sublingual tablet, Bunavail (buprenorphine/naloxone) buccal film, Zubsolv (buprenorphine/naloxone) sublingual tablet</v>
      </c>
      <c r="AC357" t="s">
        <v>217</v>
      </c>
      <c r="AE357">
        <v>1</v>
      </c>
      <c r="AF357" t="s">
        <v>217</v>
      </c>
      <c r="AH357" t="str">
        <f t="shared" si="153"/>
        <v>Prior authorization , Quantity limits</v>
      </c>
      <c r="AI357" t="s">
        <v>216</v>
      </c>
      <c r="AJ357" t="s">
        <v>215</v>
      </c>
      <c r="AK357" t="str">
        <f t="shared" si="145"/>
        <v>No Methadone specific limitations</v>
      </c>
      <c r="AN357" t="str">
        <f t="shared" si="154"/>
        <v>No Naltrexone specific limitations</v>
      </c>
      <c r="AQ357" t="str">
        <f t="shared" si="152"/>
        <v>Prior authorization, Quantity limits</v>
      </c>
      <c r="AR357" t="s">
        <v>214</v>
      </c>
      <c r="AT357">
        <v>1</v>
      </c>
      <c r="AU357" t="s">
        <v>213</v>
      </c>
      <c r="AW357" t="str">
        <f>("Number of treatments")</f>
        <v>Number of treatments</v>
      </c>
      <c r="AX357" t="s">
        <v>213</v>
      </c>
      <c r="AZ357">
        <v>1</v>
      </c>
      <c r="BA357" t="s">
        <v>213</v>
      </c>
      <c r="BF357">
        <v>0</v>
      </c>
    </row>
    <row r="358" spans="1:62" x14ac:dyDescent="0.35">
      <c r="A358" t="s">
        <v>170</v>
      </c>
      <c r="B358" s="1">
        <v>43466</v>
      </c>
      <c r="C358" s="1">
        <v>43646</v>
      </c>
      <c r="D358" t="str">
        <f t="shared" si="139"/>
        <v>Yes, through state Medicaid plans</v>
      </c>
      <c r="E358" t="s">
        <v>220</v>
      </c>
      <c r="G358">
        <v>0</v>
      </c>
      <c r="S358">
        <v>1</v>
      </c>
      <c r="T358" t="s">
        <v>217</v>
      </c>
      <c r="V358" t="str">
        <f>("Buprenorphine, Methadone, Naltrexone, Buprenorphine and Naloxone combination products")</f>
        <v>Buprenorphine, Methadone, Naltrexone, Buprenorphine and Naloxone combination products</v>
      </c>
      <c r="W358" t="s">
        <v>219</v>
      </c>
      <c r="Y358" t="str">
        <f>("Buprenorphine sublingual tablet, Naltrexone tablet, Suboxone (buprenorphine/naloxone) sublingual film, Vivitrol (naltrexone) injection")</f>
        <v>Buprenorphine sublingual tablet, Naltrexone tablet, Suboxone (buprenorphine/naloxone) sublingual film, Vivitrol (naltrexone) injection</v>
      </c>
      <c r="Z358" t="s">
        <v>217</v>
      </c>
      <c r="AB358" t="s">
        <v>221</v>
      </c>
      <c r="AC358" t="s">
        <v>217</v>
      </c>
      <c r="AE358">
        <v>1</v>
      </c>
      <c r="AF358" t="s">
        <v>217</v>
      </c>
      <c r="AH358" t="str">
        <f t="shared" si="153"/>
        <v>Prior authorization , Quantity limits</v>
      </c>
      <c r="AI358" t="s">
        <v>216</v>
      </c>
      <c r="AJ358" t="s">
        <v>215</v>
      </c>
      <c r="AK358" t="str">
        <f t="shared" si="145"/>
        <v>No Methadone specific limitations</v>
      </c>
      <c r="AN358" t="str">
        <f t="shared" si="154"/>
        <v>No Naltrexone specific limitations</v>
      </c>
      <c r="AQ358" t="str">
        <f t="shared" si="152"/>
        <v>Prior authorization, Quantity limits</v>
      </c>
      <c r="AR358" t="s">
        <v>214</v>
      </c>
      <c r="AT358">
        <v>1</v>
      </c>
      <c r="AU358" t="s">
        <v>213</v>
      </c>
      <c r="AW358" t="str">
        <f>("Number of treatments")</f>
        <v>Number of treatments</v>
      </c>
      <c r="AX358" t="s">
        <v>213</v>
      </c>
      <c r="AZ358">
        <v>1</v>
      </c>
      <c r="BA358" t="s">
        <v>213</v>
      </c>
      <c r="BC358">
        <v>1</v>
      </c>
      <c r="BD358" t="s">
        <v>212</v>
      </c>
      <c r="BF358">
        <v>0</v>
      </c>
    </row>
    <row r="359" spans="1:62" x14ac:dyDescent="0.35">
      <c r="A359" t="s">
        <v>170</v>
      </c>
      <c r="B359" s="1">
        <v>43647</v>
      </c>
      <c r="C359" s="1">
        <v>44044</v>
      </c>
      <c r="D359" t="str">
        <f t="shared" si="139"/>
        <v>Yes, through state Medicaid plans</v>
      </c>
      <c r="E359" t="s">
        <v>220</v>
      </c>
      <c r="G359">
        <v>0</v>
      </c>
      <c r="S359">
        <v>1</v>
      </c>
      <c r="T359" t="s">
        <v>217</v>
      </c>
      <c r="V359" t="str">
        <f>("Buprenorphine, Methadone, Naltrexone, Buprenorphine and Naloxone combination products")</f>
        <v>Buprenorphine, Methadone, Naltrexone, Buprenorphine and Naloxone combination products</v>
      </c>
      <c r="W359" t="s">
        <v>219</v>
      </c>
      <c r="Y359" t="str">
        <f>("Buprenorphine sublingual tablet, Naltrexone tablet, Sublocade (buprenorphine) subcutaneous injection , Suboxone (buprenorphine/naloxone) sublingual film, Vivitrol (naltrexone) injection")</f>
        <v>Buprenorphine sublingual tablet, Naltrexone tablet, Sublocade (buprenorphine) subcutaneous injection , Suboxone (buprenorphine/naloxone) sublingual film, Vivitrol (naltrexone) injection</v>
      </c>
      <c r="Z359" t="s">
        <v>217</v>
      </c>
      <c r="AB359" t="s">
        <v>218</v>
      </c>
      <c r="AC359" t="s">
        <v>217</v>
      </c>
      <c r="AE359">
        <v>1</v>
      </c>
      <c r="AF359" t="s">
        <v>217</v>
      </c>
      <c r="AH359" t="str">
        <f t="shared" si="153"/>
        <v>Prior authorization , Quantity limits</v>
      </c>
      <c r="AI359" t="s">
        <v>216</v>
      </c>
      <c r="AJ359" t="s">
        <v>215</v>
      </c>
      <c r="AK359" t="str">
        <f t="shared" si="145"/>
        <v>No Methadone specific limitations</v>
      </c>
      <c r="AN359" t="str">
        <f t="shared" si="154"/>
        <v>No Naltrexone specific limitations</v>
      </c>
      <c r="AQ359" t="str">
        <f t="shared" si="152"/>
        <v>Prior authorization, Quantity limits</v>
      </c>
      <c r="AR359" t="s">
        <v>214</v>
      </c>
      <c r="AT359">
        <v>1</v>
      </c>
      <c r="AU359" t="s">
        <v>213</v>
      </c>
      <c r="AW359" t="str">
        <f>("Number of treatments")</f>
        <v>Number of treatments</v>
      </c>
      <c r="AX359" t="s">
        <v>213</v>
      </c>
      <c r="AZ359">
        <v>1</v>
      </c>
      <c r="BA359" t="s">
        <v>213</v>
      </c>
      <c r="BC359">
        <v>1</v>
      </c>
      <c r="BD359" t="s">
        <v>212</v>
      </c>
      <c r="BF359">
        <v>0</v>
      </c>
    </row>
    <row r="360" spans="1:62" x14ac:dyDescent="0.35">
      <c r="A360" t="s">
        <v>171</v>
      </c>
      <c r="B360" s="1">
        <v>42948</v>
      </c>
      <c r="C360" s="1">
        <v>43100</v>
      </c>
      <c r="D360" t="str">
        <f>("No")</f>
        <v>No</v>
      </c>
      <c r="E360" t="s">
        <v>211</v>
      </c>
    </row>
    <row r="361" spans="1:62" x14ac:dyDescent="0.35">
      <c r="A361" t="s">
        <v>171</v>
      </c>
      <c r="B361" s="1">
        <v>43101</v>
      </c>
      <c r="C361" s="1">
        <v>43281</v>
      </c>
      <c r="D361" t="str">
        <f t="shared" ref="D361:D367" si="155">("Yes, through state Medicaid plans")</f>
        <v>Yes, through state Medicaid plans</v>
      </c>
      <c r="E361" t="s">
        <v>199</v>
      </c>
      <c r="G361">
        <v>0</v>
      </c>
      <c r="S361">
        <v>1</v>
      </c>
      <c r="T361" t="s">
        <v>199</v>
      </c>
      <c r="V361" t="str">
        <f t="shared" ref="V361:V379" si="156">("Buprenorphine, Naltrexone, Buprenorphine and Naloxone combination products")</f>
        <v>Buprenorphine, Naltrexone, Buprenorphine and Naloxone combination products</v>
      </c>
      <c r="W361" t="s">
        <v>199</v>
      </c>
      <c r="Y361" t="s">
        <v>210</v>
      </c>
      <c r="Z361" t="s">
        <v>199</v>
      </c>
      <c r="AB361" t="s">
        <v>209</v>
      </c>
      <c r="AC361" t="s">
        <v>199</v>
      </c>
      <c r="AE361">
        <v>0</v>
      </c>
      <c r="AF361" t="s">
        <v>199</v>
      </c>
      <c r="AT361">
        <v>0</v>
      </c>
      <c r="AZ361">
        <v>0</v>
      </c>
      <c r="BF361">
        <v>0</v>
      </c>
    </row>
    <row r="362" spans="1:62" x14ac:dyDescent="0.35">
      <c r="A362" t="s">
        <v>171</v>
      </c>
      <c r="B362" s="1">
        <v>43282</v>
      </c>
      <c r="C362" s="1">
        <v>43297</v>
      </c>
      <c r="D362" t="str">
        <f t="shared" si="155"/>
        <v>Yes, through state Medicaid plans</v>
      </c>
      <c r="E362" t="s">
        <v>199</v>
      </c>
      <c r="G362">
        <v>0</v>
      </c>
      <c r="S362">
        <v>1</v>
      </c>
      <c r="T362" t="s">
        <v>199</v>
      </c>
      <c r="V362" t="str">
        <f t="shared" si="156"/>
        <v>Buprenorphine, Naltrexone, Buprenorphine and Naloxone combination products</v>
      </c>
      <c r="W362" t="s">
        <v>199</v>
      </c>
      <c r="Y362" t="str">
        <f t="shared" ref="Y362:Y367" si="157">("Buprenorphine/naloxone sublingual film , Buprenorphine/naloxone sublingual tablet, Naltrexone tablet, Suboxone (buprenorphine/naloxone) sublingual film, Vivitrol (naltrexone) injection")</f>
        <v>Buprenorphine/naloxone sublingual film , Buprenorphine/naloxone sublingual tablet, Naltrexone tablet, Suboxone (buprenorphine/naloxone) sublingual film, Vivitrol (naltrexone) injection</v>
      </c>
      <c r="Z362" t="s">
        <v>199</v>
      </c>
      <c r="AB362" t="str">
        <f>("Buprenorphine sublingual tablet, Probuphine (buprenorphine) implant, Bunavail (buprenorphine/naloxone) buccal film, Zubsolv (buprenorphine/naloxone) sublingual tablet")</f>
        <v>Buprenorphine sublingual tablet, Probuphine (buprenorphine) implant, Bunavail (buprenorphine/naloxone) buccal film, Zubsolv (buprenorphine/naloxone) sublingual tablet</v>
      </c>
      <c r="AC362" t="s">
        <v>199</v>
      </c>
      <c r="AE362">
        <v>0</v>
      </c>
      <c r="AF362" t="s">
        <v>199</v>
      </c>
      <c r="AT362">
        <v>0</v>
      </c>
      <c r="AZ362">
        <v>0</v>
      </c>
      <c r="BF362">
        <v>0</v>
      </c>
    </row>
    <row r="363" spans="1:62" x14ac:dyDescent="0.35">
      <c r="A363" t="s">
        <v>171</v>
      </c>
      <c r="B363" s="1">
        <v>43298</v>
      </c>
      <c r="C363" s="1">
        <v>43373</v>
      </c>
      <c r="D363" t="str">
        <f t="shared" si="155"/>
        <v>Yes, through state Medicaid plans</v>
      </c>
      <c r="E363" t="s">
        <v>199</v>
      </c>
      <c r="G363">
        <v>0</v>
      </c>
      <c r="S363">
        <v>1</v>
      </c>
      <c r="T363" t="s">
        <v>199</v>
      </c>
      <c r="V363" t="str">
        <f t="shared" si="156"/>
        <v>Buprenorphine, Naltrexone, Buprenorphine and Naloxone combination products</v>
      </c>
      <c r="W363" t="s">
        <v>199</v>
      </c>
      <c r="Y363" t="str">
        <f t="shared" si="157"/>
        <v>Buprenorphine/naloxone sublingual film , Buprenorphine/naloxone sublingual tablet, Naltrexone tablet, Suboxone (buprenorphine/naloxone) sublingual film, Vivitrol (naltrexone) injection</v>
      </c>
      <c r="Z363" t="s">
        <v>199</v>
      </c>
      <c r="AB363" t="s">
        <v>209</v>
      </c>
      <c r="AC363" t="s">
        <v>199</v>
      </c>
      <c r="AE363">
        <v>0</v>
      </c>
      <c r="AF363" t="s">
        <v>199</v>
      </c>
      <c r="AT363">
        <v>0</v>
      </c>
      <c r="AZ363">
        <v>0</v>
      </c>
      <c r="BC363">
        <v>1</v>
      </c>
      <c r="BD363" t="s">
        <v>197</v>
      </c>
      <c r="BF363">
        <v>0</v>
      </c>
    </row>
    <row r="364" spans="1:62" x14ac:dyDescent="0.35">
      <c r="A364" t="s">
        <v>171</v>
      </c>
      <c r="B364" s="1">
        <v>43374</v>
      </c>
      <c r="C364" s="1">
        <v>43485</v>
      </c>
      <c r="D364" t="str">
        <f t="shared" si="155"/>
        <v>Yes, through state Medicaid plans</v>
      </c>
      <c r="E364" t="s">
        <v>199</v>
      </c>
      <c r="G364">
        <v>0</v>
      </c>
      <c r="S364">
        <v>1</v>
      </c>
      <c r="T364" t="s">
        <v>199</v>
      </c>
      <c r="V364" t="str">
        <f t="shared" si="156"/>
        <v>Buprenorphine, Naltrexone, Buprenorphine and Naloxone combination products</v>
      </c>
      <c r="W364" t="s">
        <v>199</v>
      </c>
      <c r="Y364" t="str">
        <f t="shared" si="157"/>
        <v>Buprenorphine/naloxone sublingual film , Buprenorphine/naloxone sublingual tablet, Naltrexone tablet, Suboxone (buprenorphine/naloxone) sublingual film, Vivitrol (naltrexone) injection</v>
      </c>
      <c r="Z364" t="s">
        <v>199</v>
      </c>
      <c r="AB364" t="s">
        <v>209</v>
      </c>
      <c r="AC364" t="s">
        <v>199</v>
      </c>
      <c r="AE364">
        <v>0</v>
      </c>
      <c r="AF364" t="s">
        <v>199</v>
      </c>
      <c r="AT364">
        <v>0</v>
      </c>
      <c r="AZ364">
        <v>0</v>
      </c>
      <c r="BC364">
        <v>1</v>
      </c>
      <c r="BD364" t="s">
        <v>197</v>
      </c>
      <c r="BF364">
        <v>0</v>
      </c>
    </row>
    <row r="365" spans="1:62" x14ac:dyDescent="0.35">
      <c r="A365" t="s">
        <v>171</v>
      </c>
      <c r="B365" s="1">
        <v>43486</v>
      </c>
      <c r="C365" s="1">
        <v>43597</v>
      </c>
      <c r="D365" t="str">
        <f t="shared" si="155"/>
        <v>Yes, through state Medicaid plans</v>
      </c>
      <c r="E365" t="s">
        <v>199</v>
      </c>
      <c r="G365">
        <v>0</v>
      </c>
      <c r="S365">
        <v>1</v>
      </c>
      <c r="T365" t="s">
        <v>199</v>
      </c>
      <c r="V365" t="str">
        <f t="shared" si="156"/>
        <v>Buprenorphine, Naltrexone, Buprenorphine and Naloxone combination products</v>
      </c>
      <c r="W365" t="s">
        <v>199</v>
      </c>
      <c r="Y365" t="str">
        <f t="shared" si="157"/>
        <v>Buprenorphine/naloxone sublingual film , Buprenorphine/naloxone sublingual tablet, Naltrexone tablet, Suboxone (buprenorphine/naloxone) sublingual film, Vivitrol (naltrexone) injection</v>
      </c>
      <c r="Z365" t="s">
        <v>199</v>
      </c>
      <c r="AB365" t="s">
        <v>209</v>
      </c>
      <c r="AC365" t="s">
        <v>199</v>
      </c>
      <c r="AE365">
        <v>0</v>
      </c>
      <c r="AF365" t="s">
        <v>199</v>
      </c>
      <c r="AT365">
        <v>0</v>
      </c>
      <c r="AZ365">
        <v>1</v>
      </c>
      <c r="BA365" t="s">
        <v>208</v>
      </c>
      <c r="BC365">
        <v>1</v>
      </c>
      <c r="BD365" t="s">
        <v>197</v>
      </c>
      <c r="BF365">
        <v>0</v>
      </c>
    </row>
    <row r="366" spans="1:62" x14ac:dyDescent="0.35">
      <c r="A366" t="s">
        <v>171</v>
      </c>
      <c r="B366" s="1">
        <v>43598</v>
      </c>
      <c r="C366" s="1">
        <v>43673</v>
      </c>
      <c r="D366" t="str">
        <f t="shared" si="155"/>
        <v>Yes, through state Medicaid plans</v>
      </c>
      <c r="E366" t="s">
        <v>199</v>
      </c>
      <c r="G366">
        <v>0</v>
      </c>
      <c r="S366">
        <v>1</v>
      </c>
      <c r="T366" t="s">
        <v>199</v>
      </c>
      <c r="V366" t="str">
        <f t="shared" si="156"/>
        <v>Buprenorphine, Naltrexone, Buprenorphine and Naloxone combination products</v>
      </c>
      <c r="W366" t="s">
        <v>199</v>
      </c>
      <c r="Y366" t="str">
        <f t="shared" si="157"/>
        <v>Buprenorphine/naloxone sublingual film , Buprenorphine/naloxone sublingual tablet, Naltrexone tablet, Suboxone (buprenorphine/naloxone) sublingual film, Vivitrol (naltrexone) injection</v>
      </c>
      <c r="Z366" t="s">
        <v>199</v>
      </c>
      <c r="AB366" t="s">
        <v>209</v>
      </c>
      <c r="AC366" t="s">
        <v>199</v>
      </c>
      <c r="AE366">
        <v>0</v>
      </c>
      <c r="AF366" t="s">
        <v>199</v>
      </c>
      <c r="AT366">
        <v>0</v>
      </c>
      <c r="AZ366">
        <v>1</v>
      </c>
      <c r="BA366" t="s">
        <v>208</v>
      </c>
      <c r="BC366">
        <v>1</v>
      </c>
      <c r="BD366" t="s">
        <v>197</v>
      </c>
      <c r="BF366">
        <v>0</v>
      </c>
    </row>
    <row r="367" spans="1:62" x14ac:dyDescent="0.35">
      <c r="A367" t="s">
        <v>171</v>
      </c>
      <c r="B367" s="1">
        <v>43674</v>
      </c>
      <c r="C367" s="1">
        <v>43830</v>
      </c>
      <c r="D367" t="str">
        <f t="shared" si="155"/>
        <v>Yes, through state Medicaid plans</v>
      </c>
      <c r="E367" t="s">
        <v>199</v>
      </c>
      <c r="G367">
        <v>0</v>
      </c>
      <c r="S367">
        <v>1</v>
      </c>
      <c r="T367" t="s">
        <v>199</v>
      </c>
      <c r="V367" t="str">
        <f t="shared" si="156"/>
        <v>Buprenorphine, Naltrexone, Buprenorphine and Naloxone combination products</v>
      </c>
      <c r="W367" t="s">
        <v>199</v>
      </c>
      <c r="Y367" t="str">
        <f t="shared" si="157"/>
        <v>Buprenorphine/naloxone sublingual film , Buprenorphine/naloxone sublingual tablet, Naltrexone tablet, Suboxone (buprenorphine/naloxone) sublingual film, Vivitrol (naltrexone) injection</v>
      </c>
      <c r="Z367" t="s">
        <v>199</v>
      </c>
      <c r="AB367" t="str">
        <f>("Buprenorphine sublingual tablet, Probuphine (buprenorphine) implant, Bunavail (buprenorphine/naloxone) buccal film, Zubsolv (buprenorphine/naloxone) sublingual tablet")</f>
        <v>Buprenorphine sublingual tablet, Probuphine (buprenorphine) implant, Bunavail (buprenorphine/naloxone) buccal film, Zubsolv (buprenorphine/naloxone) sublingual tablet</v>
      </c>
      <c r="AC367" t="s">
        <v>199</v>
      </c>
      <c r="AE367">
        <v>0</v>
      </c>
      <c r="AF367" t="s">
        <v>199</v>
      </c>
      <c r="AT367">
        <v>0</v>
      </c>
      <c r="AZ367">
        <v>1</v>
      </c>
      <c r="BA367" t="s">
        <v>207</v>
      </c>
      <c r="BC367">
        <v>1</v>
      </c>
      <c r="BD367" t="s">
        <v>197</v>
      </c>
      <c r="BF367">
        <v>0</v>
      </c>
    </row>
    <row r="368" spans="1:62" x14ac:dyDescent="0.35">
      <c r="A368" t="s">
        <v>171</v>
      </c>
      <c r="B368" s="1">
        <v>43831</v>
      </c>
      <c r="C368" s="1">
        <v>44044</v>
      </c>
      <c r="D368" t="str">
        <f>("Yes, through state Medicaid plans, Yes, through commercial insurers")</f>
        <v>Yes, through state Medicaid plans, Yes, through commercial insurers</v>
      </c>
      <c r="E368" t="s">
        <v>206</v>
      </c>
      <c r="G368">
        <v>1</v>
      </c>
      <c r="H368" t="s">
        <v>204</v>
      </c>
      <c r="I368" t="s">
        <v>205</v>
      </c>
      <c r="J368" t="str">
        <f>("Law does not specify the MAT medication")</f>
        <v>Law does not specify the MAT medication</v>
      </c>
      <c r="K368" t="s">
        <v>204</v>
      </c>
      <c r="M368" t="str">
        <f>("Prior authorization")</f>
        <v>Prior authorization</v>
      </c>
      <c r="N368" t="s">
        <v>204</v>
      </c>
      <c r="P368">
        <v>0</v>
      </c>
      <c r="S368">
        <v>1</v>
      </c>
      <c r="T368" t="s">
        <v>199</v>
      </c>
      <c r="V368" t="str">
        <f t="shared" si="156"/>
        <v>Buprenorphine, Naltrexone, Buprenorphine and Naloxone combination products</v>
      </c>
      <c r="W368" t="s">
        <v>203</v>
      </c>
      <c r="X368" t="s">
        <v>202</v>
      </c>
      <c r="Y368" t="s">
        <v>201</v>
      </c>
      <c r="Z368" t="s">
        <v>199</v>
      </c>
      <c r="AB368" t="s">
        <v>200</v>
      </c>
      <c r="AC368" t="s">
        <v>199</v>
      </c>
      <c r="AE368">
        <v>1</v>
      </c>
      <c r="AF368" t="s">
        <v>199</v>
      </c>
      <c r="AH368" t="str">
        <f>("Prior authorization ")</f>
        <v xml:space="preserve">Prior authorization </v>
      </c>
      <c r="AI368" t="s">
        <v>199</v>
      </c>
      <c r="AK368" t="str">
        <f t="shared" ref="AK368:AK381" si="158">("No Methadone specific limitations")</f>
        <v>No Methadone specific limitations</v>
      </c>
      <c r="AN368" t="str">
        <f t="shared" ref="AN368:AN381" si="159">("No Naltrexone specific limitations")</f>
        <v>No Naltrexone specific limitations</v>
      </c>
      <c r="AQ368" t="str">
        <f>("No Buprenorphine and Naloxone combination product specific limitations")</f>
        <v>No Buprenorphine and Naloxone combination product specific limitations</v>
      </c>
      <c r="AT368">
        <v>0</v>
      </c>
      <c r="AZ368">
        <v>1</v>
      </c>
      <c r="BA368" t="s">
        <v>198</v>
      </c>
      <c r="BC368">
        <v>1</v>
      </c>
      <c r="BD368" t="s">
        <v>197</v>
      </c>
      <c r="BF368">
        <v>0</v>
      </c>
    </row>
    <row r="369" spans="1:58" x14ac:dyDescent="0.35">
      <c r="A369" t="s">
        <v>172</v>
      </c>
      <c r="B369" s="1">
        <v>42948</v>
      </c>
      <c r="C369" s="1">
        <v>43100</v>
      </c>
      <c r="D369" t="str">
        <f t="shared" ref="D369:D387" si="160">("Yes, through state Medicaid plans")</f>
        <v>Yes, through state Medicaid plans</v>
      </c>
      <c r="E369" t="s">
        <v>192</v>
      </c>
      <c r="G369">
        <v>0</v>
      </c>
      <c r="S369">
        <v>1</v>
      </c>
      <c r="T369" t="s">
        <v>192</v>
      </c>
      <c r="V369" t="str">
        <f t="shared" si="156"/>
        <v>Buprenorphine, Naltrexone, Buprenorphine and Naloxone combination products</v>
      </c>
      <c r="W369" t="s">
        <v>192</v>
      </c>
      <c r="Y369" t="str">
        <f t="shared" ref="Y369:Y379" si="161">("Vivitrol (naltrexone) injection, Suboxone (buprenorphine/naloxone) sublingual film")</f>
        <v>Vivitrol (naltrexone) injection, Suboxone (buprenorphine/naloxone) sublingual film</v>
      </c>
      <c r="Z369" t="s">
        <v>189</v>
      </c>
      <c r="AB369" t="str">
        <f>("Buprenorphine sublingual tablet, Buprenorphine/naloxone sublingual tablet, Bunavail (buprenorphine/naloxone) buccal film, Zubsolv (buprenorphine/naloxone) sublingual tablet")</f>
        <v>Buprenorphine sublingual tablet, Buprenorphine/naloxone sublingual tablet, Bunavail (buprenorphine/naloxone) buccal film, Zubsolv (buprenorphine/naloxone) sublingual tablet</v>
      </c>
      <c r="AC369" t="s">
        <v>189</v>
      </c>
      <c r="AE369">
        <v>1</v>
      </c>
      <c r="AF369" t="s">
        <v>190</v>
      </c>
      <c r="AH369" t="str">
        <f t="shared" ref="AH369:AH381" si="162">("No Buprenorphine specific limitations")</f>
        <v>No Buprenorphine specific limitations</v>
      </c>
      <c r="AK369" t="str">
        <f t="shared" si="158"/>
        <v>No Methadone specific limitations</v>
      </c>
      <c r="AN369" t="str">
        <f t="shared" si="159"/>
        <v>No Naltrexone specific limitations</v>
      </c>
      <c r="AQ369" t="str">
        <f t="shared" ref="AQ369:AQ379" si="163">("Number of prescription refills, Time until prescription refills, Prior authorization, Age limitation, Quantity limits")</f>
        <v>Number of prescription refills, Time until prescription refills, Prior authorization, Age limitation, Quantity limits</v>
      </c>
      <c r="AR369" t="s">
        <v>189</v>
      </c>
      <c r="AT369">
        <v>0</v>
      </c>
      <c r="AZ369">
        <v>1</v>
      </c>
      <c r="BA369" t="s">
        <v>196</v>
      </c>
      <c r="BF369">
        <v>0</v>
      </c>
    </row>
    <row r="370" spans="1:58" x14ac:dyDescent="0.35">
      <c r="A370" t="s">
        <v>172</v>
      </c>
      <c r="B370" s="1">
        <v>43101</v>
      </c>
      <c r="C370" s="1">
        <v>43113</v>
      </c>
      <c r="D370" t="str">
        <f t="shared" si="160"/>
        <v>Yes, through state Medicaid plans</v>
      </c>
      <c r="E370" t="s">
        <v>192</v>
      </c>
      <c r="G370">
        <v>0</v>
      </c>
      <c r="S370">
        <v>1</v>
      </c>
      <c r="T370" t="s">
        <v>189</v>
      </c>
      <c r="V370" t="str">
        <f t="shared" si="156"/>
        <v>Buprenorphine, Naltrexone, Buprenorphine and Naloxone combination products</v>
      </c>
      <c r="W370" t="s">
        <v>189</v>
      </c>
      <c r="Y370" t="str">
        <f t="shared" si="161"/>
        <v>Vivitrol (naltrexone) injection, Suboxone (buprenorphine/naloxone) sublingual film</v>
      </c>
      <c r="Z370" t="s">
        <v>189</v>
      </c>
      <c r="AB370" t="str">
        <f>("Buprenorphine sublingual tablet, Buprenorphine/naloxone sublingual tablet, Bunavail (buprenorphine/naloxone) buccal film, Zubsolv (buprenorphine/naloxone) sublingual tablet")</f>
        <v>Buprenorphine sublingual tablet, Buprenorphine/naloxone sublingual tablet, Bunavail (buprenorphine/naloxone) buccal film, Zubsolv (buprenorphine/naloxone) sublingual tablet</v>
      </c>
      <c r="AC370" t="s">
        <v>189</v>
      </c>
      <c r="AE370">
        <v>1</v>
      </c>
      <c r="AF370" t="s">
        <v>190</v>
      </c>
      <c r="AH370" t="str">
        <f t="shared" si="162"/>
        <v>No Buprenorphine specific limitations</v>
      </c>
      <c r="AK370" t="str">
        <f t="shared" si="158"/>
        <v>No Methadone specific limitations</v>
      </c>
      <c r="AN370" t="str">
        <f t="shared" si="159"/>
        <v>No Naltrexone specific limitations</v>
      </c>
      <c r="AQ370" t="str">
        <f t="shared" si="163"/>
        <v>Number of prescription refills, Time until prescription refills, Prior authorization, Age limitation, Quantity limits</v>
      </c>
      <c r="AR370" t="s">
        <v>189</v>
      </c>
      <c r="AT370">
        <v>0</v>
      </c>
      <c r="AZ370">
        <v>1</v>
      </c>
      <c r="BA370" t="s">
        <v>196</v>
      </c>
      <c r="BC370">
        <v>1</v>
      </c>
      <c r="BD370" t="s">
        <v>188</v>
      </c>
      <c r="BF370">
        <v>0</v>
      </c>
    </row>
    <row r="371" spans="1:58" x14ac:dyDescent="0.35">
      <c r="A371" t="s">
        <v>172</v>
      </c>
      <c r="B371" s="1">
        <v>43114</v>
      </c>
      <c r="C371" s="1">
        <v>43190</v>
      </c>
      <c r="D371" t="str">
        <f t="shared" si="160"/>
        <v>Yes, through state Medicaid plans</v>
      </c>
      <c r="E371" t="s">
        <v>189</v>
      </c>
      <c r="G371">
        <v>0</v>
      </c>
      <c r="S371">
        <v>1</v>
      </c>
      <c r="T371" t="s">
        <v>190</v>
      </c>
      <c r="V371" t="str">
        <f t="shared" si="156"/>
        <v>Buprenorphine, Naltrexone, Buprenorphine and Naloxone combination products</v>
      </c>
      <c r="W371" t="s">
        <v>190</v>
      </c>
      <c r="Y371" t="str">
        <f t="shared" si="161"/>
        <v>Vivitrol (naltrexone) injection, Suboxone (buprenorphine/naloxone) sublingual film</v>
      </c>
      <c r="Z371" t="s">
        <v>190</v>
      </c>
      <c r="AB371" t="str">
        <f>("Buprenorphine sublingual tablet, Buprenorphine/naloxone sublingual tablet, Bunavail (buprenorphine/naloxone) buccal film, Zubsolv (buprenorphine/naloxone) sublingual tablet")</f>
        <v>Buprenorphine sublingual tablet, Buprenorphine/naloxone sublingual tablet, Bunavail (buprenorphine/naloxone) buccal film, Zubsolv (buprenorphine/naloxone) sublingual tablet</v>
      </c>
      <c r="AC371" t="s">
        <v>190</v>
      </c>
      <c r="AE371">
        <v>1</v>
      </c>
      <c r="AF371" t="s">
        <v>190</v>
      </c>
      <c r="AH371" t="str">
        <f t="shared" si="162"/>
        <v>No Buprenorphine specific limitations</v>
      </c>
      <c r="AK371" t="str">
        <f t="shared" si="158"/>
        <v>No Methadone specific limitations</v>
      </c>
      <c r="AN371" t="str">
        <f t="shared" si="159"/>
        <v>No Naltrexone specific limitations</v>
      </c>
      <c r="AQ371" t="str">
        <f t="shared" si="163"/>
        <v>Number of prescription refills, Time until prescription refills, Prior authorization, Age limitation, Quantity limits</v>
      </c>
      <c r="AR371" t="s">
        <v>189</v>
      </c>
      <c r="AT371">
        <v>0</v>
      </c>
      <c r="AZ371">
        <v>1</v>
      </c>
      <c r="BA371" t="s">
        <v>194</v>
      </c>
      <c r="BC371">
        <v>1</v>
      </c>
      <c r="BD371" t="s">
        <v>188</v>
      </c>
      <c r="BF371">
        <v>0</v>
      </c>
    </row>
    <row r="372" spans="1:58" x14ac:dyDescent="0.35">
      <c r="A372" t="s">
        <v>172</v>
      </c>
      <c r="B372" s="1">
        <v>43191</v>
      </c>
      <c r="C372" s="1">
        <v>43258</v>
      </c>
      <c r="D372" t="str">
        <f t="shared" si="160"/>
        <v>Yes, through state Medicaid plans</v>
      </c>
      <c r="E372" t="s">
        <v>192</v>
      </c>
      <c r="G372">
        <v>0</v>
      </c>
      <c r="S372">
        <v>1</v>
      </c>
      <c r="T372" t="s">
        <v>189</v>
      </c>
      <c r="V372" t="str">
        <f t="shared" si="156"/>
        <v>Buprenorphine, Naltrexone, Buprenorphine and Naloxone combination products</v>
      </c>
      <c r="W372" t="s">
        <v>189</v>
      </c>
      <c r="Y372" t="str">
        <f t="shared" si="161"/>
        <v>Vivitrol (naltrexone) injection, Suboxone (buprenorphine/naloxone) sublingual film</v>
      </c>
      <c r="Z372" t="s">
        <v>190</v>
      </c>
      <c r="AB372" t="s">
        <v>195</v>
      </c>
      <c r="AC372" t="s">
        <v>189</v>
      </c>
      <c r="AE372">
        <v>1</v>
      </c>
      <c r="AF372" t="s">
        <v>190</v>
      </c>
      <c r="AH372" t="str">
        <f t="shared" si="162"/>
        <v>No Buprenorphine specific limitations</v>
      </c>
      <c r="AK372" t="str">
        <f t="shared" si="158"/>
        <v>No Methadone specific limitations</v>
      </c>
      <c r="AN372" t="str">
        <f t="shared" si="159"/>
        <v>No Naltrexone specific limitations</v>
      </c>
      <c r="AQ372" t="str">
        <f t="shared" si="163"/>
        <v>Number of prescription refills, Time until prescription refills, Prior authorization, Age limitation, Quantity limits</v>
      </c>
      <c r="AR372" t="s">
        <v>189</v>
      </c>
      <c r="AT372">
        <v>0</v>
      </c>
      <c r="AZ372">
        <v>1</v>
      </c>
      <c r="BA372" t="s">
        <v>194</v>
      </c>
      <c r="BC372">
        <v>1</v>
      </c>
      <c r="BD372" t="s">
        <v>188</v>
      </c>
      <c r="BF372">
        <v>0</v>
      </c>
    </row>
    <row r="373" spans="1:58" x14ac:dyDescent="0.35">
      <c r="A373" t="s">
        <v>172</v>
      </c>
      <c r="B373" s="1">
        <v>43259</v>
      </c>
      <c r="C373" s="1">
        <v>43295</v>
      </c>
      <c r="D373" t="str">
        <f t="shared" si="160"/>
        <v>Yes, through state Medicaid plans</v>
      </c>
      <c r="E373" t="s">
        <v>192</v>
      </c>
      <c r="G373">
        <v>0</v>
      </c>
      <c r="S373">
        <v>1</v>
      </c>
      <c r="T373" t="s">
        <v>189</v>
      </c>
      <c r="V373" t="str">
        <f t="shared" si="156"/>
        <v>Buprenorphine, Naltrexone, Buprenorphine and Naloxone combination products</v>
      </c>
      <c r="W373" t="s">
        <v>189</v>
      </c>
      <c r="Y373" t="str">
        <f t="shared" si="161"/>
        <v>Vivitrol (naltrexone) injection, Suboxone (buprenorphine/naloxone) sublingual film</v>
      </c>
      <c r="Z373" t="s">
        <v>189</v>
      </c>
      <c r="AB373" t="s">
        <v>195</v>
      </c>
      <c r="AC373" t="s">
        <v>189</v>
      </c>
      <c r="AE373">
        <v>1</v>
      </c>
      <c r="AF373" t="s">
        <v>190</v>
      </c>
      <c r="AH373" t="str">
        <f t="shared" si="162"/>
        <v>No Buprenorphine specific limitations</v>
      </c>
      <c r="AK373" t="str">
        <f t="shared" si="158"/>
        <v>No Methadone specific limitations</v>
      </c>
      <c r="AN373" t="str">
        <f t="shared" si="159"/>
        <v>No Naltrexone specific limitations</v>
      </c>
      <c r="AQ373" t="str">
        <f t="shared" si="163"/>
        <v>Number of prescription refills, Time until prescription refills, Prior authorization, Age limitation, Quantity limits</v>
      </c>
      <c r="AR373" t="s">
        <v>189</v>
      </c>
      <c r="AT373">
        <v>0</v>
      </c>
      <c r="AZ373">
        <v>1</v>
      </c>
      <c r="BA373" t="s">
        <v>194</v>
      </c>
      <c r="BC373">
        <v>1</v>
      </c>
      <c r="BD373" t="s">
        <v>188</v>
      </c>
      <c r="BF373">
        <v>0</v>
      </c>
    </row>
    <row r="374" spans="1:58" x14ac:dyDescent="0.35">
      <c r="A374" t="s">
        <v>172</v>
      </c>
      <c r="B374" s="1">
        <v>43296</v>
      </c>
      <c r="C374" s="1">
        <v>43373</v>
      </c>
      <c r="D374" t="str">
        <f t="shared" si="160"/>
        <v>Yes, through state Medicaid plans</v>
      </c>
      <c r="E374" t="s">
        <v>189</v>
      </c>
      <c r="G374">
        <v>0</v>
      </c>
      <c r="S374">
        <v>1</v>
      </c>
      <c r="T374" t="s">
        <v>190</v>
      </c>
      <c r="V374" t="str">
        <f t="shared" si="156"/>
        <v>Buprenorphine, Naltrexone, Buprenorphine and Naloxone combination products</v>
      </c>
      <c r="W374" t="s">
        <v>190</v>
      </c>
      <c r="Y374" t="str">
        <f t="shared" si="161"/>
        <v>Vivitrol (naltrexone) injection, Suboxone (buprenorphine/naloxone) sublingual film</v>
      </c>
      <c r="Z374" t="s">
        <v>190</v>
      </c>
      <c r="AB374" t="s">
        <v>195</v>
      </c>
      <c r="AC374" t="s">
        <v>190</v>
      </c>
      <c r="AE374">
        <v>1</v>
      </c>
      <c r="AF374" t="s">
        <v>190</v>
      </c>
      <c r="AH374" t="str">
        <f t="shared" si="162"/>
        <v>No Buprenorphine specific limitations</v>
      </c>
      <c r="AK374" t="str">
        <f t="shared" si="158"/>
        <v>No Methadone specific limitations</v>
      </c>
      <c r="AN374" t="str">
        <f t="shared" si="159"/>
        <v>No Naltrexone specific limitations</v>
      </c>
      <c r="AQ374" t="str">
        <f t="shared" si="163"/>
        <v>Number of prescription refills, Time until prescription refills, Prior authorization, Age limitation, Quantity limits</v>
      </c>
      <c r="AR374" t="s">
        <v>189</v>
      </c>
      <c r="AT374">
        <v>0</v>
      </c>
      <c r="AZ374">
        <v>1</v>
      </c>
      <c r="BA374" t="s">
        <v>194</v>
      </c>
      <c r="BC374">
        <v>1</v>
      </c>
      <c r="BD374" t="s">
        <v>188</v>
      </c>
      <c r="BF374">
        <v>0</v>
      </c>
    </row>
    <row r="375" spans="1:58" x14ac:dyDescent="0.35">
      <c r="A375" t="s">
        <v>172</v>
      </c>
      <c r="B375" s="1">
        <v>43374</v>
      </c>
      <c r="C375" s="1">
        <v>43555</v>
      </c>
      <c r="D375" t="str">
        <f t="shared" si="160"/>
        <v>Yes, through state Medicaid plans</v>
      </c>
      <c r="E375" t="s">
        <v>189</v>
      </c>
      <c r="G375">
        <v>0</v>
      </c>
      <c r="S375">
        <v>1</v>
      </c>
      <c r="T375" t="s">
        <v>189</v>
      </c>
      <c r="V375" t="str">
        <f t="shared" si="156"/>
        <v>Buprenorphine, Naltrexone, Buprenorphine and Naloxone combination products</v>
      </c>
      <c r="W375" t="s">
        <v>189</v>
      </c>
      <c r="Y375" t="str">
        <f t="shared" si="161"/>
        <v>Vivitrol (naltrexone) injection, Suboxone (buprenorphine/naloxone) sublingual film</v>
      </c>
      <c r="Z375" t="s">
        <v>189</v>
      </c>
      <c r="AB375" t="s">
        <v>195</v>
      </c>
      <c r="AC375" t="s">
        <v>189</v>
      </c>
      <c r="AE375">
        <v>1</v>
      </c>
      <c r="AF375" t="s">
        <v>190</v>
      </c>
      <c r="AH375" t="str">
        <f t="shared" si="162"/>
        <v>No Buprenorphine specific limitations</v>
      </c>
      <c r="AK375" t="str">
        <f t="shared" si="158"/>
        <v>No Methadone specific limitations</v>
      </c>
      <c r="AN375" t="str">
        <f t="shared" si="159"/>
        <v>No Naltrexone specific limitations</v>
      </c>
      <c r="AQ375" t="str">
        <f t="shared" si="163"/>
        <v>Number of prescription refills, Time until prescription refills, Prior authorization, Age limitation, Quantity limits</v>
      </c>
      <c r="AR375" t="s">
        <v>189</v>
      </c>
      <c r="AT375">
        <v>0</v>
      </c>
      <c r="AZ375">
        <v>1</v>
      </c>
      <c r="BA375" t="s">
        <v>194</v>
      </c>
      <c r="BC375">
        <v>1</v>
      </c>
      <c r="BD375" t="s">
        <v>188</v>
      </c>
      <c r="BF375">
        <v>0</v>
      </c>
    </row>
    <row r="376" spans="1:58" x14ac:dyDescent="0.35">
      <c r="A376" t="s">
        <v>172</v>
      </c>
      <c r="B376" s="1">
        <v>43556</v>
      </c>
      <c r="C376" s="1">
        <v>43646</v>
      </c>
      <c r="D376" t="str">
        <f t="shared" si="160"/>
        <v>Yes, through state Medicaid plans</v>
      </c>
      <c r="E376" t="s">
        <v>192</v>
      </c>
      <c r="G376">
        <v>0</v>
      </c>
      <c r="S376">
        <v>1</v>
      </c>
      <c r="T376" t="s">
        <v>192</v>
      </c>
      <c r="V376" t="str">
        <f t="shared" si="156"/>
        <v>Buprenorphine, Naltrexone, Buprenorphine and Naloxone combination products</v>
      </c>
      <c r="W376" t="s">
        <v>189</v>
      </c>
      <c r="Y376" t="str">
        <f t="shared" si="161"/>
        <v>Vivitrol (naltrexone) injection, Suboxone (buprenorphine/naloxone) sublingual film</v>
      </c>
      <c r="Z376" t="s">
        <v>189</v>
      </c>
      <c r="AB376" t="s">
        <v>193</v>
      </c>
      <c r="AC376" t="s">
        <v>189</v>
      </c>
      <c r="AE376">
        <v>1</v>
      </c>
      <c r="AF376" t="s">
        <v>190</v>
      </c>
      <c r="AH376" t="str">
        <f t="shared" si="162"/>
        <v>No Buprenorphine specific limitations</v>
      </c>
      <c r="AK376" t="str">
        <f t="shared" si="158"/>
        <v>No Methadone specific limitations</v>
      </c>
      <c r="AN376" t="str">
        <f t="shared" si="159"/>
        <v>No Naltrexone specific limitations</v>
      </c>
      <c r="AQ376" t="str">
        <f t="shared" si="163"/>
        <v>Number of prescription refills, Time until prescription refills, Prior authorization, Age limitation, Quantity limits</v>
      </c>
      <c r="AR376" t="s">
        <v>189</v>
      </c>
      <c r="AT376">
        <v>0</v>
      </c>
      <c r="AZ376">
        <v>1</v>
      </c>
      <c r="BA376" t="s">
        <v>194</v>
      </c>
      <c r="BC376">
        <v>1</v>
      </c>
      <c r="BD376" t="s">
        <v>188</v>
      </c>
      <c r="BF376">
        <v>0</v>
      </c>
    </row>
    <row r="377" spans="1:58" x14ac:dyDescent="0.35">
      <c r="A377" t="s">
        <v>172</v>
      </c>
      <c r="B377" s="1">
        <v>43647</v>
      </c>
      <c r="C377" s="1">
        <v>43737</v>
      </c>
      <c r="D377" t="str">
        <f t="shared" si="160"/>
        <v>Yes, through state Medicaid plans</v>
      </c>
      <c r="E377" t="s">
        <v>192</v>
      </c>
      <c r="G377">
        <v>0</v>
      </c>
      <c r="S377">
        <v>1</v>
      </c>
      <c r="T377" t="s">
        <v>192</v>
      </c>
      <c r="V377" t="str">
        <f t="shared" si="156"/>
        <v>Buprenorphine, Naltrexone, Buprenorphine and Naloxone combination products</v>
      </c>
      <c r="W377" t="s">
        <v>189</v>
      </c>
      <c r="Y377" t="str">
        <f t="shared" si="161"/>
        <v>Vivitrol (naltrexone) injection, Suboxone (buprenorphine/naloxone) sublingual film</v>
      </c>
      <c r="Z377" t="s">
        <v>189</v>
      </c>
      <c r="AB377" t="s">
        <v>193</v>
      </c>
      <c r="AC377" t="s">
        <v>190</v>
      </c>
      <c r="AE377">
        <v>1</v>
      </c>
      <c r="AF377" t="s">
        <v>190</v>
      </c>
      <c r="AH377" t="str">
        <f t="shared" si="162"/>
        <v>No Buprenorphine specific limitations</v>
      </c>
      <c r="AK377" t="str">
        <f t="shared" si="158"/>
        <v>No Methadone specific limitations</v>
      </c>
      <c r="AN377" t="str">
        <f t="shared" si="159"/>
        <v>No Naltrexone specific limitations</v>
      </c>
      <c r="AQ377" t="str">
        <f t="shared" si="163"/>
        <v>Number of prescription refills, Time until prescription refills, Prior authorization, Age limitation, Quantity limits</v>
      </c>
      <c r="AR377" t="s">
        <v>189</v>
      </c>
      <c r="AT377">
        <v>0</v>
      </c>
      <c r="AZ377">
        <v>1</v>
      </c>
      <c r="BA377" t="s">
        <v>194</v>
      </c>
      <c r="BC377">
        <v>1</v>
      </c>
      <c r="BD377" t="s">
        <v>188</v>
      </c>
      <c r="BF377">
        <v>0</v>
      </c>
    </row>
    <row r="378" spans="1:58" x14ac:dyDescent="0.35">
      <c r="A378" t="s">
        <v>172</v>
      </c>
      <c r="B378" s="1">
        <v>43738</v>
      </c>
      <c r="C378" s="1">
        <v>43830</v>
      </c>
      <c r="D378" t="str">
        <f t="shared" si="160"/>
        <v>Yes, through state Medicaid plans</v>
      </c>
      <c r="E378" t="s">
        <v>192</v>
      </c>
      <c r="G378">
        <v>0</v>
      </c>
      <c r="S378">
        <v>1</v>
      </c>
      <c r="T378" t="s">
        <v>192</v>
      </c>
      <c r="V378" t="str">
        <f t="shared" si="156"/>
        <v>Buprenorphine, Naltrexone, Buprenorphine and Naloxone combination products</v>
      </c>
      <c r="W378" t="s">
        <v>189</v>
      </c>
      <c r="Y378" t="str">
        <f t="shared" si="161"/>
        <v>Vivitrol (naltrexone) injection, Suboxone (buprenorphine/naloxone) sublingual film</v>
      </c>
      <c r="Z378" t="s">
        <v>189</v>
      </c>
      <c r="AB378" t="s">
        <v>193</v>
      </c>
      <c r="AC378" t="s">
        <v>189</v>
      </c>
      <c r="AE378">
        <v>1</v>
      </c>
      <c r="AF378" t="s">
        <v>190</v>
      </c>
      <c r="AH378" t="str">
        <f t="shared" si="162"/>
        <v>No Buprenorphine specific limitations</v>
      </c>
      <c r="AK378" t="str">
        <f t="shared" si="158"/>
        <v>No Methadone specific limitations</v>
      </c>
      <c r="AN378" t="str">
        <f t="shared" si="159"/>
        <v>No Naltrexone specific limitations</v>
      </c>
      <c r="AQ378" t="str">
        <f t="shared" si="163"/>
        <v>Number of prescription refills, Time until prescription refills, Prior authorization, Age limitation, Quantity limits</v>
      </c>
      <c r="AR378" t="s">
        <v>189</v>
      </c>
      <c r="AT378">
        <v>0</v>
      </c>
      <c r="AZ378">
        <v>0</v>
      </c>
      <c r="BC378">
        <v>1</v>
      </c>
      <c r="BD378" t="s">
        <v>188</v>
      </c>
      <c r="BF378">
        <v>0</v>
      </c>
    </row>
    <row r="379" spans="1:58" x14ac:dyDescent="0.35">
      <c r="A379" t="s">
        <v>172</v>
      </c>
      <c r="B379" s="1">
        <v>43831</v>
      </c>
      <c r="C379" s="1">
        <v>44044</v>
      </c>
      <c r="D379" t="str">
        <f t="shared" si="160"/>
        <v>Yes, through state Medicaid plans</v>
      </c>
      <c r="E379" t="s">
        <v>192</v>
      </c>
      <c r="G379">
        <v>0</v>
      </c>
      <c r="S379">
        <v>1</v>
      </c>
      <c r="T379" t="s">
        <v>192</v>
      </c>
      <c r="V379" t="str">
        <f t="shared" si="156"/>
        <v>Buprenorphine, Naltrexone, Buprenorphine and Naloxone combination products</v>
      </c>
      <c r="W379" t="s">
        <v>189</v>
      </c>
      <c r="Y379" t="str">
        <f t="shared" si="161"/>
        <v>Vivitrol (naltrexone) injection, Suboxone (buprenorphine/naloxone) sublingual film</v>
      </c>
      <c r="Z379" t="s">
        <v>189</v>
      </c>
      <c r="AB379" t="s">
        <v>191</v>
      </c>
      <c r="AC379" t="s">
        <v>189</v>
      </c>
      <c r="AE379">
        <v>1</v>
      </c>
      <c r="AF379" t="s">
        <v>190</v>
      </c>
      <c r="AH379" t="str">
        <f t="shared" si="162"/>
        <v>No Buprenorphine specific limitations</v>
      </c>
      <c r="AK379" t="str">
        <f t="shared" si="158"/>
        <v>No Methadone specific limitations</v>
      </c>
      <c r="AN379" t="str">
        <f t="shared" si="159"/>
        <v>No Naltrexone specific limitations</v>
      </c>
      <c r="AQ379" t="str">
        <f t="shared" si="163"/>
        <v>Number of prescription refills, Time until prescription refills, Prior authorization, Age limitation, Quantity limits</v>
      </c>
      <c r="AR379" t="s">
        <v>189</v>
      </c>
      <c r="AT379">
        <v>0</v>
      </c>
      <c r="AZ379">
        <v>0</v>
      </c>
      <c r="BC379">
        <v>1</v>
      </c>
      <c r="BD379" t="s">
        <v>188</v>
      </c>
      <c r="BF379">
        <v>0</v>
      </c>
    </row>
    <row r="380" spans="1:58" x14ac:dyDescent="0.35">
      <c r="A380" t="s">
        <v>173</v>
      </c>
      <c r="B380" s="1">
        <v>42948</v>
      </c>
      <c r="C380" s="1">
        <v>43190</v>
      </c>
      <c r="D380" t="str">
        <f t="shared" si="160"/>
        <v>Yes, through state Medicaid plans</v>
      </c>
      <c r="E380" t="s">
        <v>183</v>
      </c>
      <c r="G380">
        <v>0</v>
      </c>
      <c r="S380">
        <v>1</v>
      </c>
      <c r="T380" t="s">
        <v>183</v>
      </c>
      <c r="V380" t="str">
        <f>("Buprenorphine, Methadone, Naltrexone, Buprenorphine and Naloxone combination products")</f>
        <v>Buprenorphine, Methadone, Naltrexone, Buprenorphine and Naloxone combination products</v>
      </c>
      <c r="W380" t="s">
        <v>183</v>
      </c>
      <c r="Y380" t="s">
        <v>187</v>
      </c>
      <c r="Z380" t="s">
        <v>183</v>
      </c>
      <c r="AB380" t="str">
        <f>("Bunavail (buprenorphine/naloxone) buccal film, Buprenorphine sublingual film, Buprenorphine sublingual tablet, Buprenorphine/naloxone sublingual tablet")</f>
        <v>Bunavail (buprenorphine/naloxone) buccal film, Buprenorphine sublingual film, Buprenorphine sublingual tablet, Buprenorphine/naloxone sublingual tablet</v>
      </c>
      <c r="AC380" t="s">
        <v>183</v>
      </c>
      <c r="AE380">
        <v>1</v>
      </c>
      <c r="AF380" t="s">
        <v>183</v>
      </c>
      <c r="AH380" t="str">
        <f t="shared" si="162"/>
        <v>No Buprenorphine specific limitations</v>
      </c>
      <c r="AK380" t="str">
        <f t="shared" si="158"/>
        <v>No Methadone specific limitations</v>
      </c>
      <c r="AN380" t="str">
        <f t="shared" si="159"/>
        <v>No Naltrexone specific limitations</v>
      </c>
      <c r="AQ380" t="str">
        <f>("Prior authorization")</f>
        <v>Prior authorization</v>
      </c>
      <c r="AR380" t="s">
        <v>183</v>
      </c>
      <c r="AT380">
        <v>0</v>
      </c>
      <c r="AZ380">
        <v>1</v>
      </c>
      <c r="BA380" t="s">
        <v>185</v>
      </c>
      <c r="BF380">
        <v>0</v>
      </c>
    </row>
    <row r="381" spans="1:58" x14ac:dyDescent="0.35">
      <c r="A381" t="s">
        <v>173</v>
      </c>
      <c r="B381" s="1">
        <v>43191</v>
      </c>
      <c r="C381" s="1">
        <v>43312</v>
      </c>
      <c r="D381" t="str">
        <f t="shared" si="160"/>
        <v>Yes, through state Medicaid plans</v>
      </c>
      <c r="E381" t="s">
        <v>183</v>
      </c>
      <c r="G381">
        <v>0</v>
      </c>
      <c r="S381">
        <v>1</v>
      </c>
      <c r="T381" t="s">
        <v>183</v>
      </c>
      <c r="V381" t="str">
        <f>("Buprenorphine, Methadone, Naltrexone, Buprenorphine and Naloxone combination products")</f>
        <v>Buprenorphine, Methadone, Naltrexone, Buprenorphine and Naloxone combination products</v>
      </c>
      <c r="W381" t="s">
        <v>183</v>
      </c>
      <c r="Y381" t="s">
        <v>187</v>
      </c>
      <c r="Z381" t="s">
        <v>183</v>
      </c>
      <c r="AB381" t="str">
        <f>("Buprenorphine sublingual tablet, Sublocade (buprenorphine) subcutaneous injection , Buprenorphine/naloxone sublingual tablet, Bunavail (buprenorphine/naloxone) buccal film")</f>
        <v>Buprenorphine sublingual tablet, Sublocade (buprenorphine) subcutaneous injection , Buprenorphine/naloxone sublingual tablet, Bunavail (buprenorphine/naloxone) buccal film</v>
      </c>
      <c r="AC381" t="s">
        <v>183</v>
      </c>
      <c r="AE381">
        <v>1</v>
      </c>
      <c r="AF381" t="s">
        <v>183</v>
      </c>
      <c r="AH381" t="str">
        <f t="shared" si="162"/>
        <v>No Buprenorphine specific limitations</v>
      </c>
      <c r="AK381" t="str">
        <f t="shared" si="158"/>
        <v>No Methadone specific limitations</v>
      </c>
      <c r="AN381" t="str">
        <f t="shared" si="159"/>
        <v>No Naltrexone specific limitations</v>
      </c>
      <c r="AQ381" t="str">
        <f>("Prior authorization")</f>
        <v>Prior authorization</v>
      </c>
      <c r="AR381" t="s">
        <v>183</v>
      </c>
      <c r="AT381">
        <v>0</v>
      </c>
      <c r="AZ381">
        <v>1</v>
      </c>
      <c r="BA381" t="s">
        <v>185</v>
      </c>
      <c r="BF381">
        <v>0</v>
      </c>
    </row>
    <row r="382" spans="1:58" x14ac:dyDescent="0.35">
      <c r="A382" t="s">
        <v>173</v>
      </c>
      <c r="B382" s="1">
        <v>43313</v>
      </c>
      <c r="C382" s="1">
        <v>43759</v>
      </c>
      <c r="D382" t="str">
        <f t="shared" si="160"/>
        <v>Yes, through state Medicaid plans</v>
      </c>
      <c r="E382" t="s">
        <v>183</v>
      </c>
      <c r="G382">
        <v>0</v>
      </c>
      <c r="S382">
        <v>1</v>
      </c>
      <c r="T382" t="s">
        <v>183</v>
      </c>
      <c r="V382" t="str">
        <f>("Buprenorphine, Methadone, Naltrexone, Buprenorphine and Naloxone combination products")</f>
        <v>Buprenorphine, Methadone, Naltrexone, Buprenorphine and Naloxone combination products</v>
      </c>
      <c r="W382" t="s">
        <v>183</v>
      </c>
      <c r="Y382" t="s">
        <v>187</v>
      </c>
      <c r="Z382" t="s">
        <v>183</v>
      </c>
      <c r="AB382" t="s">
        <v>186</v>
      </c>
      <c r="AC382" t="s">
        <v>183</v>
      </c>
      <c r="AE382">
        <v>0</v>
      </c>
      <c r="AT382">
        <v>0</v>
      </c>
      <c r="AZ382">
        <v>1</v>
      </c>
      <c r="BA382" t="s">
        <v>185</v>
      </c>
      <c r="BF382">
        <v>0</v>
      </c>
    </row>
    <row r="383" spans="1:58" x14ac:dyDescent="0.35">
      <c r="A383" t="s">
        <v>173</v>
      </c>
      <c r="B383" s="1">
        <v>43760</v>
      </c>
      <c r="C383" s="1">
        <v>44012</v>
      </c>
      <c r="D383" t="str">
        <f t="shared" si="160"/>
        <v>Yes, through state Medicaid plans</v>
      </c>
      <c r="E383" t="s">
        <v>183</v>
      </c>
      <c r="G383">
        <v>0</v>
      </c>
      <c r="S383">
        <v>1</v>
      </c>
      <c r="T383" t="s">
        <v>183</v>
      </c>
      <c r="V383" t="str">
        <f>("Buprenorphine, Methadone, Naltrexone, Buprenorphine and Naloxone combination products")</f>
        <v>Buprenorphine, Methadone, Naltrexone, Buprenorphine and Naloxone combination products</v>
      </c>
      <c r="W383" t="s">
        <v>183</v>
      </c>
      <c r="Y383" t="s">
        <v>187</v>
      </c>
      <c r="Z383" t="s">
        <v>183</v>
      </c>
      <c r="AB383" t="s">
        <v>186</v>
      </c>
      <c r="AC383" t="s">
        <v>183</v>
      </c>
      <c r="AE383">
        <v>0</v>
      </c>
      <c r="AT383">
        <v>0</v>
      </c>
      <c r="AZ383">
        <v>1</v>
      </c>
      <c r="BA383" t="s">
        <v>185</v>
      </c>
      <c r="BC383">
        <v>1</v>
      </c>
      <c r="BD383" t="s">
        <v>181</v>
      </c>
      <c r="BF383">
        <v>0</v>
      </c>
    </row>
    <row r="384" spans="1:58" x14ac:dyDescent="0.35">
      <c r="A384" t="s">
        <v>173</v>
      </c>
      <c r="B384" s="1">
        <v>44013</v>
      </c>
      <c r="C384" s="1">
        <v>44044</v>
      </c>
      <c r="D384" t="str">
        <f t="shared" si="160"/>
        <v>Yes, through state Medicaid plans</v>
      </c>
      <c r="E384" t="s">
        <v>183</v>
      </c>
      <c r="G384">
        <v>0</v>
      </c>
      <c r="S384">
        <v>1</v>
      </c>
      <c r="T384" t="s">
        <v>183</v>
      </c>
      <c r="V384" t="str">
        <f>("Buprenorphine, Methadone, Naltrexone, Buprenorphine and Naloxone combination products")</f>
        <v>Buprenorphine, Methadone, Naltrexone, Buprenorphine and Naloxone combination products</v>
      </c>
      <c r="W384" t="s">
        <v>183</v>
      </c>
      <c r="Y384" t="s">
        <v>184</v>
      </c>
      <c r="Z384" t="s">
        <v>183</v>
      </c>
      <c r="AB384" t="str">
        <f>("Bunavail (buprenorphine/naloxone) buccal film, Buprenorphine sublingual tablet, Buprenorphine/naloxone sublingual film ")</f>
        <v xml:space="preserve">Bunavail (buprenorphine/naloxone) buccal film, Buprenorphine sublingual tablet, Buprenorphine/naloxone sublingual film </v>
      </c>
      <c r="AC384" t="s">
        <v>183</v>
      </c>
      <c r="AE384">
        <v>0</v>
      </c>
      <c r="AT384">
        <v>0</v>
      </c>
      <c r="AZ384">
        <v>1</v>
      </c>
      <c r="BA384" t="s">
        <v>182</v>
      </c>
      <c r="BC384">
        <v>1</v>
      </c>
      <c r="BD384" t="s">
        <v>181</v>
      </c>
      <c r="BF384">
        <v>0</v>
      </c>
    </row>
    <row r="385" spans="1:58" x14ac:dyDescent="0.35">
      <c r="A385" t="s">
        <v>174</v>
      </c>
      <c r="B385" s="1">
        <v>42948</v>
      </c>
      <c r="C385" s="1">
        <v>43369</v>
      </c>
      <c r="D385" t="str">
        <f t="shared" si="160"/>
        <v>Yes, through state Medicaid plans</v>
      </c>
      <c r="E385" t="s">
        <v>177</v>
      </c>
      <c r="G385">
        <v>0</v>
      </c>
      <c r="S385">
        <v>1</v>
      </c>
      <c r="T385" t="s">
        <v>177</v>
      </c>
      <c r="V385" t="str">
        <f>("Buprenorphine, Naltrexone, Buprenorphine and Naloxone combination products")</f>
        <v>Buprenorphine, Naltrexone, Buprenorphine and Naloxone combination products</v>
      </c>
      <c r="W385" t="s">
        <v>177</v>
      </c>
      <c r="Y385" t="str">
        <f>("Naltrexone tablet, Vivitrol (naltrexone) injection, Suboxone (buprenorphine/naloxone) sublingual film")</f>
        <v>Naltrexone tablet, Vivitrol (naltrexone) injection, Suboxone (buprenorphine/naloxone) sublingual film</v>
      </c>
      <c r="Z385" t="s">
        <v>177</v>
      </c>
      <c r="AB385" t="s">
        <v>180</v>
      </c>
      <c r="AC385" t="s">
        <v>177</v>
      </c>
      <c r="AE385">
        <v>1</v>
      </c>
      <c r="AF385" t="s">
        <v>177</v>
      </c>
      <c r="AH385" t="str">
        <f>("No Buprenorphine specific limitations")</f>
        <v>No Buprenorphine specific limitations</v>
      </c>
      <c r="AK385" t="str">
        <f>("No Methadone specific limitations")</f>
        <v>No Methadone specific limitations</v>
      </c>
      <c r="AN385" t="str">
        <f>("Prior authorization")</f>
        <v>Prior authorization</v>
      </c>
      <c r="AO385" t="s">
        <v>177</v>
      </c>
      <c r="AP385" t="s">
        <v>178</v>
      </c>
      <c r="AQ385" t="str">
        <f>("Prior authorization, Quantity limits")</f>
        <v>Prior authorization, Quantity limits</v>
      </c>
      <c r="AR385" t="s">
        <v>177</v>
      </c>
      <c r="AS385" t="s">
        <v>176</v>
      </c>
      <c r="AT385">
        <v>0</v>
      </c>
      <c r="AZ385">
        <v>0</v>
      </c>
      <c r="BF385">
        <v>0</v>
      </c>
    </row>
    <row r="386" spans="1:58" x14ac:dyDescent="0.35">
      <c r="A386" t="s">
        <v>174</v>
      </c>
      <c r="B386" s="1">
        <v>43370</v>
      </c>
      <c r="C386" s="1">
        <v>43465</v>
      </c>
      <c r="D386" t="str">
        <f t="shared" si="160"/>
        <v>Yes, through state Medicaid plans</v>
      </c>
      <c r="E386" t="s">
        <v>177</v>
      </c>
      <c r="G386">
        <v>0</v>
      </c>
      <c r="S386">
        <v>1</v>
      </c>
      <c r="T386" t="s">
        <v>177</v>
      </c>
      <c r="V386" t="str">
        <f>("Buprenorphine, Naltrexone, Buprenorphine and Naloxone combination products")</f>
        <v>Buprenorphine, Naltrexone, Buprenorphine and Naloxone combination products</v>
      </c>
      <c r="W386" t="s">
        <v>177</v>
      </c>
      <c r="Y386" t="str">
        <f>("Naltrexone tablet, Vivitrol (naltrexone) injection, Suboxone (buprenorphine/naloxone) sublingual film")</f>
        <v>Naltrexone tablet, Vivitrol (naltrexone) injection, Suboxone (buprenorphine/naloxone) sublingual film</v>
      </c>
      <c r="Z386" t="s">
        <v>177</v>
      </c>
      <c r="AB386" t="s">
        <v>179</v>
      </c>
      <c r="AC386" t="s">
        <v>177</v>
      </c>
      <c r="AE386">
        <v>1</v>
      </c>
      <c r="AF386" t="s">
        <v>177</v>
      </c>
      <c r="AH386" t="str">
        <f>("No Buprenorphine specific limitations")</f>
        <v>No Buprenorphine specific limitations</v>
      </c>
      <c r="AK386" t="str">
        <f>("No Methadone specific limitations")</f>
        <v>No Methadone specific limitations</v>
      </c>
      <c r="AN386" t="str">
        <f>("Prior authorization")</f>
        <v>Prior authorization</v>
      </c>
      <c r="AO386" t="s">
        <v>177</v>
      </c>
      <c r="AP386" t="s">
        <v>178</v>
      </c>
      <c r="AQ386" t="str">
        <f>("Prior authorization, Quantity limits")</f>
        <v>Prior authorization, Quantity limits</v>
      </c>
      <c r="AR386" t="s">
        <v>177</v>
      </c>
      <c r="AS386" t="s">
        <v>176</v>
      </c>
      <c r="AT386">
        <v>0</v>
      </c>
      <c r="AZ386">
        <v>0</v>
      </c>
      <c r="BF386">
        <v>0</v>
      </c>
    </row>
    <row r="387" spans="1:58" x14ac:dyDescent="0.35">
      <c r="A387" t="s">
        <v>174</v>
      </c>
      <c r="B387" s="1">
        <v>43466</v>
      </c>
      <c r="C387" s="1">
        <v>44044</v>
      </c>
      <c r="D387" t="str">
        <f t="shared" si="160"/>
        <v>Yes, through state Medicaid plans</v>
      </c>
      <c r="E387" t="s">
        <v>177</v>
      </c>
      <c r="G387">
        <v>0</v>
      </c>
      <c r="S387">
        <v>1</v>
      </c>
      <c r="T387" t="s">
        <v>177</v>
      </c>
      <c r="V387" t="str">
        <f>("Buprenorphine, Naltrexone, Buprenorphine and Naloxone combination products")</f>
        <v>Buprenorphine, Naltrexone, Buprenorphine and Naloxone combination products</v>
      </c>
      <c r="W387" t="s">
        <v>177</v>
      </c>
      <c r="Y387" t="str">
        <f>("Naltrexone tablet, Vivitrol (naltrexone) injection, Buprenorphine/naloxone sublingual tablet, Suboxone (buprenorphine/naloxone) sublingual film")</f>
        <v>Naltrexone tablet, Vivitrol (naltrexone) injection, Buprenorphine/naloxone sublingual tablet, Suboxone (buprenorphine/naloxone) sublingual film</v>
      </c>
      <c r="Z387" t="s">
        <v>177</v>
      </c>
      <c r="AB387" t="s">
        <v>179</v>
      </c>
      <c r="AE387">
        <v>1</v>
      </c>
      <c r="AF387" t="s">
        <v>177</v>
      </c>
      <c r="AH387" t="str">
        <f>("No Buprenorphine specific limitations")</f>
        <v>No Buprenorphine specific limitations</v>
      </c>
      <c r="AK387" t="str">
        <f>("No Methadone specific limitations")</f>
        <v>No Methadone specific limitations</v>
      </c>
      <c r="AN387" t="str">
        <f>("Prior authorization")</f>
        <v>Prior authorization</v>
      </c>
      <c r="AO387" t="s">
        <v>177</v>
      </c>
      <c r="AP387" t="s">
        <v>178</v>
      </c>
      <c r="AQ387" t="str">
        <f>("Prior authorization, Quantity limits")</f>
        <v>Prior authorization, Quantity limits</v>
      </c>
      <c r="AR387" t="s">
        <v>177</v>
      </c>
      <c r="AS387" t="s">
        <v>176</v>
      </c>
      <c r="AT387">
        <v>0</v>
      </c>
      <c r="AZ387">
        <v>0</v>
      </c>
      <c r="BF38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Waimberg</dc:creator>
  <cp:lastModifiedBy>Lizzy Platt</cp:lastModifiedBy>
  <dcterms:created xsi:type="dcterms:W3CDTF">2020-12-07T21:29:41Z</dcterms:created>
  <dcterms:modified xsi:type="dcterms:W3CDTF">2020-12-08T01:47:53Z</dcterms:modified>
</cp:coreProperties>
</file>