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eplat\Documents\UMich\"/>
    </mc:Choice>
  </mc:AlternateContent>
  <xr:revisionPtr revIDLastSave="0" documentId="13_ncr:40009_{AB977256-8801-4054-A853-B2B46CD1A210}" xr6:coauthVersionLast="47" xr6:coauthVersionMax="47" xr10:uidLastSave="{00000000-0000-0000-0000-000000000000}"/>
  <bookViews>
    <workbookView xWindow="14303" yWindow="-98" windowWidth="28995" windowHeight="15796"/>
  </bookViews>
  <sheets>
    <sheet name="Statistical Data" sheetId="2" r:id="rId1"/>
    <sheet name="Summary Data" sheetId="1" r:id="rId2"/>
  </sheets>
  <calcPr calcId="0"/>
</workbook>
</file>

<file path=xl/calcChain.xml><?xml version="1.0" encoding="utf-8"?>
<calcChain xmlns="http://schemas.openxmlformats.org/spreadsheetml/2006/main">
  <c r="G4" i="1" l="1"/>
  <c r="J4" i="1"/>
  <c r="V4" i="1"/>
  <c r="BI4" i="1"/>
  <c r="BO4" i="1"/>
  <c r="BU4" i="1"/>
  <c r="BX4" i="1"/>
  <c r="G5" i="1"/>
  <c r="J5" i="1"/>
  <c r="V5" i="1"/>
  <c r="BI5" i="1"/>
  <c r="BO5" i="1"/>
  <c r="BU5" i="1"/>
  <c r="BX5" i="1"/>
  <c r="G6" i="1"/>
  <c r="J6" i="1"/>
  <c r="V6" i="1"/>
  <c r="BI6" i="1"/>
  <c r="BO6" i="1"/>
  <c r="BU6" i="1"/>
  <c r="BX6" i="1"/>
  <c r="G7" i="1"/>
  <c r="J7" i="1"/>
  <c r="V7" i="1"/>
  <c r="AT7" i="1"/>
  <c r="BI7" i="1"/>
  <c r="BO7" i="1"/>
  <c r="BU7" i="1"/>
  <c r="BX7" i="1"/>
  <c r="G8" i="1"/>
  <c r="J8" i="1"/>
  <c r="V8" i="1"/>
  <c r="AT8" i="1"/>
  <c r="BI8" i="1"/>
  <c r="BO8" i="1"/>
  <c r="BU8" i="1"/>
  <c r="BX8" i="1"/>
  <c r="G9" i="1"/>
  <c r="J9" i="1"/>
  <c r="V9" i="1"/>
  <c r="AT9" i="1"/>
  <c r="BI9" i="1"/>
  <c r="BO9" i="1"/>
  <c r="BU9" i="1"/>
  <c r="BX9" i="1"/>
  <c r="G10" i="1"/>
  <c r="J10" i="1"/>
  <c r="V10" i="1"/>
  <c r="AT10" i="1"/>
  <c r="BI10" i="1"/>
  <c r="BO10" i="1"/>
  <c r="BU10" i="1"/>
  <c r="BX10" i="1"/>
  <c r="G11" i="1"/>
  <c r="J11" i="1"/>
  <c r="V11" i="1"/>
  <c r="AT11" i="1"/>
  <c r="BI11" i="1"/>
  <c r="BO11" i="1"/>
  <c r="BU11" i="1"/>
  <c r="BX11" i="1"/>
  <c r="G13" i="1"/>
  <c r="J13" i="1"/>
  <c r="V13" i="1"/>
  <c r="AT13" i="1"/>
  <c r="BI13" i="1"/>
  <c r="BU13" i="1"/>
  <c r="BX13" i="1"/>
  <c r="G14" i="1"/>
  <c r="J14" i="1"/>
  <c r="V14" i="1"/>
  <c r="AT14" i="1"/>
  <c r="BI14" i="1"/>
  <c r="BU14" i="1"/>
  <c r="BX14" i="1"/>
  <c r="G15" i="1"/>
  <c r="J15" i="1"/>
  <c r="V15" i="1"/>
  <c r="AT15" i="1"/>
  <c r="BI15" i="1"/>
  <c r="BU15" i="1"/>
  <c r="BX15" i="1"/>
  <c r="G16" i="1"/>
  <c r="J16" i="1"/>
  <c r="V16" i="1"/>
  <c r="AT16" i="1"/>
  <c r="BI16" i="1"/>
  <c r="BU16" i="1"/>
  <c r="BX16" i="1"/>
  <c r="G17" i="1"/>
  <c r="J17" i="1"/>
  <c r="V17" i="1"/>
  <c r="AT17" i="1"/>
  <c r="BI17" i="1"/>
  <c r="BU17" i="1"/>
  <c r="BX17" i="1"/>
  <c r="G18" i="1"/>
  <c r="J18" i="1"/>
  <c r="V18" i="1"/>
  <c r="AT18" i="1"/>
  <c r="BI18" i="1"/>
  <c r="BU18" i="1"/>
  <c r="BX18" i="1"/>
  <c r="G19" i="1"/>
  <c r="J19" i="1"/>
  <c r="V19" i="1"/>
  <c r="AT19" i="1"/>
  <c r="BI19" i="1"/>
  <c r="BU19" i="1"/>
  <c r="BX19" i="1"/>
  <c r="G20" i="1"/>
  <c r="J20" i="1"/>
  <c r="V20" i="1"/>
  <c r="AT20" i="1"/>
  <c r="BI20" i="1"/>
  <c r="BU20" i="1"/>
  <c r="BX20" i="1"/>
  <c r="G21" i="1"/>
  <c r="J21" i="1"/>
  <c r="V21" i="1"/>
  <c r="AT21" i="1"/>
  <c r="BI21" i="1"/>
  <c r="BU21" i="1"/>
  <c r="BX21" i="1"/>
  <c r="G22" i="1"/>
  <c r="J22" i="1"/>
  <c r="V22" i="1"/>
  <c r="BI22" i="1"/>
  <c r="G23" i="1"/>
  <c r="J23" i="1"/>
  <c r="V23" i="1"/>
  <c r="BI23" i="1"/>
  <c r="G24" i="1"/>
  <c r="J24" i="1"/>
  <c r="V24" i="1"/>
  <c r="BI24" i="1"/>
  <c r="BU24" i="1"/>
  <c r="BX24" i="1"/>
  <c r="G25" i="1"/>
  <c r="J25" i="1"/>
  <c r="V25" i="1"/>
  <c r="BI25" i="1"/>
  <c r="BU25" i="1"/>
  <c r="BX25" i="1"/>
  <c r="G26" i="1"/>
  <c r="J26" i="1"/>
  <c r="V26" i="1"/>
  <c r="BI26" i="1"/>
  <c r="BU26" i="1"/>
  <c r="BX26" i="1"/>
  <c r="G27" i="1"/>
  <c r="J27" i="1"/>
  <c r="V27" i="1"/>
  <c r="BI27" i="1"/>
  <c r="BU27" i="1"/>
  <c r="BX27" i="1"/>
  <c r="G28" i="1"/>
  <c r="J28" i="1"/>
  <c r="V28" i="1"/>
  <c r="BI28" i="1"/>
  <c r="BU28" i="1"/>
  <c r="BX28" i="1"/>
  <c r="G29" i="1"/>
  <c r="J29" i="1"/>
  <c r="V29" i="1"/>
  <c r="BI29" i="1"/>
  <c r="BU29" i="1"/>
  <c r="BX29" i="1"/>
  <c r="G30" i="1"/>
  <c r="J30" i="1"/>
  <c r="V30" i="1"/>
  <c r="BI30" i="1"/>
  <c r="BU30" i="1"/>
  <c r="BX30" i="1"/>
  <c r="G31" i="1"/>
  <c r="J31" i="1"/>
  <c r="V31" i="1"/>
  <c r="BI31" i="1"/>
  <c r="BU31" i="1"/>
  <c r="BX31" i="1"/>
  <c r="G32" i="1"/>
  <c r="J32" i="1"/>
  <c r="M32" i="1"/>
  <c r="V32" i="1"/>
  <c r="BI32" i="1"/>
  <c r="BU32" i="1"/>
  <c r="BX32" i="1"/>
  <c r="G33" i="1"/>
  <c r="J33" i="1"/>
  <c r="M33" i="1"/>
  <c r="V33" i="1"/>
  <c r="BI33" i="1"/>
  <c r="BU33" i="1"/>
  <c r="BX33" i="1"/>
  <c r="G34" i="1"/>
  <c r="J34" i="1"/>
  <c r="M34" i="1"/>
  <c r="V34" i="1"/>
  <c r="AT34" i="1"/>
  <c r="BI34" i="1"/>
  <c r="BU34" i="1"/>
  <c r="BX34" i="1"/>
  <c r="G35" i="1"/>
  <c r="J35" i="1"/>
  <c r="M35" i="1"/>
  <c r="V35" i="1"/>
  <c r="AT35" i="1"/>
  <c r="BI35" i="1"/>
  <c r="BU35" i="1"/>
  <c r="BX35" i="1"/>
  <c r="G36" i="1"/>
  <c r="J36" i="1"/>
  <c r="M36" i="1"/>
  <c r="V36" i="1"/>
  <c r="AT36" i="1"/>
  <c r="BI36" i="1"/>
  <c r="BU36" i="1"/>
  <c r="BX36" i="1"/>
  <c r="G37" i="1"/>
  <c r="J37" i="1"/>
  <c r="M37" i="1"/>
  <c r="V37" i="1"/>
  <c r="AT37" i="1"/>
  <c r="BI37" i="1"/>
  <c r="BU37" i="1"/>
  <c r="BX37" i="1"/>
  <c r="G38" i="1"/>
  <c r="J38" i="1"/>
  <c r="M38" i="1"/>
  <c r="V38" i="1"/>
  <c r="AT38" i="1"/>
  <c r="BI38" i="1"/>
  <c r="BU38" i="1"/>
  <c r="BX38" i="1"/>
  <c r="G39" i="1"/>
  <c r="J39" i="1"/>
  <c r="M39" i="1"/>
  <c r="V39" i="1"/>
  <c r="AT39" i="1"/>
  <c r="BI39" i="1"/>
  <c r="BU39" i="1"/>
  <c r="BX39" i="1"/>
  <c r="G40" i="1"/>
  <c r="G42" i="1"/>
  <c r="J42" i="1"/>
  <c r="V42" i="1"/>
  <c r="BI42" i="1"/>
  <c r="BO42" i="1"/>
  <c r="BU42" i="1"/>
  <c r="BX42" i="1"/>
  <c r="G43" i="1"/>
  <c r="J43" i="1"/>
  <c r="V43" i="1"/>
  <c r="BI43" i="1"/>
  <c r="BO43" i="1"/>
  <c r="BU43" i="1"/>
  <c r="BX43" i="1"/>
  <c r="G44" i="1"/>
  <c r="J44" i="1"/>
  <c r="V44" i="1"/>
  <c r="BI44" i="1"/>
  <c r="BO44" i="1"/>
  <c r="BU44" i="1"/>
  <c r="BX44" i="1"/>
  <c r="G45" i="1"/>
  <c r="J45" i="1"/>
  <c r="V45" i="1"/>
  <c r="BI45" i="1"/>
  <c r="BO45" i="1"/>
  <c r="BU45" i="1"/>
  <c r="BX45" i="1"/>
  <c r="G46" i="1"/>
  <c r="J46" i="1"/>
  <c r="V46" i="1"/>
  <c r="BI46" i="1"/>
  <c r="BO46" i="1"/>
  <c r="BU46" i="1"/>
  <c r="BX46" i="1"/>
  <c r="G48" i="1"/>
  <c r="J48" i="1"/>
  <c r="V48" i="1"/>
  <c r="BI48" i="1"/>
  <c r="BO48" i="1"/>
  <c r="G49" i="1"/>
  <c r="J49" i="1"/>
  <c r="V49" i="1"/>
  <c r="BI49" i="1"/>
  <c r="BO49" i="1"/>
  <c r="G50" i="1"/>
  <c r="J50" i="1"/>
  <c r="V50" i="1"/>
  <c r="BI50" i="1"/>
  <c r="BO50" i="1"/>
  <c r="G51" i="1"/>
  <c r="J51" i="1"/>
  <c r="V51" i="1"/>
  <c r="AB51" i="1"/>
  <c r="BI51" i="1"/>
  <c r="BO51" i="1"/>
  <c r="G52" i="1"/>
  <c r="J52" i="1"/>
  <c r="V52" i="1"/>
  <c r="AB52" i="1"/>
  <c r="BI52" i="1"/>
  <c r="BO52" i="1"/>
  <c r="G53" i="1"/>
  <c r="J53" i="1"/>
  <c r="V53" i="1"/>
  <c r="AB53" i="1"/>
  <c r="BI53" i="1"/>
  <c r="BO53" i="1"/>
  <c r="G54" i="1"/>
  <c r="J54" i="1"/>
  <c r="V54" i="1"/>
  <c r="AB54" i="1"/>
  <c r="BI54" i="1"/>
  <c r="BO54" i="1"/>
  <c r="G55" i="1"/>
  <c r="J55" i="1"/>
  <c r="V55" i="1"/>
  <c r="AB55" i="1"/>
  <c r="BI55" i="1"/>
  <c r="BO55" i="1"/>
  <c r="G56" i="1"/>
  <c r="J56" i="1"/>
  <c r="V56" i="1"/>
  <c r="AB56" i="1"/>
  <c r="BI56" i="1"/>
  <c r="BO56" i="1"/>
  <c r="G57" i="1"/>
  <c r="J57" i="1"/>
  <c r="V57" i="1"/>
  <c r="AB57" i="1"/>
  <c r="BI57" i="1"/>
  <c r="BO57" i="1"/>
  <c r="G58" i="1"/>
  <c r="J58" i="1"/>
  <c r="V58" i="1"/>
  <c r="AB58" i="1"/>
  <c r="BI58" i="1"/>
  <c r="BO58" i="1"/>
  <c r="G59" i="1"/>
  <c r="J59" i="1"/>
  <c r="V59" i="1"/>
  <c r="AB59" i="1"/>
  <c r="BI59" i="1"/>
  <c r="BO59" i="1"/>
  <c r="G61" i="1"/>
  <c r="J61" i="1"/>
  <c r="M61" i="1"/>
  <c r="V61" i="1"/>
  <c r="BI61" i="1"/>
  <c r="BO61" i="1"/>
  <c r="G62" i="1"/>
  <c r="J62" i="1"/>
  <c r="M62" i="1"/>
  <c r="V62" i="1"/>
  <c r="BI62" i="1"/>
  <c r="BO62" i="1"/>
  <c r="G63" i="1"/>
  <c r="J63" i="1"/>
  <c r="M63" i="1"/>
  <c r="V63" i="1"/>
  <c r="BI63" i="1"/>
  <c r="BO63" i="1"/>
  <c r="G64" i="1"/>
  <c r="J64" i="1"/>
  <c r="M64" i="1"/>
  <c r="V64" i="1"/>
  <c r="BI64" i="1"/>
  <c r="BO64" i="1"/>
  <c r="G65" i="1"/>
  <c r="J65" i="1"/>
  <c r="M65" i="1"/>
  <c r="V65" i="1"/>
  <c r="BI65" i="1"/>
  <c r="BO65" i="1"/>
  <c r="G66" i="1"/>
  <c r="J66" i="1"/>
  <c r="M66" i="1"/>
  <c r="V66" i="1"/>
  <c r="BI66" i="1"/>
  <c r="BO66" i="1"/>
  <c r="G67" i="1"/>
  <c r="J67" i="1"/>
  <c r="M67" i="1"/>
  <c r="V67" i="1"/>
  <c r="BI67" i="1"/>
  <c r="BO67" i="1"/>
  <c r="G68" i="1"/>
  <c r="J68" i="1"/>
  <c r="M68" i="1"/>
  <c r="V68" i="1"/>
  <c r="BI68" i="1"/>
  <c r="BO68" i="1"/>
  <c r="G69" i="1"/>
  <c r="J69" i="1"/>
  <c r="M69" i="1"/>
  <c r="V69" i="1"/>
  <c r="BI69" i="1"/>
  <c r="BO69" i="1"/>
  <c r="G71" i="1"/>
  <c r="G72" i="1"/>
  <c r="J72" i="1"/>
  <c r="M72" i="1"/>
  <c r="V72" i="1"/>
  <c r="BI72" i="1"/>
  <c r="BO72" i="1"/>
  <c r="BU72" i="1"/>
  <c r="BX72" i="1"/>
  <c r="G73" i="1"/>
  <c r="J73" i="1"/>
  <c r="M73" i="1"/>
  <c r="V73" i="1"/>
  <c r="BI73" i="1"/>
  <c r="BO73" i="1"/>
  <c r="BU73" i="1"/>
  <c r="BX73" i="1"/>
  <c r="G74" i="1"/>
  <c r="J74" i="1"/>
  <c r="M74" i="1"/>
  <c r="V74" i="1"/>
  <c r="BI74" i="1"/>
  <c r="BO74" i="1"/>
  <c r="BU74" i="1"/>
  <c r="BX74" i="1"/>
  <c r="G75" i="1"/>
  <c r="J75" i="1"/>
  <c r="M75" i="1"/>
  <c r="V75" i="1"/>
  <c r="BI75" i="1"/>
  <c r="BO75" i="1"/>
  <c r="BU75" i="1"/>
  <c r="BX75" i="1"/>
  <c r="G76" i="1"/>
  <c r="J76" i="1"/>
  <c r="M76" i="1"/>
  <c r="V76" i="1"/>
  <c r="BI76" i="1"/>
  <c r="BO76" i="1"/>
  <c r="BU76" i="1"/>
  <c r="BX76" i="1"/>
  <c r="G77" i="1"/>
  <c r="J77" i="1"/>
  <c r="M77" i="1"/>
  <c r="V77" i="1"/>
  <c r="BI77" i="1"/>
  <c r="BO77" i="1"/>
  <c r="BU77" i="1"/>
  <c r="BX77" i="1"/>
  <c r="G78" i="1"/>
  <c r="J78" i="1"/>
  <c r="M78" i="1"/>
  <c r="V78" i="1"/>
  <c r="BI78" i="1"/>
  <c r="BO78" i="1"/>
  <c r="BU78" i="1"/>
  <c r="BX78" i="1"/>
  <c r="G79" i="1"/>
  <c r="J79" i="1"/>
  <c r="M79" i="1"/>
  <c r="V79" i="1"/>
  <c r="BI79" i="1"/>
  <c r="BO79" i="1"/>
  <c r="BU79" i="1"/>
  <c r="BX79" i="1"/>
  <c r="G80" i="1"/>
  <c r="J80" i="1"/>
  <c r="M80" i="1"/>
  <c r="V80" i="1"/>
  <c r="BI80" i="1"/>
  <c r="BO80" i="1"/>
  <c r="BU80" i="1"/>
  <c r="BX80" i="1"/>
  <c r="G83" i="1"/>
  <c r="J83" i="1"/>
  <c r="V83" i="1"/>
  <c r="BI83" i="1"/>
  <c r="BO83" i="1"/>
  <c r="G84" i="1"/>
  <c r="J84" i="1"/>
  <c r="V84" i="1"/>
  <c r="BI84" i="1"/>
  <c r="BO84" i="1"/>
  <c r="G85" i="1"/>
  <c r="J85" i="1"/>
  <c r="V85" i="1"/>
  <c r="BI85" i="1"/>
  <c r="BO85" i="1"/>
  <c r="G86" i="1"/>
  <c r="J86" i="1"/>
  <c r="V86" i="1"/>
  <c r="BI86" i="1"/>
  <c r="BO86" i="1"/>
  <c r="G87" i="1"/>
  <c r="J87" i="1"/>
  <c r="V87" i="1"/>
  <c r="BI87" i="1"/>
  <c r="BO87" i="1"/>
  <c r="G88" i="1"/>
  <c r="J88" i="1"/>
  <c r="V88" i="1"/>
  <c r="BI88" i="1"/>
  <c r="BO88" i="1"/>
  <c r="G89" i="1"/>
  <c r="J89" i="1"/>
  <c r="V89" i="1"/>
  <c r="BI89" i="1"/>
  <c r="BO89" i="1"/>
  <c r="G90" i="1"/>
  <c r="J90" i="1"/>
  <c r="V90" i="1"/>
  <c r="BI90" i="1"/>
  <c r="BO90" i="1"/>
  <c r="G92" i="1"/>
  <c r="J92" i="1"/>
  <c r="V92" i="1"/>
  <c r="BI92" i="1"/>
  <c r="BO92" i="1"/>
  <c r="G93" i="1"/>
  <c r="J93" i="1"/>
  <c r="V93" i="1"/>
  <c r="BI93" i="1"/>
  <c r="BO93" i="1"/>
  <c r="G94" i="1"/>
  <c r="J94" i="1"/>
  <c r="V94" i="1"/>
  <c r="BI94" i="1"/>
  <c r="BO94" i="1"/>
  <c r="G95" i="1"/>
  <c r="J95" i="1"/>
  <c r="V95" i="1"/>
  <c r="BI95" i="1"/>
  <c r="BO95" i="1"/>
  <c r="G96" i="1"/>
  <c r="J96" i="1"/>
  <c r="V96" i="1"/>
  <c r="BI96" i="1"/>
  <c r="BO96" i="1"/>
  <c r="G97" i="1"/>
  <c r="J97" i="1"/>
  <c r="V97" i="1"/>
  <c r="BI97" i="1"/>
  <c r="BO97" i="1"/>
  <c r="G98" i="1"/>
  <c r="J98" i="1"/>
  <c r="V98" i="1"/>
  <c r="BI98" i="1"/>
  <c r="BO98" i="1"/>
  <c r="G99" i="1"/>
  <c r="J99" i="1"/>
  <c r="V99" i="1"/>
  <c r="BI99" i="1"/>
  <c r="BO99" i="1"/>
  <c r="G100" i="1"/>
  <c r="J100" i="1"/>
  <c r="V100" i="1"/>
  <c r="BI100" i="1"/>
  <c r="BO100" i="1"/>
  <c r="G101" i="1"/>
  <c r="J101" i="1"/>
  <c r="V101" i="1"/>
  <c r="BI101" i="1"/>
  <c r="BO101" i="1"/>
  <c r="G102" i="1"/>
  <c r="J102" i="1"/>
  <c r="V102" i="1"/>
  <c r="BI102" i="1"/>
  <c r="BO102" i="1"/>
  <c r="G103" i="1"/>
  <c r="J103" i="1"/>
  <c r="V103" i="1"/>
  <c r="BI103" i="1"/>
  <c r="BO103" i="1"/>
  <c r="G105" i="1"/>
  <c r="J105" i="1"/>
  <c r="V105" i="1"/>
  <c r="BI105" i="1"/>
  <c r="BO105" i="1"/>
  <c r="G106" i="1"/>
  <c r="J106" i="1"/>
  <c r="V106" i="1"/>
  <c r="BI106" i="1"/>
  <c r="BO106" i="1"/>
  <c r="G110" i="1"/>
  <c r="J110" i="1"/>
  <c r="M110" i="1"/>
  <c r="V110" i="1"/>
  <c r="BI110" i="1"/>
  <c r="BU110" i="1"/>
  <c r="BX110" i="1"/>
  <c r="G111" i="1"/>
  <c r="J111" i="1"/>
  <c r="M111" i="1"/>
  <c r="V111" i="1"/>
  <c r="BI111" i="1"/>
  <c r="BU111" i="1"/>
  <c r="BX111" i="1"/>
  <c r="G112" i="1"/>
  <c r="J112" i="1"/>
  <c r="M112" i="1"/>
  <c r="V112" i="1"/>
  <c r="BI112" i="1"/>
  <c r="BU112" i="1"/>
  <c r="BX112" i="1"/>
  <c r="G113" i="1"/>
  <c r="J113" i="1"/>
  <c r="M113" i="1"/>
  <c r="V113" i="1"/>
  <c r="BI113" i="1"/>
  <c r="BU113" i="1"/>
  <c r="BX113" i="1"/>
  <c r="G114" i="1"/>
  <c r="J114" i="1"/>
  <c r="M114" i="1"/>
  <c r="V114" i="1"/>
  <c r="BI114" i="1"/>
  <c r="BU114" i="1"/>
  <c r="BX114" i="1"/>
  <c r="G115" i="1"/>
  <c r="J115" i="1"/>
  <c r="M115" i="1"/>
  <c r="V115" i="1"/>
  <c r="BI115" i="1"/>
  <c r="BU115" i="1"/>
  <c r="BX115" i="1"/>
  <c r="G116" i="1"/>
  <c r="J116" i="1"/>
  <c r="M116" i="1"/>
  <c r="V116" i="1"/>
  <c r="BI116" i="1"/>
  <c r="BU116" i="1"/>
  <c r="BX116" i="1"/>
  <c r="G117" i="1"/>
  <c r="J117" i="1"/>
  <c r="M117" i="1"/>
  <c r="V117" i="1"/>
  <c r="BI117" i="1"/>
  <c r="BU117" i="1"/>
  <c r="BX117" i="1"/>
  <c r="G118" i="1"/>
  <c r="J118" i="1"/>
  <c r="M118" i="1"/>
  <c r="V118" i="1"/>
  <c r="BI118" i="1"/>
  <c r="BU118" i="1"/>
  <c r="BX118" i="1"/>
  <c r="G120" i="1"/>
  <c r="J120" i="1"/>
  <c r="M120" i="1"/>
  <c r="V120" i="1"/>
  <c r="AZ120" i="1"/>
  <c r="BI120" i="1"/>
  <c r="BO120" i="1"/>
  <c r="G121" i="1"/>
  <c r="J121" i="1"/>
  <c r="M121" i="1"/>
  <c r="V121" i="1"/>
  <c r="BI121" i="1"/>
  <c r="BO121" i="1"/>
  <c r="G122" i="1"/>
  <c r="J122" i="1"/>
  <c r="M122" i="1"/>
  <c r="V122" i="1"/>
  <c r="BI122" i="1"/>
  <c r="BO122" i="1"/>
  <c r="G123" i="1"/>
  <c r="J123" i="1"/>
  <c r="M123" i="1"/>
  <c r="V123" i="1"/>
  <c r="BI123" i="1"/>
  <c r="BO123" i="1"/>
  <c r="G124" i="1"/>
  <c r="J124" i="1"/>
  <c r="M124" i="1"/>
  <c r="V124" i="1"/>
  <c r="BI124" i="1"/>
  <c r="BO124" i="1"/>
  <c r="G126" i="1"/>
  <c r="J126" i="1"/>
  <c r="M126" i="1"/>
  <c r="AT126" i="1"/>
  <c r="BI126" i="1"/>
  <c r="BO126" i="1"/>
  <c r="BU126" i="1"/>
  <c r="BX126" i="1"/>
  <c r="G127" i="1"/>
  <c r="J127" i="1"/>
  <c r="M127" i="1"/>
  <c r="V127" i="1"/>
  <c r="AT127" i="1"/>
  <c r="BI127" i="1"/>
  <c r="BO127" i="1"/>
  <c r="BU127" i="1"/>
  <c r="BX127" i="1"/>
  <c r="G128" i="1"/>
  <c r="J128" i="1"/>
  <c r="M128" i="1"/>
  <c r="V128" i="1"/>
  <c r="AT128" i="1"/>
  <c r="BI128" i="1"/>
  <c r="BO128" i="1"/>
  <c r="BU128" i="1"/>
  <c r="BX128" i="1"/>
  <c r="G129" i="1"/>
  <c r="J129" i="1"/>
  <c r="M129" i="1"/>
  <c r="V129" i="1"/>
  <c r="AT129" i="1"/>
  <c r="BI129" i="1"/>
  <c r="BU129" i="1"/>
  <c r="BX129" i="1"/>
  <c r="G130" i="1"/>
  <c r="J130" i="1"/>
  <c r="M130" i="1"/>
  <c r="V130" i="1"/>
  <c r="AT130" i="1"/>
  <c r="BI130" i="1"/>
  <c r="BU130" i="1"/>
  <c r="BX130" i="1"/>
  <c r="G131" i="1"/>
  <c r="J131" i="1"/>
  <c r="M131" i="1"/>
  <c r="V131" i="1"/>
  <c r="AT131" i="1"/>
  <c r="BI131" i="1"/>
  <c r="BU131" i="1"/>
  <c r="BX131" i="1"/>
  <c r="G132" i="1"/>
  <c r="J132" i="1"/>
  <c r="M132" i="1"/>
  <c r="V132" i="1"/>
  <c r="AT132" i="1"/>
  <c r="BI132" i="1"/>
  <c r="BU132" i="1"/>
  <c r="BX132" i="1"/>
  <c r="G133" i="1"/>
  <c r="J133" i="1"/>
  <c r="M133" i="1"/>
  <c r="V133" i="1"/>
  <c r="AT133" i="1"/>
  <c r="BI133" i="1"/>
  <c r="BU133" i="1"/>
  <c r="BX133" i="1"/>
  <c r="G135" i="1"/>
  <c r="J135" i="1"/>
  <c r="AH135" i="1"/>
  <c r="AN135" i="1"/>
  <c r="AT135" i="1"/>
  <c r="BI135" i="1"/>
  <c r="BO135" i="1"/>
  <c r="BU135" i="1"/>
  <c r="BX135" i="1"/>
  <c r="G136" i="1"/>
  <c r="J136" i="1"/>
  <c r="AH136" i="1"/>
  <c r="AN136" i="1"/>
  <c r="AT136" i="1"/>
  <c r="BI136" i="1"/>
  <c r="BO136" i="1"/>
  <c r="BU136" i="1"/>
  <c r="BX136" i="1"/>
  <c r="G137" i="1"/>
  <c r="J137" i="1"/>
  <c r="AH137" i="1"/>
  <c r="AN137" i="1"/>
  <c r="AT137" i="1"/>
  <c r="BI137" i="1"/>
  <c r="BO137" i="1"/>
  <c r="BU137" i="1"/>
  <c r="BX137" i="1"/>
  <c r="G138" i="1"/>
  <c r="J138" i="1"/>
  <c r="AH138" i="1"/>
  <c r="AT138" i="1"/>
  <c r="BI138" i="1"/>
  <c r="BO138" i="1"/>
  <c r="BU138" i="1"/>
  <c r="BX138" i="1"/>
  <c r="G140" i="1"/>
  <c r="J140" i="1"/>
  <c r="V140" i="1"/>
  <c r="BI140" i="1"/>
  <c r="BO140" i="1"/>
  <c r="G141" i="1"/>
  <c r="J141" i="1"/>
  <c r="V141" i="1"/>
  <c r="BI141" i="1"/>
  <c r="BO141" i="1"/>
  <c r="G142" i="1"/>
  <c r="J142" i="1"/>
  <c r="V142" i="1"/>
  <c r="BI142" i="1"/>
  <c r="BO142" i="1"/>
  <c r="G143" i="1"/>
  <c r="J143" i="1"/>
  <c r="V143" i="1"/>
  <c r="BI143" i="1"/>
  <c r="BO143" i="1"/>
  <c r="G144" i="1"/>
  <c r="J144" i="1"/>
  <c r="V144" i="1"/>
  <c r="BI144" i="1"/>
  <c r="BO144" i="1"/>
  <c r="G145" i="1"/>
  <c r="J145" i="1"/>
  <c r="V145" i="1"/>
  <c r="BI145" i="1"/>
  <c r="BO145" i="1"/>
  <c r="G147" i="1"/>
  <c r="J147" i="1"/>
  <c r="M147" i="1"/>
  <c r="V147" i="1"/>
  <c r="BI147" i="1"/>
  <c r="G148" i="1"/>
  <c r="J148" i="1"/>
  <c r="M148" i="1"/>
  <c r="V148" i="1"/>
  <c r="AT148" i="1"/>
  <c r="BI148" i="1"/>
  <c r="G149" i="1"/>
  <c r="J149" i="1"/>
  <c r="M149" i="1"/>
  <c r="V149" i="1"/>
  <c r="AT149" i="1"/>
  <c r="BI149" i="1"/>
  <c r="G150" i="1"/>
  <c r="J150" i="1"/>
  <c r="M150" i="1"/>
  <c r="V150" i="1"/>
  <c r="AT150" i="1"/>
  <c r="BI150" i="1"/>
  <c r="G151" i="1"/>
  <c r="J151" i="1"/>
  <c r="M151" i="1"/>
  <c r="V151" i="1"/>
  <c r="AT151" i="1"/>
  <c r="BI151" i="1"/>
  <c r="G152" i="1"/>
  <c r="J152" i="1"/>
  <c r="M152" i="1"/>
  <c r="V152" i="1"/>
  <c r="AT152" i="1"/>
  <c r="BI152" i="1"/>
  <c r="G153" i="1"/>
  <c r="J153" i="1"/>
  <c r="M153" i="1"/>
  <c r="V153" i="1"/>
  <c r="AT153" i="1"/>
  <c r="BI153" i="1"/>
  <c r="BO153" i="1"/>
  <c r="G154" i="1"/>
  <c r="J154" i="1"/>
  <c r="M154" i="1"/>
  <c r="V154" i="1"/>
  <c r="AB154" i="1"/>
  <c r="AT154" i="1"/>
  <c r="BI154" i="1"/>
  <c r="BO154" i="1"/>
  <c r="G156" i="1"/>
  <c r="J156" i="1"/>
  <c r="M156" i="1"/>
  <c r="V156" i="1"/>
  <c r="AH156" i="1"/>
  <c r="AT156" i="1"/>
  <c r="BI156" i="1"/>
  <c r="BO156" i="1"/>
  <c r="G157" i="1"/>
  <c r="J157" i="1"/>
  <c r="M157" i="1"/>
  <c r="V157" i="1"/>
  <c r="AH157" i="1"/>
  <c r="AT157" i="1"/>
  <c r="BI157" i="1"/>
  <c r="BO157" i="1"/>
  <c r="G158" i="1"/>
  <c r="J158" i="1"/>
  <c r="M158" i="1"/>
  <c r="V158" i="1"/>
  <c r="AH158" i="1"/>
  <c r="AT158" i="1"/>
  <c r="BI158" i="1"/>
  <c r="BO158" i="1"/>
  <c r="G159" i="1"/>
  <c r="J159" i="1"/>
  <c r="V159" i="1"/>
  <c r="BI159" i="1"/>
  <c r="BO159" i="1"/>
  <c r="G160" i="1"/>
  <c r="J160" i="1"/>
  <c r="V160" i="1"/>
  <c r="BI160" i="1"/>
  <c r="BO160" i="1"/>
  <c r="G161" i="1"/>
  <c r="J161" i="1"/>
  <c r="M161" i="1"/>
  <c r="V161" i="1"/>
  <c r="AZ161" i="1"/>
  <c r="BI161" i="1"/>
  <c r="BO161" i="1"/>
  <c r="G162" i="1"/>
  <c r="J162" i="1"/>
  <c r="M162" i="1"/>
  <c r="V162" i="1"/>
  <c r="AZ162" i="1"/>
  <c r="BI162" i="1"/>
  <c r="BO162" i="1"/>
  <c r="G163" i="1"/>
  <c r="J163" i="1"/>
  <c r="M163" i="1"/>
  <c r="V163" i="1"/>
  <c r="AZ163" i="1"/>
  <c r="BI163" i="1"/>
  <c r="BO163" i="1"/>
  <c r="G164" i="1"/>
  <c r="J164" i="1"/>
  <c r="M164" i="1"/>
  <c r="V164" i="1"/>
  <c r="AZ164" i="1"/>
  <c r="BI164" i="1"/>
  <c r="BO164" i="1"/>
  <c r="G165" i="1"/>
  <c r="J165" i="1"/>
  <c r="M165" i="1"/>
  <c r="V165" i="1"/>
  <c r="AT165" i="1"/>
  <c r="AZ165" i="1"/>
  <c r="BI165" i="1"/>
  <c r="BO165" i="1"/>
  <c r="G166" i="1"/>
  <c r="J166" i="1"/>
  <c r="M166" i="1"/>
  <c r="V166" i="1"/>
  <c r="AT166" i="1"/>
  <c r="AZ166" i="1"/>
  <c r="BI166" i="1"/>
  <c r="BO166" i="1"/>
  <c r="G168" i="1"/>
  <c r="J168" i="1"/>
  <c r="V168" i="1"/>
  <c r="BI168" i="1"/>
  <c r="BO168" i="1"/>
  <c r="G170" i="1"/>
  <c r="J170" i="1"/>
  <c r="M170" i="1"/>
  <c r="V170" i="1"/>
  <c r="AB170" i="1"/>
  <c r="BI170" i="1"/>
  <c r="BO170" i="1"/>
  <c r="BU170" i="1"/>
  <c r="BX170" i="1"/>
  <c r="G171" i="1"/>
  <c r="J171" i="1"/>
  <c r="M171" i="1"/>
  <c r="V171" i="1"/>
  <c r="AB171" i="1"/>
  <c r="BI171" i="1"/>
  <c r="BO171" i="1"/>
  <c r="BU171" i="1"/>
  <c r="BX171" i="1"/>
  <c r="G173" i="1"/>
  <c r="J173" i="1"/>
  <c r="M173" i="1"/>
  <c r="V173" i="1"/>
  <c r="AT173" i="1"/>
  <c r="AZ173" i="1"/>
  <c r="BI173" i="1"/>
  <c r="BU173" i="1"/>
  <c r="BX173" i="1"/>
  <c r="G174" i="1"/>
  <c r="J174" i="1"/>
  <c r="M174" i="1"/>
  <c r="V174" i="1"/>
  <c r="AT174" i="1"/>
  <c r="AZ174" i="1"/>
  <c r="BI174" i="1"/>
  <c r="BU174" i="1"/>
  <c r="BX174" i="1"/>
  <c r="G175" i="1"/>
  <c r="J175" i="1"/>
  <c r="M175" i="1"/>
  <c r="V175" i="1"/>
  <c r="AT175" i="1"/>
  <c r="AZ175" i="1"/>
  <c r="BI175" i="1"/>
  <c r="BO175" i="1"/>
  <c r="BU175" i="1"/>
  <c r="BX175" i="1"/>
  <c r="G176" i="1"/>
  <c r="J176" i="1"/>
  <c r="M176" i="1"/>
  <c r="V176" i="1"/>
  <c r="AT176" i="1"/>
  <c r="AZ176" i="1"/>
  <c r="BI176" i="1"/>
  <c r="BO176" i="1"/>
  <c r="BU176" i="1"/>
  <c r="BX176" i="1"/>
  <c r="G177" i="1"/>
  <c r="J177" i="1"/>
  <c r="M177" i="1"/>
  <c r="V177" i="1"/>
  <c r="AT177" i="1"/>
  <c r="AZ177" i="1"/>
  <c r="BI177" i="1"/>
  <c r="BO177" i="1"/>
  <c r="BU177" i="1"/>
  <c r="BX177" i="1"/>
  <c r="G179" i="1"/>
  <c r="J179" i="1"/>
  <c r="M179" i="1"/>
  <c r="V179" i="1"/>
  <c r="AT179" i="1"/>
  <c r="BF179" i="1"/>
  <c r="BI179" i="1"/>
  <c r="BO179" i="1"/>
  <c r="BU179" i="1"/>
  <c r="BX179" i="1"/>
  <c r="G180" i="1"/>
  <c r="J180" i="1"/>
  <c r="M180" i="1"/>
  <c r="V180" i="1"/>
  <c r="AT180" i="1"/>
  <c r="BF180" i="1"/>
  <c r="BI180" i="1"/>
  <c r="BO180" i="1"/>
  <c r="BU180" i="1"/>
  <c r="BX180" i="1"/>
  <c r="G181" i="1"/>
  <c r="J181" i="1"/>
  <c r="M181" i="1"/>
  <c r="V181" i="1"/>
  <c r="AT181" i="1"/>
  <c r="BF181" i="1"/>
  <c r="BI181" i="1"/>
  <c r="BO181" i="1"/>
  <c r="BU181" i="1"/>
  <c r="BX181" i="1"/>
  <c r="G182" i="1"/>
  <c r="J182" i="1"/>
  <c r="M182" i="1"/>
  <c r="V182" i="1"/>
  <c r="AT182" i="1"/>
  <c r="BF182" i="1"/>
  <c r="BI182" i="1"/>
  <c r="BO182" i="1"/>
  <c r="BU182" i="1"/>
  <c r="BX182" i="1"/>
  <c r="G183" i="1"/>
  <c r="J183" i="1"/>
  <c r="M183" i="1"/>
  <c r="V183" i="1"/>
  <c r="AT183" i="1"/>
  <c r="BF183" i="1"/>
  <c r="BI183" i="1"/>
  <c r="BO183" i="1"/>
  <c r="BU183" i="1"/>
  <c r="BX183" i="1"/>
  <c r="G184" i="1"/>
  <c r="J184" i="1"/>
  <c r="M184" i="1"/>
  <c r="V184" i="1"/>
  <c r="AT184" i="1"/>
  <c r="BF184" i="1"/>
  <c r="BI184" i="1"/>
  <c r="BO184" i="1"/>
  <c r="BU184" i="1"/>
  <c r="BX184" i="1"/>
  <c r="G185" i="1"/>
  <c r="J185" i="1"/>
  <c r="M185" i="1"/>
  <c r="V185" i="1"/>
  <c r="AT185" i="1"/>
  <c r="BF185" i="1"/>
  <c r="BI185" i="1"/>
  <c r="BO185" i="1"/>
  <c r="BU185" i="1"/>
  <c r="BX185" i="1"/>
  <c r="G186" i="1"/>
  <c r="J186" i="1"/>
  <c r="M186" i="1"/>
  <c r="V186" i="1"/>
  <c r="AT186" i="1"/>
  <c r="BF186" i="1"/>
  <c r="BI186" i="1"/>
  <c r="BO186" i="1"/>
  <c r="BU186" i="1"/>
  <c r="BX186" i="1"/>
  <c r="G187" i="1"/>
  <c r="J187" i="1"/>
  <c r="M187" i="1"/>
  <c r="V187" i="1"/>
  <c r="AT187" i="1"/>
  <c r="BF187" i="1"/>
  <c r="BI187" i="1"/>
  <c r="BO187" i="1"/>
  <c r="BU187" i="1"/>
  <c r="BX187" i="1"/>
  <c r="G188" i="1"/>
  <c r="J188" i="1"/>
  <c r="M188" i="1"/>
  <c r="V188" i="1"/>
  <c r="AT188" i="1"/>
  <c r="BF188" i="1"/>
  <c r="BI188" i="1"/>
  <c r="BO188" i="1"/>
  <c r="BU188" i="1"/>
  <c r="BX188" i="1"/>
  <c r="G190" i="1"/>
  <c r="J190" i="1"/>
  <c r="M190" i="1"/>
  <c r="V190" i="1"/>
  <c r="AT190" i="1"/>
  <c r="BI190" i="1"/>
  <c r="BO190" i="1"/>
  <c r="G191" i="1"/>
  <c r="J191" i="1"/>
  <c r="M191" i="1"/>
  <c r="V191" i="1"/>
  <c r="AT191" i="1"/>
  <c r="BI191" i="1"/>
  <c r="BO191" i="1"/>
  <c r="G192" i="1"/>
  <c r="J192" i="1"/>
  <c r="M192" i="1"/>
  <c r="V192" i="1"/>
  <c r="AT192" i="1"/>
  <c r="BI192" i="1"/>
  <c r="BO192" i="1"/>
  <c r="G193" i="1"/>
  <c r="J193" i="1"/>
  <c r="M193" i="1"/>
  <c r="V193" i="1"/>
  <c r="AT193" i="1"/>
  <c r="BI193" i="1"/>
  <c r="BO193" i="1"/>
  <c r="G196" i="1"/>
  <c r="J196" i="1"/>
  <c r="M196" i="1"/>
  <c r="V196" i="1"/>
  <c r="BI196" i="1"/>
  <c r="BO196" i="1"/>
  <c r="G197" i="1"/>
  <c r="J197" i="1"/>
  <c r="M197" i="1"/>
  <c r="V197" i="1"/>
  <c r="BI197" i="1"/>
  <c r="BO197" i="1"/>
  <c r="G198" i="1"/>
  <c r="J198" i="1"/>
  <c r="M198" i="1"/>
  <c r="V198" i="1"/>
  <c r="BI198" i="1"/>
  <c r="BO198" i="1"/>
  <c r="G200" i="1"/>
  <c r="J200" i="1"/>
  <c r="M200" i="1"/>
  <c r="V200" i="1"/>
  <c r="BI200" i="1"/>
  <c r="BO200" i="1"/>
  <c r="G201" i="1"/>
  <c r="J201" i="1"/>
  <c r="M201" i="1"/>
  <c r="V201" i="1"/>
  <c r="BI201" i="1"/>
  <c r="BO201" i="1"/>
  <c r="G204" i="1"/>
  <c r="J204" i="1"/>
  <c r="M204" i="1"/>
  <c r="V204" i="1"/>
  <c r="AB204" i="1"/>
  <c r="AT204" i="1"/>
  <c r="BI204" i="1"/>
  <c r="BO204" i="1"/>
  <c r="G205" i="1"/>
  <c r="J205" i="1"/>
  <c r="M205" i="1"/>
  <c r="V205" i="1"/>
  <c r="AB205" i="1"/>
  <c r="AT205" i="1"/>
  <c r="BI205" i="1"/>
  <c r="BO205" i="1"/>
  <c r="G206" i="1"/>
  <c r="J206" i="1"/>
  <c r="M206" i="1"/>
  <c r="V206" i="1"/>
  <c r="AB206" i="1"/>
  <c r="AT206" i="1"/>
  <c r="BI206" i="1"/>
  <c r="BO206" i="1"/>
  <c r="G208" i="1"/>
  <c r="J208" i="1"/>
  <c r="M208" i="1"/>
  <c r="V208" i="1"/>
  <c r="AT208" i="1"/>
  <c r="BI208" i="1"/>
  <c r="BO208" i="1"/>
  <c r="BU208" i="1"/>
  <c r="BX208" i="1"/>
  <c r="G209" i="1"/>
  <c r="J209" i="1"/>
  <c r="M209" i="1"/>
  <c r="V209" i="1"/>
  <c r="AT209" i="1"/>
  <c r="BI209" i="1"/>
  <c r="BO209" i="1"/>
  <c r="BU209" i="1"/>
  <c r="BX209" i="1"/>
  <c r="G210" i="1"/>
  <c r="J210" i="1"/>
  <c r="M210" i="1"/>
  <c r="V210" i="1"/>
  <c r="AT210" i="1"/>
  <c r="BI210" i="1"/>
  <c r="BO210" i="1"/>
  <c r="BU210" i="1"/>
  <c r="BX210" i="1"/>
  <c r="G211" i="1"/>
  <c r="J211" i="1"/>
  <c r="M211" i="1"/>
  <c r="V211" i="1"/>
  <c r="AT211" i="1"/>
  <c r="BI211" i="1"/>
  <c r="BO211" i="1"/>
  <c r="BU211" i="1"/>
  <c r="BX211" i="1"/>
  <c r="G212" i="1"/>
  <c r="J212" i="1"/>
  <c r="M212" i="1"/>
  <c r="V212" i="1"/>
  <c r="AT212" i="1"/>
  <c r="BI212" i="1"/>
  <c r="BO212" i="1"/>
  <c r="BU212" i="1"/>
  <c r="BX212" i="1"/>
  <c r="G215" i="1"/>
  <c r="J215" i="1"/>
  <c r="V215" i="1"/>
  <c r="BF215" i="1"/>
  <c r="BI215" i="1"/>
  <c r="BO215" i="1"/>
  <c r="BU215" i="1"/>
  <c r="BX215" i="1"/>
  <c r="G216" i="1"/>
  <c r="J216" i="1"/>
  <c r="V216" i="1"/>
  <c r="AB216" i="1"/>
  <c r="BF216" i="1"/>
  <c r="BI216" i="1"/>
  <c r="BO216" i="1"/>
  <c r="BU216" i="1"/>
  <c r="BX216" i="1"/>
  <c r="G217" i="1"/>
  <c r="J217" i="1"/>
  <c r="V217" i="1"/>
  <c r="AB217" i="1"/>
  <c r="BF217" i="1"/>
  <c r="BI217" i="1"/>
  <c r="BO217" i="1"/>
  <c r="BU217" i="1"/>
  <c r="BX217" i="1"/>
  <c r="G219" i="1"/>
  <c r="J219" i="1"/>
  <c r="M219" i="1"/>
  <c r="AH219" i="1"/>
  <c r="AT219" i="1"/>
  <c r="BI219" i="1"/>
  <c r="BO219" i="1"/>
  <c r="BU219" i="1"/>
  <c r="BX219" i="1"/>
  <c r="G220" i="1"/>
  <c r="J220" i="1"/>
  <c r="M220" i="1"/>
  <c r="AH220" i="1"/>
  <c r="AT220" i="1"/>
  <c r="BI220" i="1"/>
  <c r="BO220" i="1"/>
  <c r="BU220" i="1"/>
  <c r="BX220" i="1"/>
  <c r="G221" i="1"/>
  <c r="J221" i="1"/>
  <c r="M221" i="1"/>
  <c r="AH221" i="1"/>
  <c r="AT221" i="1"/>
  <c r="BI221" i="1"/>
  <c r="BO221" i="1"/>
  <c r="BU221" i="1"/>
  <c r="BX221" i="1"/>
  <c r="G222" i="1"/>
  <c r="J222" i="1"/>
  <c r="M222" i="1"/>
  <c r="AH222" i="1"/>
  <c r="AT222" i="1"/>
  <c r="BI222" i="1"/>
  <c r="BO222" i="1"/>
  <c r="BU222" i="1"/>
  <c r="BX222" i="1"/>
  <c r="G223" i="1"/>
  <c r="J223" i="1"/>
  <c r="M223" i="1"/>
  <c r="AH223" i="1"/>
  <c r="AT223" i="1"/>
  <c r="BI223" i="1"/>
  <c r="BO223" i="1"/>
  <c r="BU223" i="1"/>
  <c r="BX223" i="1"/>
  <c r="G224" i="1"/>
  <c r="J224" i="1"/>
  <c r="M224" i="1"/>
  <c r="AH224" i="1"/>
  <c r="AT224" i="1"/>
  <c r="BI224" i="1"/>
  <c r="BO224" i="1"/>
  <c r="BU224" i="1"/>
  <c r="BX224" i="1"/>
  <c r="G225" i="1"/>
  <c r="J225" i="1"/>
  <c r="V225" i="1"/>
  <c r="BI225" i="1"/>
  <c r="G226" i="1"/>
  <c r="J226" i="1"/>
  <c r="M226" i="1"/>
  <c r="V226" i="1"/>
  <c r="BI226" i="1"/>
  <c r="G227" i="1"/>
  <c r="J227" i="1"/>
  <c r="M227" i="1"/>
  <c r="V227" i="1"/>
  <c r="BI227" i="1"/>
  <c r="G230" i="1"/>
  <c r="J230" i="1"/>
  <c r="V230" i="1"/>
  <c r="AN230" i="1"/>
  <c r="AZ230" i="1"/>
  <c r="BI230" i="1"/>
  <c r="BO230" i="1"/>
  <c r="G231" i="1"/>
  <c r="J231" i="1"/>
  <c r="V231" i="1"/>
  <c r="AN231" i="1"/>
  <c r="AZ231" i="1"/>
  <c r="BI231" i="1"/>
  <c r="BO231" i="1"/>
  <c r="BU231" i="1"/>
  <c r="BX231" i="1"/>
  <c r="G233" i="1"/>
  <c r="J233" i="1"/>
  <c r="M233" i="1"/>
  <c r="V233" i="1"/>
  <c r="BI233" i="1"/>
  <c r="BO233" i="1"/>
  <c r="G234" i="1"/>
  <c r="J234" i="1"/>
  <c r="M234" i="1"/>
  <c r="V234" i="1"/>
  <c r="BI234" i="1"/>
  <c r="BO234" i="1"/>
  <c r="G236" i="1"/>
  <c r="J236" i="1"/>
  <c r="M236" i="1"/>
  <c r="V236" i="1"/>
  <c r="BI236" i="1"/>
  <c r="BO236" i="1"/>
  <c r="BU236" i="1"/>
  <c r="BX236" i="1"/>
  <c r="G237" i="1"/>
  <c r="J237" i="1"/>
  <c r="M237" i="1"/>
  <c r="V237" i="1"/>
  <c r="BI237" i="1"/>
  <c r="BO237" i="1"/>
  <c r="BU237" i="1"/>
  <c r="BX237" i="1"/>
  <c r="G239" i="1"/>
  <c r="J239" i="1"/>
  <c r="M239" i="1"/>
  <c r="V239" i="1"/>
  <c r="AB239" i="1"/>
  <c r="AN239" i="1"/>
  <c r="AT239" i="1"/>
  <c r="BI239" i="1"/>
  <c r="BO239" i="1"/>
  <c r="G240" i="1"/>
  <c r="J240" i="1"/>
  <c r="M240" i="1"/>
  <c r="V240" i="1"/>
  <c r="AB240" i="1"/>
  <c r="AN240" i="1"/>
  <c r="AT240" i="1"/>
  <c r="BI240" i="1"/>
  <c r="BO240" i="1"/>
  <c r="G242" i="1"/>
  <c r="J242" i="1"/>
  <c r="M242" i="1"/>
  <c r="V242" i="1"/>
  <c r="AT242" i="1"/>
  <c r="BI242" i="1"/>
  <c r="G243" i="1"/>
  <c r="J243" i="1"/>
  <c r="M243" i="1"/>
  <c r="V243" i="1"/>
  <c r="AT243" i="1"/>
  <c r="BI243" i="1"/>
  <c r="G244" i="1"/>
  <c r="J244" i="1"/>
  <c r="M244" i="1"/>
  <c r="V244" i="1"/>
  <c r="AT244" i="1"/>
  <c r="BI244" i="1"/>
  <c r="BO244" i="1"/>
  <c r="G245" i="1"/>
  <c r="J245" i="1"/>
  <c r="M245" i="1"/>
  <c r="V245" i="1"/>
  <c r="AT245" i="1"/>
  <c r="BI245" i="1"/>
  <c r="BO245" i="1"/>
  <c r="G246" i="1"/>
  <c r="J246" i="1"/>
  <c r="M246" i="1"/>
  <c r="V246" i="1"/>
  <c r="AT246" i="1"/>
  <c r="BI246" i="1"/>
  <c r="BO246" i="1"/>
  <c r="G247" i="1"/>
  <c r="J247" i="1"/>
  <c r="M247" i="1"/>
  <c r="V247" i="1"/>
  <c r="AT247" i="1"/>
  <c r="BI247" i="1"/>
  <c r="BO247" i="1"/>
  <c r="G248" i="1"/>
  <c r="J248" i="1"/>
  <c r="M248" i="1"/>
  <c r="V248" i="1"/>
  <c r="AT248" i="1"/>
  <c r="BI248" i="1"/>
  <c r="BO248" i="1"/>
  <c r="G249" i="1"/>
  <c r="J249" i="1"/>
  <c r="M249" i="1"/>
  <c r="V249" i="1"/>
  <c r="AT249" i="1"/>
  <c r="BI249" i="1"/>
  <c r="BO249" i="1"/>
  <c r="G251" i="1"/>
  <c r="J251" i="1"/>
  <c r="M251" i="1"/>
  <c r="V251" i="1"/>
  <c r="BI251" i="1"/>
  <c r="BO251" i="1"/>
  <c r="G252" i="1"/>
  <c r="J252" i="1"/>
  <c r="M252" i="1"/>
  <c r="V252" i="1"/>
  <c r="BI252" i="1"/>
  <c r="BO252" i="1"/>
  <c r="G253" i="1"/>
  <c r="J253" i="1"/>
  <c r="M253" i="1"/>
  <c r="V253" i="1"/>
  <c r="BI253" i="1"/>
  <c r="BO253" i="1"/>
  <c r="G255" i="1"/>
  <c r="J255" i="1"/>
  <c r="V255" i="1"/>
  <c r="AB255" i="1"/>
  <c r="AT255" i="1"/>
  <c r="BI255" i="1"/>
  <c r="BO255" i="1"/>
  <c r="BU255" i="1"/>
  <c r="BX255" i="1"/>
  <c r="G256" i="1"/>
  <c r="J256" i="1"/>
  <c r="V256" i="1"/>
  <c r="AB256" i="1"/>
  <c r="AT256" i="1"/>
  <c r="BI256" i="1"/>
  <c r="BO256" i="1"/>
  <c r="BU256" i="1"/>
  <c r="BX256" i="1"/>
  <c r="G259" i="1"/>
  <c r="J259" i="1"/>
  <c r="M259" i="1"/>
  <c r="V259" i="1"/>
  <c r="BI259" i="1"/>
  <c r="BO259" i="1"/>
</calcChain>
</file>

<file path=xl/sharedStrings.xml><?xml version="1.0" encoding="utf-8"?>
<sst xmlns="http://schemas.openxmlformats.org/spreadsheetml/2006/main" count="14535" uniqueCount="795">
  <si>
    <t>Effective Date</t>
  </si>
  <si>
    <t>Valid Through Date</t>
  </si>
  <si>
    <t>opio_</t>
  </si>
  <si>
    <t>_citation_opio_</t>
  </si>
  <si>
    <t>_caution_opio_</t>
  </si>
  <si>
    <t>opio_restri</t>
  </si>
  <si>
    <t>_citation_opio_restri</t>
  </si>
  <si>
    <t>_caution_opio_restri</t>
  </si>
  <si>
    <t>opio_initial_define</t>
  </si>
  <si>
    <t>_citation_opio_initial_define</t>
  </si>
  <si>
    <t>_caution_opio_initial_define</t>
  </si>
  <si>
    <t>opio_acutepain</t>
  </si>
  <si>
    <t>_citation_opio_acutepain</t>
  </si>
  <si>
    <t>_caution_opio_acutepain</t>
  </si>
  <si>
    <t>opio_prescr1</t>
  </si>
  <si>
    <t>_citation_opio_prescr1</t>
  </si>
  <si>
    <t>_caution_opio_prescr1</t>
  </si>
  <si>
    <t>opio_limit_vary</t>
  </si>
  <si>
    <t>_citation_opio_limit_vary</t>
  </si>
  <si>
    <t>_caution_opio_limit_vary</t>
  </si>
  <si>
    <t>opio_maxnumber</t>
  </si>
  <si>
    <t>_citation_opio_maxnumber</t>
  </si>
  <si>
    <t>_caution_opio_maxnumber</t>
  </si>
  <si>
    <t>opio_limitm</t>
  </si>
  <si>
    <t>_citation_opio_limitm</t>
  </si>
  <si>
    <t>_caution_opio_limitm</t>
  </si>
  <si>
    <t>opio_prescr12</t>
  </si>
  <si>
    <t>_citation_opio_prescr12</t>
  </si>
  <si>
    <t>_caution_opio_prescr12</t>
  </si>
  <si>
    <t>opio_prescr123</t>
  </si>
  <si>
    <t>_citation_opio_prescr123</t>
  </si>
  <si>
    <t>_caution_opio_prescr123</t>
  </si>
  <si>
    <t>opio_prescr1234</t>
  </si>
  <si>
    <t>_citation_opio_prescr1234</t>
  </si>
  <si>
    <t>_caution_opio_prescr1234</t>
  </si>
  <si>
    <t>opio_prescr12345</t>
  </si>
  <si>
    <t>_citation_opio_prescr12345</t>
  </si>
  <si>
    <t>_caution_opio_prescr12345</t>
  </si>
  <si>
    <t>opio_restri1</t>
  </si>
  <si>
    <t>_citation_opio_restri1</t>
  </si>
  <si>
    <t>_caution_opio_restri1</t>
  </si>
  <si>
    <t>opio_doseli</t>
  </si>
  <si>
    <t>_citation_opio_doseli</t>
  </si>
  <si>
    <t>_caution_opio_doseli</t>
  </si>
  <si>
    <t>opio_mme_amount</t>
  </si>
  <si>
    <t>_citation_opio_mme_amount</t>
  </si>
  <si>
    <t>_caution_opio_mme_amount</t>
  </si>
  <si>
    <t>opio_exempt</t>
  </si>
  <si>
    <t>_citation_opio_exempt</t>
  </si>
  <si>
    <t>_caution_opio_exempt</t>
  </si>
  <si>
    <t>opio_prescr123456</t>
  </si>
  <si>
    <t>_citation_opio_prescr123456</t>
  </si>
  <si>
    <t>_caution_opio_prescr123456</t>
  </si>
  <si>
    <t>opio_settin</t>
  </si>
  <si>
    <t>_citation_opio_settin</t>
  </si>
  <si>
    <t>_caution_opio_settin</t>
  </si>
  <si>
    <t>opio_applys</t>
  </si>
  <si>
    <t>_citation_opio_applys</t>
  </si>
  <si>
    <t>_caution_opio_applys</t>
  </si>
  <si>
    <t>opio_schedu</t>
  </si>
  <si>
    <t>_citation_opio_schedu</t>
  </si>
  <si>
    <t>_caution_opio_schedu</t>
  </si>
  <si>
    <t>opio_exceptions</t>
  </si>
  <si>
    <t>_citation_opio_exceptions</t>
  </si>
  <si>
    <t>_caution_opio_exceptions</t>
  </si>
  <si>
    <t>opio_exempt_condit</t>
  </si>
  <si>
    <t>_citation_opio_exempt_condit</t>
  </si>
  <si>
    <t>_caution_opio_exempt_condit</t>
  </si>
  <si>
    <t>opio_noncom</t>
  </si>
  <si>
    <t>_citation_opio_noncom</t>
  </si>
  <si>
    <t>_caution_opio_noncom</t>
  </si>
  <si>
    <t>opio_penalt</t>
  </si>
  <si>
    <t>_citation_opio_penalt</t>
  </si>
  <si>
    <t>_caution_opio_penalt</t>
  </si>
  <si>
    <t>opio_noncom_enforc</t>
  </si>
  <si>
    <t>_citation_opio_noncom_enforc</t>
  </si>
  <si>
    <t>_caution_opio_noncom_enforc</t>
  </si>
  <si>
    <t>Alabama</t>
  </si>
  <si>
    <t>Alaska</t>
  </si>
  <si>
    <t>Alaska Stat. § 08.36.355 Maximum dosage for opioid prescriptions; Alaska Stat. § 08.64.363 Maximum dosage for opioid prescriptions; Alaska Stat. § 08.68.705 Maximum dosage for opioid prescriptions; Alaska Stat. § 08.98.245 Maximum dosage for opioid prescriptions</t>
  </si>
  <si>
    <t>=("Law does not restrict opioid analgesic prescriptions for "acute pain"")</t>
  </si>
  <si>
    <t>Alaska Stat. § 08.68.705 Maximum dosage for opioid prescriptions; Alaska Stat. § 08.98.245 Maximum dosage for opioid prescriptions; Alaska Stat. § 08.64.363 Maximum dosage for opioid prescriptions; Alaska Stat. § 08.36.355 Maximum dosage for opioid prescriptions</t>
  </si>
  <si>
    <t>Alaska Stat. § 08.36.315. Grounds for discipline, suspension, or revocation of license; Alaska Stat. § 08.64.326. Grounds for imposition of disciplinary sanctions; Alaska Stat. § 08.68.270 Grounds for denial, suspension, or revocation; Alaska Stat. § 08.98.235 Grounds for imposition of disciplinary sanctions; Alaska Stat. § 08.36.315. Grounds for discipline, suspension, or revocation of license; Alaska Stat. § 08.64.331 Disciplinary sanctions; Alaska Stat. § 08.98.245 Maximum dosage for opioid prescriptions</t>
  </si>
  <si>
    <t>Alaska Stat. § 08.64.331 Disciplinary sanctions; Alaska Stat. § 08.36.315. Grounds for discipline, suspension, or revocation of license; Alaska Stat. § 08.68.270 Grounds for denial, suspension, or revocation; Alaska Stat. § 08.64.326. Grounds for imposition of disciplinary sanctions; Alaska Stat. § 08.64.326. Grounds for imposition of disciplinary sanctions; Alaska Stat. § 08.68.270 Grounds for denial, suspension, or revocation; Alaska Stat. § 08.98.235 Grounds for imposition of disciplinary sanctions; Alaska Stat. § 08.36.315. Grounds for discipline, suspension, or revocation of license</t>
  </si>
  <si>
    <t>Alaska Stat. § 08.72.240 Grounds for imposition of disciplinary sanctions; Alaska Stat. § 08.72.300 Definitions; Alaska Stat. § 08.98.250 Definitions; Alaska Stat. § 08.36.315. Grounds for discipline, suspension, or revocation of license; Alaska Stat. § 08.36.370. Definitions for chapter; Alaska Stat. § 08.64.326. Grounds for imposition of disciplinary sanctions; Alaska Stat. § 08.64.380 Definitions; Alaska Stat. § 08.68.270 Grounds for denial, suspension, or revocation; Alaska Stat. § 08.68.850. Definitions; Alaska Stat. § 08.98.235 Grounds for imposition of disciplinary sanctions; Alaska Stat. § 08.72.300 Definitions</t>
  </si>
  <si>
    <t>Alaska Stat. § 08.68.705 Maximum dosage for opioid prescriptions; Alaska Stat. § 08.98.245 Maximum dosage for opioid prescriptions; Alaska Stat. § 08.68.705 Maximum dosage for opioid prescriptions; Alaska Stat. § 08.98.245 Maximum dosage for opioid prescriptions; Alaska Stat. § 08.36.355 Maximum dosage for opioid prescriptions; Alaska Stat. § 08.64.363 Maximum dosage for opioid prescriptions</t>
  </si>
  <si>
    <t>Alaska Stat. § 08.36.315. Grounds for discipline, suspension, or revocation of license; Alaska Stat. § 08.64.326. Grounds for imposition of disciplinary sanctions; Alaska Stat. § 08.68.270 Grounds for denial, suspension, or revocation; Alaska Stat. § 08.98.235 Grounds for imposition of disciplinary sanctions; Alaska Stat. § 08.64.331 Disciplinary sanctions</t>
  </si>
  <si>
    <t>Alaska Stat. § 08.64.331 Disciplinary sanctions; Alaska Stat. § 08.36.315. Grounds for discipline, suspension, or revocation of license; Alaska Stat. § 08.68.270 Grounds for denial, suspension, or revocation; Alaska Stat. § 08.64.326. Grounds for imposition of disciplinary sanctions; Alaska Stat. § 08.36.315. Grounds for discipline, suspension, or revocation of license; Alaska Stat. § 08.64.326. Grounds for imposition of disciplinary sanctions; Alaska Stat. § 08.68.270 Grounds for denial, suspension, or revocation; Alaska Stat. § 08.98.235 Grounds for imposition of disciplinary sanctions</t>
  </si>
  <si>
    <t>Alaska Stat. § 08.72.300 Definitions; Alaska Stat. § 08.98.250 Definitions; Alaska Stat. § 08.36.315. Grounds for discipline, suspension, or revocation of license; Alaska Stat. § 08.36.370. Definitions for chapter; Alaska Stat. § 08.64.326. Grounds for imposition of disciplinary sanctions; Alaska Stat. § 08.64.380 Definitions; Alaska Stat. § 08.68.270 Grounds for denial, suspension, or revocation; Alaska Stat. § 08.68.850. Definitions; Alaska Stat. § 08.98.235 Grounds for imposition of disciplinary sanctions</t>
  </si>
  <si>
    <t>Alaska Stat. § 08.36.355 Maximum dosage for opioid prescriptions; Alaska Stat. § 08.64.363 Maximum dosage for opioid prescriptions; Alaska Stat. § 08.68.705 Maximum dosage for opioid prescriptions; Alaska Stat. § 08.98.245 Maximum dosage for opioid prescriptions; Alaska Stat. § 08.72.276 Maximum dosage for opioid prescriptions</t>
  </si>
  <si>
    <t>Alaska Stat. § 08.36.355 Maximum dosage for opioid prescriptions; Alaska Stat. § 08.64.363 Maximum dosage for opioid prescriptions; Alaska Stat. § 08.68.705 Maximum dosage for opioid prescriptions; Alaska Stat. § 08.72.276 Maximum dosage for opioid prescriptions; Alaska Stat. § 08.36.355 Maximum dosage for opioid prescriptions; Alaska Stat. § 08.64.363 Maximum dosage for opioid prescriptions; Alaska Stat. § 08.68.705 Maximum dosage for opioid prescriptions; Alaska Stat. § 08.98.245 Maximum dosage for opioid prescriptions</t>
  </si>
  <si>
    <t>Optometrists are limited to a four-day supply (Alaska Stat. § 08.72.276 (1)), while other covered practitioners—dentists (Alaska Stat. § 08.36.355), individuals licensed under the State Medical Board (Alaska Stat. § 08.64.363),  advanced practice registered nurses (Alaska Stat. § 08.68.705), and veterinarians (Alaska Stat. § 08.72.276)—are limited to a seven-day supply.</t>
  </si>
  <si>
    <t>Alaska Stat. § 08.68.705 Maximum dosage for opioid prescriptions; Alaska Stat. § 08.98.245 Maximum dosage for opioid prescriptions; Alaska Stat. § 08.72.276 Maximum dosage for opioid prescriptions; Alaska Stat. § 08.36.355 Maximum dosage for opioid prescriptions; Alaska Stat. § 08.64.363 Maximum dosage for opioid prescriptions</t>
  </si>
  <si>
    <t>Alaska Stat. § 08.36.315. Grounds for discipline, suspension, or revocation of license; Alaska Stat. § 08.64.326. Grounds for imposition of disciplinary sanctions; Alaska Stat. § 08.68.270 Grounds for denial, suspension, or revocation; Alaska Stat. § 08.98.235 Grounds for imposition of disciplinary sanctions; Alaska Stat. § 08.72.240 Grounds for imposition of disciplinary sanctions; Alaska Stat. § 08.64.331 Disciplinary sanctions</t>
  </si>
  <si>
    <t>Alaska Stat. § 08.64.331 Disciplinary sanctions; Alaska Stat. § 08.36.315. Grounds for discipline, suspension, or revocation of license; Alaska Stat. § 08.68.270 Grounds for denial, suspension, or revocation; Alaska Stat. § 08.64.326. Grounds for imposition of disciplinary sanctions</t>
  </si>
  <si>
    <t>Alaska Stat. § 08.98.250 Definitions; Alaska Stat. § 08.36.315. Grounds for discipline, suspension, or revocation of license; Alaska Stat. § 08.36.370. Definitions for chapter; Alaska Stat. § 08.64.326. Grounds for imposition of disciplinary sanctions; Alaska Stat. § 08.64.380 Definitions; Alaska Stat. § 08.68.270 Grounds for denial, suspension, or revocation; Alaska Stat. § 08.68.850. Definitions; Alaska Stat. § 08.98.235 Grounds for imposition of disciplinary sanctions; Alaska Stat. § 08.72.240 Grounds for imposition of disciplinary sanctions; Alaska Stat. § 08.72.300 Definitions</t>
  </si>
  <si>
    <t>Alaska Stat. § 08.36.355 Maximum dosage for opioid prescriptions; Alaska Stat. § 08.64.363 Maximum dosage for opioid prescriptions; Alaska Stat. § 08.68.705 Maximum dosage for opioid prescriptions; Alaska Stat. § 08.98.245 Maximum dosage for opioid prescriptions; Alaska Stat. § 08.72.276 Maximum dosage for opioid prescriptions; Alaska Admin. Code tit. 12, § 40.975 Prescribing controlled substances</t>
  </si>
  <si>
    <t>Alaska Stat. § 08.36.355 Maximum dosage for opioid prescriptions; Alaska Stat. § 08.64.363 Maximum dosage for opioid prescriptions; Alaska Stat. § 08.68.705 Maximum dosage for opioid prescriptions; Alaska Stat. § 08.72.276 Maximum dosage for opioid prescriptions; Alaska Stat. § 08.98.245 Maximum dosage for opioid prescriptions</t>
  </si>
  <si>
    <t>Alaska Admin. Code tit. 12, § 40.975 Prescribing controlled substances</t>
  </si>
  <si>
    <t>Alaska Stat. § 08.64.331 Disciplinary sanctions; Alaska Stat. § 08.36.315. Grounds for discipline, suspension, or revocation of license; Alaska Stat. § 08.68.270 Grounds for denial, suspension, or revocation; Alaska Stat. § 08.64.326. Grounds for imposition of disciplinary sanctions; Alaska Stat. § 08.36.315. Grounds for discipline, suspension, or revocation of license; Alaska Stat. § 08.64.326. Grounds for imposition of disciplinary sanctions; Alaska Stat. § 08.68.270 Grounds for denial, suspension, or revocation; Alaska Stat. § 08.98.235 Grounds for imposition of disciplinary sanctions; Alaska Stat. § 08.72.240 Grounds for imposition of disciplinary sanctions</t>
  </si>
  <si>
    <t>Alaska Stat. § 08.72.276 Maximum dosage for opioid prescriptions; Alaska Stat. § 08.98.245 Maximum dosage for opioid prescriptions; Alaska Stat. § 08.68.705 Maximum dosage for opioid prescriptions; Alaska Stat. § 08.64.363 Maximum dosage for opioid prescriptions; Alaska Stat. § 08.36.355 Maximum dosage for opioid prescriptions</t>
  </si>
  <si>
    <t>Alaska Stat. § 08.64.331 Disciplinary sanctions; Alaska Stat. § 08.36.315. Grounds for discipline, suspension, or revocation of license; Alaska Stat. § 08.68.270 Grounds for denial, suspension, or revocation; Alaska Stat. § 08.64.326. Grounds for imposition of disciplinary sanctions; Alaska Stat. § 08.64.331 Disciplinary sanctions; Alaska Stat. § 08.98.235 Grounds for imposition of disciplinary sanctions; Alaska Stat. § 08.72.240 Grounds for imposition of disciplinary sanctions</t>
  </si>
  <si>
    <t>Alaska Stat. § 08.36.355 Maximum dosage for opioid prescriptions; Alaska Stat. § 08.64.363 Maximum dosage for opioid prescriptions; Alaska Stat. § 08.68.705 Maximum dosage for opioid prescriptions; Alaska Stat. § 08.72.276 Maximum dosage for opioid prescriptions; Alaska Admin. Code tit. 12, § 40.975 Prescribing controlled substances</t>
  </si>
  <si>
    <t>Alaska Stat. § 08.72.276 Maximum dosage for opioid prescriptions; Alaska Stat. § 08.36.355 Maximum dosage for opioid prescriptions; Alaska Stat. § 08.98.245 Maximum dosage for opioid prescriptions; Alaska Stat. § 08.68.705 Maximum dosage for opioid prescriptions</t>
  </si>
  <si>
    <t>Alaska Stat. § 08.36.355 Maximum dosage for opioid prescriptions; Alaska Stat. § 08.64.363 Maximum dosage for opioid prescriptions; Alaska Stat. § 08.68.705 Maximum dosage for opioid prescriptions; Alaska Stat. § 08.72.276 Maximum dosage for opioid prescriptions; Alaska Stat. § 08.98.245 Maximum dosage for opioid prescriptions; Alaska Stat. § 08.72.276 Maximum dosage for opioid prescriptions</t>
  </si>
  <si>
    <t>Alaska Stat. § 08.36.315. Grounds for discipline, suspension, or revocation of license; Alaska Stat. § 08.64.326. Grounds for imposition of disciplinary sanctions; Alaska Stat. § 08.68.270 Grounds for denial, suspension, or revocation; Alaska Stat. § 08.98.235 Grounds for imposition of disciplinary sanctions; Alaska Stat. § 08.98.235 Grounds for imposition of disciplinary sanctions; Alaska Stat. § 08.72.240 Grounds for imposition of disciplinary sanctions; Alaska Stat. § 08.64.331 Disciplinary sanctions; Alaska Stat. § 08.36.315. Grounds for discipline, suspension, or revocation of license</t>
  </si>
  <si>
    <t>Alaska Stat. § 08.64.331 Disciplinary sanctions; Alaska Stat. § 08.36.315. Grounds for discipline, suspension, or revocation of license; Alaska Stat. § 08.68.270 Grounds for denial, suspension, or revocation; Alaska Stat. § 08.64.326. Grounds for imposition of disciplinary sanctions; Alaska Stat. § 08.68.270 Grounds for denial, suspension, or revocation; Alaska Stat. § 08.98.235 Grounds for imposition of disciplinary sanctions; Alaska Stat. § 08.36.315. Grounds for discipline, suspension, or revocation of license; Alaska Stat. § 08.64.326. Grounds for imposition of disciplinary sanctions</t>
  </si>
  <si>
    <t>Alaska Stat. § 08.36.315. Grounds for discipline, suspension, or revocation of license; Alaska Stat. § 08.36.370. Definitions for chapter; Alaska Stat. § 08.64.326. Grounds for imposition of disciplinary sanctions; Alaska Stat. § 08.64.380 Definitions; Alaska Stat. § 08.68.270 Grounds for denial, suspension, or revocation; Alaska Stat. § 08.68.850. Definitions; Alaska Stat. § 08.98.235 Grounds for imposition of disciplinary sanctions; Alaska Stat. § 08.72.240 Grounds for imposition of disciplinary sanctions; Alaska Stat. § 08.98.250 Definitions</t>
  </si>
  <si>
    <t>Arizona</t>
  </si>
  <si>
    <t>Ariz. Rev. Stat. § 32-3248.01. Schedule II controlled substances; dosage limit; exception; morphine; opioid antagonist; Ariz Rev. Stat. § 32-3248. Health professionals; controlled substances; initial prescriptions; limits; exceptions; definition</t>
  </si>
  <si>
    <t>Ariz Rev. Stat. § 32-3248. Health professionals; controlled substances; initial prescriptions; limits; exceptions; definition; Ariz. Rev. Stat. § 32-3248.01. Schedule II controlled substances; dosage limit; exception; morphine; opioid antagonist</t>
  </si>
  <si>
    <t>Ariz Rev. Stat. § 32-3248. Health professionals; controlled substances; initial prescriptions; limits; exceptions; definition</t>
  </si>
  <si>
    <t>Ariz Rev. Stat. § 32-3248. Health professionals; controlled substances; initial prescriptions; limits; exceptions; definition; Ariz Rev. Stat. § 32-3248. Health professionals; controlled substances; initial prescriptions; limits; exceptions; definition</t>
  </si>
  <si>
    <t>Health care professionals authorized to prescribe controlled substances have a 5 day limit for an initial opioid prescription, but allowance for 14 day prescriptions for initial prescriptions following surgery.  Ariz Rev. Stat. § 32-3248(A).</t>
  </si>
  <si>
    <t>Ariz. Rev. Stat. § 32-3248.01. Schedule II controlled substances; dosage limit; exception; morphine; opioid antagonist</t>
  </si>
  <si>
    <t>Ariz. Rev. Stat. § 32-2532. Prescribing, administering and dispensing drugs; limits and requirements; notice; Ariz. Rev. Stat. § 32-2532. Prescribing, administering and dispensing drugs; limits and requirements; notice; Ariz Rev. Stat. § 32-3248. Health professionals; controlled substances; initial prescriptions; limits; exceptions; definition; Ariz Rev. Stat. § 32-3248. Health professionals; controlled substances; initial prescriptions; limits; exceptions; definition</t>
  </si>
  <si>
    <t>Palliative care, Cancer-related pain, Substance use disorder, Traumatic injuries, Professional judgment , Post-operative care, Nursing facility, Burns, Infants with neonatal abstinence syndrome, Inpatient care, Acute medical condition, Other exceptions as determined by the Department of Health</t>
  </si>
  <si>
    <t>Ariz. Rev. Stat. § 32-2532. Prescribing, administering and dispensing drugs; limits and requirements; notice; Ariz. Rev. Stat. § 32-3248.01. Schedule II controlled substances; dosage limit; exception; morphine; opioid antagonist; Ariz Rev. Stat. § 32-3248. Health professionals; controlled substances; initial prescriptions; limits; exceptions; definition</t>
  </si>
  <si>
    <t>An exception exists to the five-day initial prescription limit imposed by Ariz Rev. Stat. § 32-3248(A), where 14-day prescriptions for initial prescriptions are permitted following a surgical procedure. Ariz Rev. Stat. § 32-3248(A).</t>
  </si>
  <si>
    <t>Ariz. Rev. Stat. § 32-1743. Grounds for censure, civil penalty, probation, suspension, revocation, denial, or renewal of license, certificate or registration</t>
  </si>
  <si>
    <t>Ariz. Rev. Stat. § 32-1743. Grounds for censure, civil penalty, probation, suspension, revocation, denial, or renewal of license, certificate or registration; Ariz. Rev. Stat. § 32-1743. Grounds for censure, civil penalty, probation, suspension, revocation, denial, or renewal of license, certificate or registration; Ariz. Admin Code R4-19-511. Prescribing and Dispensing Authority; Prohibited Acts; Ariz. Rev. Stat. § 32-1743. Grounds for censure, civil penalty, probation, suspension, revocation, denial, or renewal of license, certificate or registration; Ariz. Admin Code R4-19-511. Prescribing and Dispensing Authority; Prohibited Acts</t>
  </si>
  <si>
    <t>Ariz. Rev. Stat. § 32-3248.01. Schedule II controlled substances; dosage limit; exception; morphine; opioid antagonist; Ariz. Rev. Stat. § 32-3248.01. Schedule II controlled substances; dosage limit; exception; morphine; opioid antagonist</t>
  </si>
  <si>
    <t>Ariz. Rev. Stat. § 32-2532. Prescribing, administering and dispensing drugs; limits and requirements; notice; Ariz. Rev. Stat. § 32-2532. Prescribing, administering and dispensing drugs; limits and requirements; notice; Ariz Rev. Stat. § 32-3248. Health professionals; controlled substances; initial prescriptions; limits; exceptions; definition; Ariz Rev. Stat. § 32-3248. Health professionals; controlled substances; initial prescriptions; limits; exceptions; definition; Ariz. Rev. Stat. § 32-3248.01. Schedule II controlled substances; dosage limit; exception; morphine; opioid antagonist</t>
  </si>
  <si>
    <t>Ariz. Rev. Stat. § 32-2532. Prescribing, administering and dispensing drugs; limits and requirements; notice; Ariz. Rev. Stat. § 32-2532. Prescribing, administering and dispensing drugs; limits and requirements; notice; Ariz. Rev. Stat. § 32-3248.01. Schedule II controlled substances; dosage limit; exception; morphine; opioid antagonist; Ariz. Rev. Stat. § 32-3248.01. Schedule II controlled substances; dosage limit; exception; morphine; opioid antagonist; Ariz Rev. Stat. § 32-3248. Health professionals; controlled substances; initial prescriptions; limits; exceptions; definition</t>
  </si>
  <si>
    <t>Ariz. Rev. Stat. § 32-1743. Grounds for censure, civil penalty, probation, suspension, revocation, denial, or renewal of license, certificate or registration; Ariz. Rev. Stat. § 32-1743. Grounds for censure, civil penalty, probation, suspension, revocation, denial, or renewal of license, certificate or registration; Ariz. Admin Code R4-19-511. Prescribing and Dispensing Authority; Prohibited Acts; Ariz. Rev. Stat. § 32-1743. Grounds for censure, civil penalty, probation, suspension, revocation, denial, or renewal of license, certificate or registration; Ariz. Admin Code R4-19-511. Prescribing and Dispensing Authority; Prohibited Acts; Ariz. Admin Code R4-19-511. Prescribing and Dispensing Authority; Prohibited Acts</t>
  </si>
  <si>
    <t>Ariz. Rev. Stat. § 32-1743. Grounds for censure, civil penalty, probation, suspension, revocation, denial, or renewal of license, certificate or registration; Ariz. Rev. Stat. § 32-1743. Grounds for censure, civil penalty, probation, suspension, revocation, denial, or renewal of license, certificate or registration</t>
  </si>
  <si>
    <t>Ariz. Rev. Stat. § 32-2532. Prescribing, administering and dispensing drugs; limits and requirements; notice; Ariz Rev. Stat. § 32-3248. Health professionals; controlled substances; initial prescriptions; limits; exceptions; definition; Ariz. Rev. Stat. § 32-3248.01. Schedule II controlled substances; dosage limit; exception; morphine; opioid antagonist; Ariz Rev. Stat. § 32-3248. Health professionals; controlled substances; initial prescriptions; limits; exceptions; definition</t>
  </si>
  <si>
    <t>Ariz Rev. Stat. § 32-3248. Health professionals; controlled substances; initial prescriptions; limits; exceptions; definition; Ariz. Rev. Stat. § 32-3248.01. Schedule II controlled substances; dosage limit; exception; morphine; opioid antagonist; Ariz Rev. Stat. § 32-3248. Health professionals; controlled substances; initial prescriptions; limits; exceptions; definition</t>
  </si>
  <si>
    <t>Ariz. Rev. Stat. § 32-1743. Grounds for censure, civil penalty, probation, suspension, revocation, denial, or renewal of license, certificate or registration; Ariz. Rev. Stat. § 32-1743. Grounds for censure, civil penalty, probation, suspension, revocation, denial, or renewal of license, certificate or registration; Ariz. Admin Code R4-19-511. Prescribing and Dispensing Authority; Prohibited Acts; Ariz. Rev. Stat. § 32-1743. Grounds for censure, civil penalty, probation, suspension, revocation, denial, or renewal of license, certificate or registration; Ariz. Admin Code R4-19-511. Prescribing and Dispensing Authority; Prohibited Acts; Ariz. Admin Code R4-19-511. Prescribing and Dispensing Authority; Prohibited Acts; Ariz. Admin Code R4-19-511. Prescribing and Dispensing Authority; Prohibited Acts</t>
  </si>
  <si>
    <t>Ariz. Rev. Stat. § 32-1743. Grounds for censure, civil penalty, probation, suspension, revocation, denial, or renewal of license, certificate or registration; Ariz. Rev. Stat. § 32-1743. Grounds for censure, civil penalty, probation, suspension, revocation, denial, or renewal of license, certificate or registration; Ariz. Rev. Stat. § 32-1871. Dispensing of drugs and devices; conditions; exception; civil penalty</t>
  </si>
  <si>
    <t>Ariz Rev. Stat. § 32-3248. Health professionals; controlled substances; initial prescriptions; limits; exceptions; definition; Ariz Rev. Stat. § 32-3248. Health professionals; controlled substances; initial prescriptions; limits; exceptions; definition; Ariz Rev. Stat. § 32-3248. Health professionals; controlled substances; initial prescriptions; limits; exceptions; definition</t>
  </si>
  <si>
    <t>Ariz. Rev. Stat. § 32-3248.01. Schedule II controlled substances; dosage limit; exception; morphine; opioid antagonist; Ariz Rev. Stat. § 32-3248. Health professionals; controlled substances; initial prescriptions; limits; exceptions; definition; Ariz Rev. Stat. § 32-3248. Health professionals; controlled substances; initial prescriptions; limits; exceptions; definition</t>
  </si>
  <si>
    <t>Ariz. Rev. Stat. § 32-1743. Grounds for censure, civil penalty, probation, suspension, revocation, denial, or renewal of license, certificate or registration; Ariz. Rev. Stat. § 32-1743. Grounds for censure, civil penalty, probation, suspension, revocation, denial, or renewal of license, certificate or registration; Ariz. Admin Code R4-19-511. Prescribing and Dispensing Authority; Prohibited Acts; Ariz. Rev. Stat. § 32-1743. Grounds for censure, civil penalty, probation, suspension, revocation, denial, or renewal of license, certificate or registration; Ariz. Admin Code R4-19-511. Prescribing and Dispensing Authority; Prohibited Acts; Ariz. Admin Code R4-19-511. Prescribing and Dispensing Authority; Prohibited Acts; Ariz. Admin Code R4-19-511. Prescribing and Dispensing Authority; Prohibited Acts; Ariz. Admin Code R4-19-511. Prescribing and Dispensing Authority; Prohibited Acts; Ariz. Rev. Stat. § 32-1743. Grounds for censure, civil penalty, probation, suspension, revocation, denial, or renewal of license, certificate or registration</t>
  </si>
  <si>
    <t>Ariz Rev. Stat. § 32-3248. Health professionals; controlled substances; initial prescriptions; limits; exceptions; definition; Ariz. Rev. Stat. § 32-3248.01. Schedule II controlled substances; dosage limit; exception; morphine; opioid antagonist; Ariz. Rev. Stat. § 32-3248.01. Schedule II controlled substances; dosage limit; exception; morphine; opioid antagonist</t>
  </si>
  <si>
    <t>Ariz Rev. Stat. § 32-3248. Health professionals; controlled substances; initial prescriptions; limits; exceptions; definition; Ariz Rev. Stat. § 32-3248. Health professionals; controlled substances; initial prescriptions; limits; exceptions; definition; Ariz Rev. Stat. § 32-3248. Health professionals; controlled substances; initial prescriptions; limits; exceptions; definition; Ariz. Rev. Stat. § 32-3248.01. Schedule II controlled substances; dosage limit; exception; morphine; opioid antagonist</t>
  </si>
  <si>
    <t>Ariz Rev. Stat. § 32-3248. Health professionals; controlled substances; initial prescriptions; limits; exceptions; definition; Ariz Rev. Stat. § 32-3248. Health professionals; controlled substances; initial prescriptions; limits; exceptions; definition; Ariz. Rev. Stat. § 32-3248.01. Schedule II controlled substances; dosage limit; exception; morphine; opioid antagonist</t>
  </si>
  <si>
    <t>Ariz. Rev. Stat. § 32-1743. Grounds for censure, civil penalty, probation, suspension, revocation, denial, or renewal of license, certificate or registration; Ariz. Rev. Stat. § 32-1743. Grounds for censure, civil penalty, probation, suspension, revocation, denial, or renewal of license, certificate or registration; Ariz. Admin Code R4-19-511. Prescribing and Dispensing Authority; Prohibited Acts; Ariz. Rev. Stat. § 32-1743. Grounds for censure, civil penalty, probation, suspension, revocation, denial, or renewal of license, certificate or registration; Ariz. Admin Code R4-19-511. Prescribing and Dispensing Authority; Prohibited Acts; Ariz. Admin Code R4-19-511. Prescribing and Dispensing Authority; Prohibited Acts; Ariz. Admin Code R4-19-511. Prescribing and Dispensing Authority; Prohibited Acts; Ariz. Admin Code R4-19-511. Prescribing and Dispensing Authority; Prohibited Acts; Ariz. Rev. Stat. § 32-1743. Grounds for censure, civil penalty, probation, suspension, revocation, denial, or renewal of license, certificate or registration; Ariz. Rev. Stat. § 32-1743. Grounds for censure, civil penalty, probation, suspension, revocation, denial, or renewal of license, certificate or registration; Ariz. Admin Code R4-19-511. Prescribing and Dispensing Authority; Prohibited Acts</t>
  </si>
  <si>
    <t>Ariz. Rev. Stat. § 32-3248.01. Schedule II controlled substances; dosage limit; exception; morphine; opioid antagonist; Ariz. Rev. Stat. § 32-3248.01. Schedule II controlled substances; dosage limit; exception; morphine; opioid antagonist; Ariz. Rev. Stat. § 32-3248.01. Schedule II controlled substances; dosage limit; exception; morphine; opioid antagonist</t>
  </si>
  <si>
    <t>Ariz. Rev. Stat. § 32-1743. Grounds for censure, civil penalty, probation, suspension, revocation, denial, or renewal of license, certificate or registration; Ariz. Rev. Stat. § 32-1743. Grounds for censure, civil penalty, probation, suspension, revocation, denial, or renewal of license, certificate or registration; Ariz. Admin Code R4-19-511. Prescribing and Dispensing Authority; Prohibited Acts; Ariz. Rev. Stat. § 32-1743. Grounds for censure, civil penalty, probation, suspension, revocation, denial, or renewal of license, certificate or registration; Ariz. Admin Code R4-19-511. Prescribing and Dispensing Authority; Prohibited Acts; Ariz. Admin Code R4-19-511. Prescribing and Dispensing Authority; Prohibited Acts; Ariz. Admin Code R4-19-511. Prescribing and Dispensing Authority; Prohibited Acts; Ariz. Admin Code R4-19-511. Prescribing and Dispensing Authority; Prohibited Acts; Ariz. Rev. Stat. § 32-1743. Grounds for censure, civil penalty, probation, suspension, revocation, denial, or renewal of license, certificate or registration; Ariz. Rev. Stat. § 32-1743. Grounds for censure, civil penalty, probation, suspension, revocation, denial, or renewal of license, certificate or registration; Ariz. Admin Code R4-19-511. Prescribing and Dispensing Authority; Prohibited Acts; Ariz. Admin Code R4-19-511. Prescribing and Dispensing Authority; Prohibited Acts</t>
  </si>
  <si>
    <t>Ariz. Rev. Stat. § 32-3248.01. Schedule II controlled substances; dosage limit; exception; morphine; opioid antagonist; Ariz Rev. Stat. § 32-3248. Health professionals; controlled substances; initial prescriptions; limits; exceptions; definition; Ariz. Rev. Stat. § 32-3248.01. Schedule II controlled substances; dosage limit; exception; morphine; opioid antagonist</t>
  </si>
  <si>
    <t>Ariz. Rev. Stat. § 32-1743. Grounds for censure, civil penalty, probation, suspension, revocation, denial, or renewal of license, certificate or registration; Ariz. Rev. Stat. § 32-1743. Grounds for censure, civil penalty, probation, suspension, revocation, denial, or renewal of license, certificate or registration; Ariz. Rev. Stat. § 32-1743. Grounds for censure, civil penalty, probation, suspension, revocation, denial, or renewal of license, certificate or registration; Ariz. Rev. Stat. § 32-1743. Grounds for censure, civil penalty, probation, suspension, revocation, denial, or renewal of license, certificate or registration; Ariz. Rev. Stat. § 32-1743. Grounds for censure, civil penalty, probation, suspension, revocation, denial, or renewal of license, certificate or registration; Ariz. Admin Code R4-19-511. Prescribing and Dispensing Authority; Prohibited Acts</t>
  </si>
  <si>
    <t>Ariz. Rev. Stat. § 32-1743. Grounds for censure, civil penalty, probation, suspension, revocation, denial, or renewal of license, certificate or registration; Ariz. Rev. Stat. § 32-1743. Grounds for censure, civil penalty, probation, suspension, revocation, denial, or renewal of license, certificate or registration; Ariz. Rev. Stat. § 32-1743. Grounds for censure, civil penalty, probation, suspension, revocation, denial, or renewal of license, certificate or registration; Ariz. Rev. Stat. § 32-1743. Grounds for censure, civil penalty, probation, suspension, revocation, denial, or renewal of license, certificate or registration; Ariz. Rev. Stat. § 32-1743. Grounds for censure, civil penalty, probation, suspension, revocation, denial, or renewal of license, certificate or registration; Ariz. Admin Code R4-19-511. Prescribing and Dispensing Authority; Prohibited Acts; Ariz. Rev. Stat. § 32-1743. Grounds for censure, civil penalty, probation, suspension, revocation, denial, or renewal of license, certificate or registration; Ariz. Admin Code R4-19-511. Prescribing and Dispensing Authority; Prohibited Acts</t>
  </si>
  <si>
    <t>Ariz. Rev. Stat. § 32-1743. Grounds for censure, civil penalty, probation, suspension, revocation, denial, or renewal of license, certificate or registration; Ariz. Rev. Stat. § 32-1743. Grounds for censure, civil penalty, probation, suspension, revocation, denial, or renewal of license, certificate or registration; Ariz. Rev. Stat. § 32-1743. Grounds for censure, civil penalty, probation, suspension, revocation, denial, or renewal of license, certificate or registration; Ariz. Rev. Stat. § 32-1743. Grounds for censure, civil penalty, probation, suspension, revocation, denial, or renewal of license, certificate or registration; Ariz. Rev. Stat. § 32-1743. Grounds for censure, civil penalty, probation, suspension, revocation, denial, or renewal of license, certificate or registration; Ariz. Admin Code R4-19-511. Prescribing and Dispensing Authority; Prohibited Acts; Ariz. Rev. Stat. § 32-1743. Grounds for censure, civil penalty, probation, suspension, revocation, denial, or renewal of license, certificate or registration; Ariz. Admin Code R4-19-511. Prescribing and Dispensing Authority; Prohibited Acts; Ariz. Admin Code R4-19-511. Prescribing and Dispensing Authority; Prohibited Acts</t>
  </si>
  <si>
    <t>Arkansas</t>
  </si>
  <si>
    <t>Ark. Code Ann. § 17-90-101. Definition – Applicability; Ark. Code Ann. § 17-90-403. Authority to possess, administer, and prescribe</t>
  </si>
  <si>
    <t>Optometrists are restricted in their prescription of hydrocodone combination drugs, in combination with oral analgesics, regardless of schedule. Ark. Code Ann. § 17-90-403 (b 1-2).</t>
  </si>
  <si>
    <t>Ark. Code Ann. § 17-90-403. Authority to possess, administer, and prescribe</t>
  </si>
  <si>
    <t>Ark. Code Ann. § 17-90-403. Authority to possess, administer, and prescribe; Ark. Code Ann. § 17-90-101. Definition – Applicability</t>
  </si>
  <si>
    <t>Optometrists are restricted in their opioid prescribing to hydrocodone combination drugs, in combination with oral analgesics, regardless of schedule, for "no more than seventy-two (72) hours and no authorized refills." Ark. Code Ann. § 17-90-403 (b 1-2).</t>
  </si>
  <si>
    <t>Ark. Code Ann. § 17-90-101. Definition – Applicability</t>
  </si>
  <si>
    <t>Ark. Admin. Code 060.00.1-2. Regulation No.2</t>
  </si>
  <si>
    <t>Ark. Admin. Code 060.00.1-2. Regulation No.2; Ark. Admin. Code 060.00.1-2. Regulation No.2</t>
  </si>
  <si>
    <t>Arkansas hospitals with emergency departments are required to develop opioid prescribing guidelines that address opioid prescription limits for chronic and acute pain. (Ark. Code Ann. § 20-7-703. Opioid prescribing guidelines for emergency department)</t>
  </si>
  <si>
    <t>Ark. Code Ann. § 17-90-101. Definition – Applicability; Ark. Code Ann. § 17-90-101. Definition – Applicability; Ark. Code Ann. § 17-90-403. Authority to possess, administer, and prescribe</t>
  </si>
  <si>
    <t>Ark. Admin. Code 069.00.1-V-IX. Prescribing Controlled Substances; Ark. Admin. Code 060.00.1-2. Regulation No.2; Ark. Admin. Code 060.00.1-2. Regulation No.2</t>
  </si>
  <si>
    <t>Ark. Admin. Code 060.00.1-2. Regulation No.2; Ark. Admin. Code 069.00.1-V-IX. Prescribing Controlled Substances</t>
  </si>
  <si>
    <t>Ark. Admin. Code 069.00.1-V-IX. Prescribing Controlled Substances; Ark. Admin. Code 060.00.1-2. Regulation No.2</t>
  </si>
  <si>
    <t>Ark. Admin. Code 060.00.1-2. Regulation No.2; Ark. Admin. Code 060.00.1-2. Regulation No.2; Ark. Admin. Code 069.00.1-V-IX. Prescribing Controlled Substances</t>
  </si>
  <si>
    <t>Ark. Code Ann. § 17-90-101. Definition – Applicability; Ark. Code Ann. § 17-90-403. Authority to possess, administer, and prescribe; Ark. Admin. Code 067.00.4-VIII. Prescriptive Authority</t>
  </si>
  <si>
    <t>Optometrists are restricted in their prescription of hydrocodone combination drugs, in combination with oral analgesics, regardless of schedule. Ark. Code Ann. § 17-90-403 (b 1-2). Advanced Practice Registered Nurses are restricted in their prescription of hydrocodone combination drugs. Ark. Admin. Code 067.00.4-VIII(D)(3)(b).</t>
  </si>
  <si>
    <t>Ark. Code Ann. § 17-90-403. Authority to possess, administer, and prescribe; Ark. Admin. Code 067.00.4-VIII. Prescriptive Authority</t>
  </si>
  <si>
    <t>Ark. Code Ann. § 17-90-403. Authority to possess, administer, and prescribe; Ark. Code Ann. § 17-90-101. Definition – Applicability; Ark. Admin. Code 067.00.4-VIII. Prescriptive Authority</t>
  </si>
  <si>
    <t>Optometrists are restricted in their opioid prescribing to hydrocodone combination drugs, in combination with oral analgesics, regardless of schedule, for "no more than seventy-two (72) hours and no authorized refills." Ark. Code Ann. § 17-90-403 (b 1-2). Advanced Practice Nurses are restricted in prescribing hydrocodone combination products for, "... acute pain in excess of seven (7) days." Ark. Admin. Code 067.00.4-VIII.</t>
  </si>
  <si>
    <t>Ark. Admin. Code 060.00.1-2. Regulation No.2; Ark. Admin. Code 060.00.1-2. Regulation No.2; Ark. Admin. Code 060.00.1-2. Regulation No.2; Ark. Admin. Code 069.00.1-V-IX. Prescribing Controlled Substances</t>
  </si>
  <si>
    <t>Ark. Admin. Code 060.00.1-2. Regulation No.2; Ark. Admin. Code 069.00.1-V-IX. Prescribing Controlled Substances; Ark. Admin. Code 060.00.1-2. Regulation No.2</t>
  </si>
  <si>
    <t>Ark. Code Ann. § 17-90-101. Definition – Applicability; Ark. Code Ann. § 17-90-403. Authority to possess, administer, and prescribe; Ark. Admin. Code 067.00.4-VIII. Prescriptive Authority; Ark. Admin. Code 038.00.1-XX. Prescribing</t>
  </si>
  <si>
    <t>Optometrists are restricted in their prescription of hydrocodone combination drugs, in combination with oral analgesics, regardless of schedule. Ark. Code Ann. § 17-90-403 (b 1-2). Advanced Practice Registered Nurses are restricted in their prescription of hydrocodone combination drugs. Ark. Admin. Code 067.00.4-VIII(D)(3)(b).Dentists are restricted in prescribing Schedule II and III opiates. Ark. Admin. Code 038.00.1-XX.</t>
  </si>
  <si>
    <t>Ark. Admin. Code 067.00.4-VIII. Prescriptive Authority; Ark. Admin. Code 038.00.1-XX. Prescribing</t>
  </si>
  <si>
    <t>Ark. Admin. Code 067.00.4-VIII. Prescriptive Authority; Ark. Admin. Code 038.00.1-XX. Prescribing; Ark. Code Ann. § 17-90-101. Definition – Applicability</t>
  </si>
  <si>
    <t>Optometrists are restricted in their opioid prescribing to hydrocodone combination drugs, in combination with oral analgesics, regardless of schedule, for "no more than seventy-two (72) hours and no authorized refills." Ark. Code Ann. § 17-90-403 (b 1-2). Advanced Practice Nurses are restricted in prescribing hydrocodone combination products for, "... acute pain in excess of seven (7) days." Ark. Admin. Code 067.00.4-VIII. Dentists are restricted in prescribing Schedule II and III opiates in excess of, “… the total maximum manufacturer’s recommended daily dose for a total of 7 days administration…” Ark. Admin. Code 038.00.1-XX.</t>
  </si>
  <si>
    <t>Ark. Code Ann. § 17-90-403. Authority to possess, administer, and prescribe; Ark. Admin. Code 038.00.1-XX. Prescribing</t>
  </si>
  <si>
    <t>Dentists are restricted in prescribing Schedule II and III opiates in excess of, “… the total maximum manufacturer’s recommended daily dose for a total of 7 days administration…” (Ark. Admin. Code 038.00.1-XX. Prescribing)</t>
  </si>
  <si>
    <t>Ark. Admin. Code 069.00.1-V-IX. Prescribing Controlled Substances; Ark. Admin. Code 060.00.1-2. Regulation No.2; Ark. Admin. Code 060.00.1-2. Regulation No.2; Ark. Admin. Code 060.00.1-2. Regulation No.2</t>
  </si>
  <si>
    <t>Ark. Code Ann. § 17-90-101. Definition – Applicability; Ark. Code Ann. § 17-90-403. Authority to possess, administer, and prescribe; Ark. Admin. Code 067.00.4-VIII. Prescriptive Authority; Ark. Admin. Code 038.00.1-XX. Prescribing; Ark. Admin. Code 099.00.1-099.41. Arkansas Workers’ Compensation Drug Formulary</t>
  </si>
  <si>
    <t>Optometrists are restricted in their prescription of hydrocodone combination drugs, in combination with oral analgesics, regardless of schedule. Ark. Code Ann. § 17-90-403 (b 1-2). Advanced Practice Registered Nurses are restricted in their prescription of hydrocodone combination drugs. Ark. Admin. Code 067.00.4-VIII(D)(3)(b).Dentists are restricted in prescribing Schedule II and III opiates. Ark. Admin. Code 038.00.1-XX.Arkansas Workers' Compensation Drug Formulary limits all initial and subsequent  prescriptions for opioids  for workers' compensation claims. in. Code 099.00.1-099.41.(b).</t>
  </si>
  <si>
    <t>Ark. Admin. Code 099.00.1-099.41. Arkansas Workers’ Compensation Drug Formulary</t>
  </si>
  <si>
    <t>Ark. Admin. Code 038.00.1-XX. Prescribing; Ark. Admin. Code 067.00.4-VIII. Prescriptive Authority; Ark. Code Ann. § 17-90-101. Definition – Applicability; Ark. Code Ann. § 17-90-403. Authority to possess, administer, and prescribe; Ark. Admin. Code 099.00.1-099.41. Arkansas Workers’ Compensation Drug Formulary</t>
  </si>
  <si>
    <t>Optometrists are restricted in their opioid prescribing to hydrocodone combination drugs, in combination with oral analgesics, regardless of schedule, for "no more than seventy-two (72) hours and no authorized refills." Ark. Code Ann. § 17-90-403 (b 1-2). Advanced Practice Nurses are restricted in prescribing hydrocodone combination products for, "... acute pain in excess of seven (7) days." Ark. Admin. Code 067.00.4-VIII. Dentists are restricted in prescribing Schedule II and III opiates in excess of, “… the total maximum manufacturer’s recommended daily dose for a total of 7 days administration…” Ark. Admin. Code 038.00.1-XX.Arkansas Workers' Compensation Drug Formulary limits all initial prescriptions for opioids to 5 days for workers' compensation claims and subsequent prescriptions for opioids to 90 days. Ark. Admin. Code 099.00.1-099.41.(b).</t>
  </si>
  <si>
    <t>Only applicable to prescriptions for opioid for workers' compensation claims. Ark. Admin. Code 099.00.1-099.41.(b).</t>
  </si>
  <si>
    <t>Ark. Code Ann. § 17-90-101. Definition – Applicability; Ark. Admin. Code 038.00.1-XX. Prescribing</t>
  </si>
  <si>
    <t>Dentists are restricted in prescribing Schedule II and III opiates in excess of, “… the total maximum manufacturer’s recommended daily dose for a total of 7 days administration…” Ark. Admin. Code 038.00.1-XX.</t>
  </si>
  <si>
    <t>Ark. Admin. Code 060.00.1-2. Regulation No.2; Ark. Admin. Code 060.00.1-2. Regulation No.2; Ark. Admin. Code 060.00.1-2. Regulation No.2</t>
  </si>
  <si>
    <t>Ark. Admin. Code 060.00.1-2. Regulation No.2; Ark. Admin. Code 060.00.1-2. Regulation No.2; Ark. Code Ann. § 17-90-101. Definition – Applicability; Ark. Code Ann. § 17-90-403. Authority to possess, administer, and prescribe; Ark. Admin. Code 067.00.4-VIII. Prescriptive Authority; Ark. Admin. Code 038.00.1-XX. Prescribing</t>
  </si>
  <si>
    <t>Ark. Admin. Code 060.00.1-2. Regulation No.2; Ark. Admin. Code 067.00.4-VIII. Prescriptive Authority; Ark. Admin. Code 038.00.1-XX. Prescribing; Ark. Admin. Code 060.00.1-2. Regulation No.2</t>
  </si>
  <si>
    <t>Optometrists are restricted in their prescription of hydrocodone combination drugs, in combination with oral analgesics, regardless of schedule. Ark. Code Ann. § 17-90-403 (b 1-2). Advanced Practice Registered Nurses are restricted in their prescription of hydrocodone combination drugs. Ark. Admin. Code 067.00.4-VIII(D)(3)(b).Dentists are restricted in prescribing Schedule II and III opiates. Ark. Admin. Code 038.00.1-XX.Arkansas Workers' Compensation Drug Formulary limits all initial and subsequent  prescriptions for opioids  for workers' compensation claims. in. Code 099.00.1-099.41.(b). All initial prescriptions for acute pain are limited. Ark. Admin. Code 060.00.1-2. Regulation No.2</t>
  </si>
  <si>
    <t>Ark. Admin. Code 060.00.1-2. Regulation No.2; Ark. Admin. Code 099.00.1-099.41. Arkansas Workers’ Compensation Drug Formulary</t>
  </si>
  <si>
    <t>Ark. Admin. Code 067.00.4-VIII. Prescriptive Authority; Ark. Code Ann. § 17-90-101. Definition – Applicability; Ark. Code Ann. § 17-90-403. Authority to possess, administer, and prescribe; Ark. Admin. Code 038.00.1-XX. Prescribing; Ark. Admin. Code 060.00.1-2. Regulation No.2</t>
  </si>
  <si>
    <t>All initial prescriptions for the treatment of acute pain are limited to 7 days. Ark. Admin. Code 060.00.1-2. Regulation No.2(B). Optometrists are restricted in their opioid prescribing to hydrocodone combination drugs, in combination with oral analgesics, regardless of schedule, for "no more than seventy-two (72) hours and no authorized refills." Ark. Code Ann. § 17-90-403 (b 1-2). Advanced Practice Nurses are restricted in prescribing hydrocodone combination products for, "... acute pain in excess of seven (7) days." Ark. Admin. Code 067.00.4-VIII. Dentists are restricted in prescribing Schedule II and III opiates in excess of, “… the total maximum manufacturer’s recommended daily dose for a total of 7 days administration…” Ark. Admin. Code 038.00.1-XX.Arkansas Workers' Compensation Drug Formulary limits all initial prescriptions for opioids to 5 days for workers' compensation claims and subsequent prescriptions for opioids to 90 days. Ark. Admin. Code 099.00.1-099.41.(b).</t>
  </si>
  <si>
    <t>Ark. Admin. Code 060.00.1-2. Regulation No.2; Ark. Admin. Code 099.00.1-099.41. Arkansas Workers’ Compensation Drug Formulary; Ark. Admin. Code 060.00.1-2. Regulation No.2</t>
  </si>
  <si>
    <t>All initial prescriptions for acute pain are limited to 90 MME. Ark. Admin. Code 060.00.1-2. Regulation No.2. Initial opioid prescriptions must be fore the "lowest effective dosage."  Ark. Admin. Code 060.00.1-2. Regulation No.2(C).All prescriptions for opioids for workers' compensation claims are limited to 50 MME. Ark. Admin. Code 099.00.1-099.41.(b).</t>
  </si>
  <si>
    <t>Ark. Code Ann. § 17-90-101. Definition – Applicability; Ark. Code Ann. § 17-90-403. Authority to possess, administer, and prescribe; Ark. Admin. Code 067.00.4-VIII. Prescriptive Authority; Ark. Admin. Code 038.00.1-XX. Prescribing; Ark. Admin. Code 060.00.1-2. Regulation No.2; Ark. Admin. Code 060.00.1-2. Regulation No.2</t>
  </si>
  <si>
    <t>Ark. Admin. Code 060.00.1-2. Regulation No.2; Ark. Admin. Code 060.00.1-2. Regulation No.2; Ark. Code Ann. § 17-90-101. Definition – Applicability; Ark. Code § 17-87-310. Prescriptive authority; Ark. Code Ann. § 17-90-403. Authority to possess, administer, and prescribe; Ark. Admin. Code 038.00.1-XX. Prescribing</t>
  </si>
  <si>
    <t>Ark. Code Ann. § 17-90-101. Definition – Applicability; Ark. Code Ann. § 17-90-403. Authority to possess, administer, and prescribe; Ark. Admin. Code 060.00.1-2. Regulation No.2; Ark. Admin. Code 067.00.4-VIII. Prescriptive Authority; Ark. Admin. Code 038.00.1-XX. Prescribing</t>
  </si>
  <si>
    <t>Ark. Admin. Code 067.00.4-VIII. Prescriptive Authority; Ark. Admin. Code 099.00.1-099.41. Arkansas Workers’ Compensation Drug Formulary</t>
  </si>
  <si>
    <t>Ark. Code Ann. § 17-90-101. Definition – Applicability; Ark. Code Ann. § 17-90-403. Authority to possess, administer, and prescribe; Ark. Admin. Code 038.00.1-XX. Prescribing; Ark. Admin. Code 060.00.1-2. Regulation No.2; Ark. Admin. Code 067.00.4-VIII. Prescriptive Authority</t>
  </si>
  <si>
    <t>All initial prescriptions for the treatment of acute pain are limited to 7 days. Ark. Admin. Code 060.00.1-2. Regulation No.2(B).Optometrists are restricted in their opioid prescribing to hydrocodone combination drugs, in combination with oral analgesics, regardless of schedule, for "no more than seventy-two (72) hours and no authorized refills." Ark. Code Ann. § 17-90-403 (b 1-2). Advanced Practice Nurses are restricted in prescribing hydrocodone combination products for, "... acute pain in excess of seven (7) days." Ark. Admin. Code 067.00.4-VIII. Dentists are restricted in prescribing Schedule II and III opiates in excess of, “… the total maximum manufacturer’s recommended daily dose for a total of 7 days administration…” Ark. Admin. Code 038.00.1-XX.Arkansas Workers' Compensation Drug Formulary limits all initial prescriptions for opioids to 5 days for workers' compensation claims and subsequent prescriptions for opioids to 90 days. Ark. Admin. Code 099.00.1-099.41.(b).</t>
  </si>
  <si>
    <t>Ark. Code Ann. § 17-90-101. Definition – Applicability; Ark. Admin. Code 038.00.1-XX. Prescribing; Ark. Admin. Code 099.00.1-099.41. Arkansas Workers’ Compensation Drug Formulary; Ark. Admin. Code 060.00.1-2. Regulation No.2; Ark. Admin. Code 060.00.1-2. Regulation No.2; Ark. Admin. Code 067.00.4-VIII. Prescriptive Authority</t>
  </si>
  <si>
    <t>Ark. Admin. Code 069.00.1-V-IX. Prescribing Controlled Substances; Ark. Admin. Code 060.00.1-2. Regulation No.2; Ark. Admin. Code 060.00.1-2. Regulation No.2; Ark. Admin. Code 069.00.1-V-IX. Prescribing Controlled Substances</t>
  </si>
  <si>
    <t>Ark. Code Ann. § 17-90-101. Definition – Applicability; Ark. Code Ann. § 17-90-403. Authority to possess, administer, and prescribe; Ark. Admin. Code 038.00.1-XX. Prescribing; Ark. Admin. Code 067.00.4-VIII. Prescriptive Authority</t>
  </si>
  <si>
    <t>Ark. Code Ann. § 17-90-101. Definition – Applicability; Ark. Code Ann. § 17-90-403. Authority to possess, administer, and prescribe; Ark. Admin. Code 060.00.1-2. Regulation No.2; Ark. Admin. Code 060.00.1-2. Regulation No.2; Ark. Admin. Code 067.00.4-VIII. Prescriptive Authority</t>
  </si>
  <si>
    <t>Ark. Code Ann. § 17-90-101. Definition – Applicability; Ark. Code Ann. § 17-90-403. Authority to possess, administer, and prescribe; Ark. Admin. Code 038.00.1-XX. Prescribing; Ark. Admin. Code 099.00.1-099.41. Arkansas Workers’ Compensation Drug Formulary; Ark. Admin. Code 060.00.1-2. Regulation No.2; Ark. Admin. Code 067.00.4-VIII. Prescriptive Authority</t>
  </si>
  <si>
    <t>Ark. Admin. Code 069.00.1-V-IX. Prescribing Controlled Substances; Ark. Code Ann. § 17-90-101. Definition – Applicability; Ark. Code Ann. § 17-90-403. Authority to possess, administer, and prescribe; Ark. Admin. Code 067.00.4-VIII. Prescriptive Authority; Ark. Admin. Code 038.00.1-XX. Prescribing; Ark. Admin. Code 060.00.1-2. Regulation No.2; Ark. Admin. Code 060.00.1-2. Regulation No.2</t>
  </si>
  <si>
    <t>Ark. Code Ann. § 17-90-101. Definition – Applicability; Ark. Code Ann. § 17-90-403. Authority to possess, administer, and prescribe; Ark. Admin. Code 038.00.1-XX. Prescribing; Ark. Admin. Code 067.00.4-VIII. Prescriptive Authority; Ark. Admin. Code 069.00.1-V-IX. Prescribing Controlled Substances; Ark. Admin. Code 060.00.1-2. Regulation No.2; Ark. Admin. Code 060.00.1-2. Regulation No.2</t>
  </si>
  <si>
    <t>Ark. Admin. Code 099.00.1-099.41. Arkansas Workers’ Compensation Drug Formulary; Ark. Admin. Code 060.00.1-2. Regulation No.2; Ark. Admin. Code 060.00.1-2. Regulation No.2</t>
  </si>
  <si>
    <t>Ark. Code Ann. § 17-90-101. Definition – Applicability; Ark. Code Ann. § 17-90-403. Authority to possess, administer, and prescribe; Ark. Admin. Code 038.00.1-XX. Prescribing; Ark. Admin. Code 067.00.4-VIII. Prescriptive Authority; Ark. Admin. Code 060.00.1-2. Regulation No.2; Ark. Admin. Code 060.00.1-2. Regulation No.2</t>
  </si>
  <si>
    <t>Ark. Code Ann. § 17-90-101. Definition – Applicability; Ark. Admin. Code 038.00.1-XX. Prescribing; Ark. Admin. Code 099.00.1-099.41. Arkansas Workers’ Compensation Drug Formulary</t>
  </si>
  <si>
    <t>Ark. Code Ann. § 17-90-101. Definition – Applicability; Ark. Code Ann. § 17-90-403. Authority to possess, administer, and prescribe; Ark. Admin. Code 038.00.1-XX. Prescribing; Ark. Admin. Code 099.00.1-099.41. Arkansas Workers’ Compensation Drug Formulary; Ark. Admin. Code 067.00.4-VIII. Prescriptive Authority; Ark. Admin. Code 069.00.1-V-IX. Prescribing Controlled Substances; Ark. Admin. Code 060.00.1-2. Regulation No.2; Ark. Admin. Code 060.00.1-2. Regulation No.2</t>
  </si>
  <si>
    <t>Ark. Code Ann. § 17-90-403. Authority to possess, administer, and prescribe; Ark. Admin. Code 038.00.1-XX. Prescribing; Ark. Admin. Code 067.00.4-VIII. Prescriptive Authority; Ark. Admin. Code 069.00.1-V-IX. Prescribing Controlled Substances; Ark. Admin. Code 060.00.1-2. Regulation No.2; Ark. Admin. Code 060.00.1-2. Regulation No.2; Ark. Code § 17-87-310. Prescriptive authority; Ark. Code Ann. § 17-90-101. Definition – Applicability</t>
  </si>
  <si>
    <t>Ark. Code Ann. § 17-90-403. Authority to possess, administer, and prescribe; Ark. Admin. Code 038.00.1-XX. Prescribing; Ark. Admin. Code 067.00.4-VIII. Prescriptive Authority; Ark. Admin. Code 070.00.7-07-04-0001. Schedule II Prescription Drugs; Ark. Admin. Code 060.00.1-2. Regulation No.2; Ark. Admin. Code 060.00.1-2. Regulation No.2; Ark. Admin. Code 069.00.1-V-IX. Prescribing Controlled Substances; Ark. Code Ann. § 17-90-101. Definition – Applicability</t>
  </si>
  <si>
    <t>Ark. Code Ann. § 17-90-101. Definition – Applicability; Ark. Admin. Code 060.00.1-2. Regulation No.2</t>
  </si>
  <si>
    <t>Ark. Code Ann. § 17-90-403. Authority to possess, administer, and prescribe; Ark. Admin. Code 038.00.1-XX. Prescribing; Ark. Admin. Code 099.00.1-099.41. Arkansas Workers’ Compensation Drug Formulary; Ark. Admin. Code 067.00.4-VIII. Prescriptive Authority; Ark. Admin. Code 069.00.1-V-IX. Prescribing Controlled Substances; Ark. Admin. Code 060.00.1-2. Regulation No.2; Ark. Code Ann. § 17-90-101. Definition – Applicability; Ark. Admin. Code 060.00.1-2. Regulation No.2</t>
  </si>
  <si>
    <t>Ark. Admin. Code 099.00.1-099.41. Arkansas Workers’ Compensation Drug Formulary; Ark. Admin. Code 069.00.1-V-IX. Prescribing Controlled Substances; Ark. Admin. Code 060.00.1-2. Regulation No.2</t>
  </si>
  <si>
    <t>California</t>
  </si>
  <si>
    <t>Colorado</t>
  </si>
  <si>
    <t>Colo. Rev. Stat. Ann. § 12-38-111.6. Prescriptive authority--advanced practice nurses—rules; Colo. Rev. Stat. Ann. § 12-35-114. Dentists may prescribe drugs - surgical operations - anesthesia - limits on opioid prescriptions - repeal.; 2018 Bill Text CO S.B. 22.; 2018 Bill Text CO S.B. 22.; 2018 Bill Text CO S.B. 22.; 2018 Bill Text CO S.B. 22.; Colo. Rev. Stat. Ann. § 12-38-111.6. Prescriptive authority--advanced practice nurses—rules; Colo. Rev. Stat. Ann. § 12-38-111.6. Prescriptive authority--advanced practice nurses—rules</t>
  </si>
  <si>
    <t>Colo. Rev. Stat. Ann. § 12-38-111.6. Prescriptive authority--advanced practice nurses—rules; Colo. Rev. Stat. Ann. § 12-35-114. Dentists may prescribe drugs - surgical operations - anesthesia - limits on opioid prescriptions - repeal.; 2018 Bill Text CO S.B. 22.; 2018 Bill Text CO S.B. 22.; 2018 Bill Text CO S.B. 22.; 2018 Bill Text CO S.B. 22.</t>
  </si>
  <si>
    <t>Colo. Rev. Stat. Ann. § 12-38-111.6. Prescriptive authority--advanced practice nurses—rules; Colo. Rev. Stat. Ann. § 12-35-114. Dentists may prescribe drugs - surgical operations - anesthesia - limits on opioid prescriptions - repeal.; 2018 Bill Text CO S.B. 22.; 2018 Bill Text CO S.B. 22.; 2018 Bill Text CO S.B. 22.</t>
  </si>
  <si>
    <t>In general, Colorado prescribers are limited to prescribing an initial seven-day supply of opioids and a second seven-day supply refill at their discretion, subject to certain limitations and exceptions, to patients who have not had an opioid prescription in the previous year. (Colo. Rev. Stat. Ann. § 12-38-111.6. Prescriptive authority--advanced practice nurses—rules; other Colorado prescribers follow similar rules)</t>
  </si>
  <si>
    <t>Palliative care exceptions apply to physician, physicians assistant, advanced practice nurse prescribers but not other prescribers. (Colo. Rev. Stat. Ann. § 12-38-111.6. Prescriptive authority--advanced practice nurses—rules; 12-36-117.6. Prescribing opiates - limitations - repeal.)</t>
  </si>
  <si>
    <t>Colo. Rev. Stat. Ann. § 12-38-111.6. Prescriptive authority--advanced practice nurses—rules</t>
  </si>
  <si>
    <t>Colo. Rev. Stat. Ann. § 12-38-111.6. Prescriptive authority--advanced practice nurses—rules; Colo. Rev. Stat. Ann. § 12-35-114. Dentists may prescribe drugs - surgical operations - anesthesia - limits on opioid prescriptions - repeal.</t>
  </si>
  <si>
    <t>Colo. Rev. Stat. Ann. § 12-38-111.6. Prescriptive authority--advanced practice nurses—rules; Colo. Rev. Stat. Ann. § 12-38-111.6. Prescriptive authority--advanced practice nurses—rules; Colo. Rev. Stat. Ann. § 12-35-114. Dentists may prescribe drugs - surgical operations - anesthesia - limits on opioid prescriptions - repeal.; 2019 Bill Text CO H.B. 1172; 2019 Bill Text CO H.B. 1172</t>
  </si>
  <si>
    <t>2019 Bill Text CO H.B. 1172; 2019 Bill Text CO H.B. 1172; Colo. Rev. Stat. Ann. § 12-38-111.6. Prescriptive authority--advanced practice nurses—rules; Colo. Rev. Stat. Ann. § 12-35-114. Dentists may prescribe drugs - surgical operations - anesthesia - limits on opioid prescriptions - repeal.; 2018 Bill Text CO S.B. 22.; 2018 Bill Text CO S.B. 22.; 2018 Bill Text CO S.B. 22.</t>
  </si>
  <si>
    <t>Colo. Rev. Stat. Ann. § 12-38-111.6. Prescriptive authority--advanced practice nurses—rules; Colo. Rev. Stat. Ann. § 12-35-114. Dentists may prescribe drugs - surgical operations - anesthesia - limits on opioid prescriptions - repeal.; 2018 Bill Text CO S.B. 22.; 2018 Bill Text CO S.B. 22.; 2018 Bill Text CO S.B. 22.; 2018 Bill Text CO S.B. 22.; 2019 Bill Text CO H.B. 1172; 2019 Bill Text CO H.B. 1172; 2019 Bill Text CO H.B. 1172</t>
  </si>
  <si>
    <t>2019 Bill Text CO H.B. 1172; 2019 Bill Text CO H.B. 1172</t>
  </si>
  <si>
    <t>Colo. Rev. Stat. Ann. § 12-38-111.6. Prescriptive authority--advanced practice nurses—rules; Colo. Rev. Stat. Ann. § 12-35-114. Dentists may prescribe drugs - surgical operations - anesthesia - limits on opioid prescriptions - repeal.; 2018 Bill Text CO S.B. 22.; 2018 Bill Text CO S.B. 22.; 2018 Bill Text CO S.B. 22.; 2018 Bill Text CO S.B. 22.; 2019 Bill Text CO H.B. 1172; 2019 Bill Text CO H.B. 1172; 2019 Bill Text CO H.B. 1172; 2019 Bill Text CO H.B. 1172</t>
  </si>
  <si>
    <t>Colo. Rev. Stat. Ann. § 12-38-111.6. Prescriptive authority--advanced practice nurses—rules; Colo. Rev. Stat. Ann. § 12-35-114. Dentists may prescribe drugs - surgical operations - anesthesia - limits on opioid prescriptions - repeal.; 2018 Bill Text CO S.B. 22.; 2018 Bill Text CO S.B. 22.; 2018 Bill Text CO S.B. 22.; 2018 Bill Text CO S.B. 22.; 2019 Bill Text CO H.B. 1172</t>
  </si>
  <si>
    <t>2019 Bill Text CO H.B. 1172; 2019 Bill Text CO H.B. 1172; Colo. Rev. Stat. Ann. § 12-38-111.6. Prescriptive authority--advanced practice nurses—rules; 2018 Bill Text CO S.B. 22.; 2018 Bill Text CO S.B. 22.; 2018 Bill Text CO S.B. 22.; 2018 Bill Text CO S.B. 22.</t>
  </si>
  <si>
    <t>2019 Bill Text CO H.B. 1172; Colo. Rev. Stat. Ann. § 12-38-111.6. Prescriptive authority--advanced practice nurses—rules; Colo. Rev. Stat. Ann. § 12-35-114. Dentists may prescribe drugs - surgical operations - anesthesia - limits on opioid prescriptions - repeal.; 2018 Bill Text CO S.B. 22.; 2018 Bill Text CO S.B. 22.; 2018 Bill Text CO S.B. 22.; 2018 Bill Text CO S.B. 22.</t>
  </si>
  <si>
    <t>2019 Bill Text CO H.B. 1172</t>
  </si>
  <si>
    <t>Colo. Rev. Stat. Ann. § 12-38-111.6. Prescriptive authority--advanced practice nurses—rules; Colo. Rev. Stat. Ann. § 12-35-114. Dentists may prescribe drugs - surgical operations - anesthesia - limits on opioid prescriptions - repeal.; 2018 Bill Text CO S.B. 22.; 2018 Bill Text CO S.B. 22.; 2018 Bill Text CO S.B. 22.; 2018 Bill Text CO S.B. 22.; 2019 Bill Text CO H.B. 1172; 2019 Bill Text CO H.B. 1172</t>
  </si>
  <si>
    <t>Colo. Rev. Stat. 12-30-109. 12-30-109. Prescribing opioids - limitations - definition - repeal.; 2018 Bill Text CO S.B. 22.; 2018 Bill Text CO S.B. 22.; 2018 Bill Text CO S.B. 22.; 2018 Bill Text CO S.B. 22.; 2019 Bill Text CO H.B. 1172</t>
  </si>
  <si>
    <t>2018 Bill Text CO S.B. 22.; 2018 Bill Text CO S.B. 22.; 2018 Bill Text CO S.B. 22.; 2018 Bill Text CO S.B. 22.; 2019 Bill Text CO H.B. 1172; Colo. Rev. Stat. 12-30-109. 12-30-109. Prescribing opioids - limitations - definition - repeal.</t>
  </si>
  <si>
    <t>Colo. Rev. Stat. 12-30-109. 12-30-109. Prescribing opioids - limitations - definition - repeal.</t>
  </si>
  <si>
    <t>In general, Colorado prescribers are limited to prescribing an initial seven-day supply of opioids and a second seven-day supply refill at their discretion, subject to certain limitations and exceptions, to patients who have not had an opioid prescription in the previous year. (Colo. Rev. Stat. 12-30-109. Prescribing opioids - limitations - definition - repeal.)</t>
  </si>
  <si>
    <t>12-255-112. Prescriptive authority - advanced practice nurses - limits on opioid prescriptions - rules - financial benefit for prescribing prohibited - repeal.; Colo. Rev. Stat. 12-30-109. 12-30-109. Prescribing opioids - limitations - definition - repeal.</t>
  </si>
  <si>
    <t>12-255-112. Prescriptive authority - advanced practice nurses - limits on opioid prescriptions - rules - financial benefit for prescribing prohibited - repeal.; 12-220-111. Dentists may prescribe drugs - surgical operations - anesthesia - limits on opioid prescriptions - repeal.; Colo. Rev. Stat. 12-30-109. 12-30-109. Prescribing opioids - limitations - definition - repeal.</t>
  </si>
  <si>
    <t>Connecticut</t>
  </si>
  <si>
    <t>Conn. Gen. Stat. § 20-14o Prescriptions for opioid drugs; Conn. Gen. Stat. § 20-14o Prescriptions for opioid drugs</t>
  </si>
  <si>
    <t>Conn. Gen. Stat. § 20-14o Prescriptions for opioid drugs; Conn. Gen. Stat. § 20-14o Prescriptions for opioid drugs; Conn. Gen. Stat. § 20-14o Prescriptions for opioid drugs</t>
  </si>
  <si>
    <t>Conn. Gen. Stat. § 20-14o Prescriptions for opioid drugs</t>
  </si>
  <si>
    <t>Delaware</t>
  </si>
  <si>
    <t>24-001 Del. Admin. Code § 9.0. Safe Prescribing of Opioid</t>
  </si>
  <si>
    <t>24-001 Del. Admin. Code § 9.0. Safe Prescribing of Opioid; 24-001 Del. Admin. Code § 9.0. Safe Prescribing of Opioid</t>
  </si>
  <si>
    <t>District of Columbia</t>
  </si>
  <si>
    <t>Florida</t>
  </si>
  <si>
    <t>Fla. Stat. § 456.44. Controlled Substance Prescribing</t>
  </si>
  <si>
    <t>64 FL ADC 64B8-9.013. Standards for the Use of Controlled Substances for the Treatment of Pain</t>
  </si>
  <si>
    <t>Fla. Stat.  § 893.03. Standards and schedules</t>
  </si>
  <si>
    <t>The exception to the 3-day supply prescribing limit allows for a 7-day supply. Fla. Stat. § 465.0276.</t>
  </si>
  <si>
    <t>Fla. Stat. § 456.44. Controlled Substance Prescribing; Fla. Stat. § 456.44. Controlled Substance Prescribing</t>
  </si>
  <si>
    <t>Fla. Stat.  § 466.028. Grounds for disciplinary action; action by the board (dental); 64 FL ADC 64B8-8.001 Disciplinary Guidelines; Fla. Stat.  § 456.072 Grounds for discipline; penalties; enforcement; Fla. Stat.  § 456.072 Grounds for discipline; penalties; enforcement; Fla. Stat.  § 464.018. Disciplinary Actions</t>
  </si>
  <si>
    <t>64 FL ADC 64B8-8.001 Disciplinary Guidelines; Fla. Stat.  § 456.072 Grounds for discipline; penalties; enforcement; Fla. Stat.  § 456.072 Grounds for discipline; penalties; enforcement; Fla. Stat.  § 456.072 Grounds for discipline; penalties; enforcement; Fla. Stat.  § 456.072 Grounds for discipline; penalties; enforcement; Fla. Stat.  § 456.072 Grounds for discipline; penalties; enforcement; Fla. Stat.  § 456.072 Grounds for discipline; penalties; enforcement; Fla. Stat.  § 456.072 Grounds for discipline; penalties; enforcement; Fla. Stat.  § 466.028. Grounds for disciplinary action; action by the board (dental)</t>
  </si>
  <si>
    <t>Fla. Stat.  § 466.028. Grounds for disciplinary action; action by the board (dental); Fla. Stat.  § 456.072 Grounds for discipline; penalties; enforcement; 64 FL ADC 64B8-8.001 Disciplinary Guidelines; Fla. Stat.  § 464.018. Disciplinary Actions</t>
  </si>
  <si>
    <t>64 FL ADC 64B8-9.013. Standards for the Use of Controlled Substances for the Treatment of Pain; Fla. Stat. § 456.44. Controlled Substance Prescribing</t>
  </si>
  <si>
    <t>Fla. Stat. § 456.44. Controlled Substance Prescribing; Fla. Stat.  § 465.0276. Dispensing Practitioner; Fla. Stat.  § 465.0276. Dispensing Practitioner; Fla. Stat. § 456.44. Controlled Substance Prescribing</t>
  </si>
  <si>
    <t>Fla. Stat.  § 466.028. Grounds for disciplinary action; action by the board (dental); Fla. Stat.  § 456.072 Grounds for discipline; penalties; enforcement; 64 FL ADC 64B8-8.001 Disciplinary Guidelines; Fla. Stat.  § 464.018. Disciplinary Actions; Fla. Stat.  § 465.0276. Dispensing Practitioner</t>
  </si>
  <si>
    <t>64 FL ADC 64B15-14.005. Standards for the Use of Controlled Substances for Treatment of Pain; Fla. Stat. § 456.44. Controlled Substance Prescribing</t>
  </si>
  <si>
    <t>64 FL ADC 64B8-8.001 Disciplinary Guidelines; Fla. Stat.  § 456.072 Grounds for discipline; penalties; enforcement; Fla. Stat.  § 456.072 Grounds for discipline; penalties; enforcement; Fla. Stat.  § 464.018. Disciplinary Actions; 64 FL ADC 64B5-17.0045. Standards for the Use of Controlled Substances for Treatment of Pain; Fla. Stat.  § 466.028. Grounds for disciplinary action; action by the board (dental)</t>
  </si>
  <si>
    <t>64 FL ADC 64B8-8.001 Disciplinary Guidelines; Fla. Stat.  § 456.072 Grounds for discipline; penalties; enforcement; Fla. Stat.  § 456.072 Grounds for discipline; penalties; enforcement; Fla. Stat.  § 456.072 Grounds for discipline; penalties; enforcement; Fla. Stat.  § 456.072 Grounds for discipline; penalties; enforcement; Fla. Stat.  § 456.072 Grounds for discipline; penalties; enforcement; Fla. Stat.  § 456.072 Grounds for discipline; penalties; enforcement; Fla. Stat.  § 456.072 Grounds for discipline; penalties; enforcement; 64 FL ADC 64B5-17.0045. Standards for the Use of Controlled Substances for Treatment of Pain; Fla. Stat.  § 466.028. Grounds for disciplinary action; action by the board (dental)</t>
  </si>
  <si>
    <t>Fla. Stat.  § 456.072 Grounds for discipline; penalties; enforcement; 64 FL ADC 64B5-17.0045. Standards for the Use of Controlled Substances for Treatment of Pain; Fla. Stat.  § 466.028. Grounds for disciplinary action; action by the board (dental); 64 FL ADC 64B8-8.001 Disciplinary Guidelines; Fla. Stat.  § 464.018. Disciplinary Actions</t>
  </si>
  <si>
    <t>64 FL ADC 64B8-8.001 Disciplinary Guidelines; Fla. Stat.  § 456.072 Grounds for discipline; penalties; enforcement; Fla. Stat.  § 456.072 Grounds for discipline; penalties; enforcement; Fla. Stat.  § 464.018. Disciplinary Actions; Fla. Stat.  § 466.028. Grounds for disciplinary action; action by the board (dental); Fla. Stat.  § 459.015. Grounds for disciplinary action; action by the board and department; 64 FL ADC 64B15-14.005. Standards for the Use of Controlled Substances for Treatment of Pain</t>
  </si>
  <si>
    <t>64 FL ADC 64B8-8.001 Disciplinary Guidelines; Fla. Stat.  § 456.072 Grounds for discipline; penalties; enforcement; Fla. Stat.  § 456.072 Grounds for discipline; penalties; enforcement; Fla. Stat.  § 456.072 Grounds for discipline; penalties; enforcement; Fla. Stat.  § 456.072 Grounds for discipline; penalties; enforcement; Fla. Stat.  § 456.072 Grounds for discipline; penalties; enforcement; Fla. Stat.  § 456.072 Grounds for discipline; penalties; enforcement; Fla. Stat.  § 456.072 Grounds for discipline; penalties; enforcement; 64 FL ADC 64B13-3.100. Standards for the Prescribing of Controlled Substances for the Treatment of Acute Pain (Optometrists); Fla. Stat.  § 466.028. Grounds for disciplinary action; action by the board (dental); 64 FL ADC 64B5-17.0045. Standards for the Use of Controlled Substances for Treatment of Pain</t>
  </si>
  <si>
    <t>Fla. Stat.  § 456.072 Grounds for discipline; penalties; enforcement; Fla. Stat.  § 466.028. Grounds for disciplinary action; action by the board (dental); 64 FL ADC 64B8-8.001 Disciplinary Guidelines; 64 FL ADC 64B15-14.005. Standards for the Use of Controlled Substances for Treatment of Pain; Fla. Stat.  § 464.018. Disciplinary Actions</t>
  </si>
  <si>
    <t>Fla. Stat. § 456.44. Controlled Substance Prescribing; 64 FL ADC 64B13-3.100. Standards for the Prescribing of Controlled Substances for the Treatment of Acute Pain (Optometrists)</t>
  </si>
  <si>
    <t>64 FL ADC 64B8-8.001 Disciplinary Guidelines; Fla. Stat.  § 456.072 Grounds for discipline; penalties; enforcement; Fla. Stat.  § 456.072 Grounds for discipline; penalties; enforcement; Fla. Stat.  § 464.018. Disciplinary Actions; Fla. Stat.  § 459.015. Grounds for disciplinary action; action by the board and department; 64 FL ADC 64B15-14.005. Standards for the Use of Controlled Substances for Treatment of Pain; Fla. Stat.  § 466.028. Grounds for disciplinary action; action by the board (dental); Fla. Stat.  § 464.018. Disciplinary Actions; 64 FL ADC 64B13-3.100. Standards for the Prescribing of Controlled Substances for the Treatment of Acute Pain (Optometrists); Fla. Stat.  § 459.015. Grounds for disciplinary action; action by the board and department; 64 FL ADC 64B18-23.002. Standards for the Prescribing of Controlled Substances for the Treatment of Acute Pain</t>
  </si>
  <si>
    <t>64 FL ADC 64B8-8.001 Disciplinary Guidelines; Fla. Stat.  § 456.072 Grounds for discipline; penalties; enforcement; Fla. Stat.  § 456.072 Grounds for discipline; penalties; enforcement; Fla. Stat.  § 456.072 Grounds for discipline; penalties; enforcement; Fla. Stat.  § 456.072 Grounds for discipline; penalties; enforcement; Fla. Stat.  § 456.072 Grounds for discipline; penalties; enforcement; Fla. Stat.  § 456.072 Grounds for discipline; penalties; enforcement; Fla. Stat.  § 456.072 Grounds for discipline; penalties; enforcement; 64 FL ADC 64B13-3.100. Standards for the Prescribing of Controlled Substances for the Treatment of Acute Pain (Optometrists); Fla. Stat.  § 466.028. Grounds for disciplinary action; action by the board (dental); 64 FL ADC 64B5-17.0045. Standards for the Use of Controlled Substances for Treatment of Pain; Fla. Stat.  § 466.028. Grounds for disciplinary action; action by the board (dental); Fla. Stat.  § 466.028. Grounds for disciplinary action; action by the board (dental); Fla. Stat.  § 456.072 Grounds for discipline; penalties; enforcement; 64 FL ADC 64B5-17.0045. Standards for the Use of Controlled Substances for Treatment of Pain</t>
  </si>
  <si>
    <t>64 FL ADC 64B8-9.013. Standards for the Use of Controlled Substances for the Treatment of Pain; Fla. Stat. § 456.44. Controlled Substance Prescribing; 64 FL ADC 64B13-3.100. Standards for the Prescribing of Controlled Substances for the Treatment of Acute Pain (Optometrists)</t>
  </si>
  <si>
    <t>64 FL ADC 64B8-8.001 Disciplinary Guidelines; Fla. Stat.  § 456.072 Grounds for discipline; penalties; enforcement; Fla. Stat.  § 456.072 Grounds for discipline; penalties; enforcement; Fla. Stat.  § 464.018. Disciplinary Actions; Fla. Stat.  § 459.015. Grounds for disciplinary action; action by the board and department; 64 FL ADC 64B15-14.005. Standards for the Use of Controlled Substances for Treatment of Pain; Fla. Stat.  § 466.028. Grounds for disciplinary action; action by the board (dental); Fla. Stat.  § 464.018. Disciplinary Actions; 64 FL ADC 64B13-3.100. Standards for the Prescribing of Controlled Substances for the Treatment of Acute Pain (Optometrists); Fla. Stat.  § 459.015. Grounds for disciplinary action; action by the board and department; 64 FL ADC 64B18-23.002. Standards for the Prescribing of Controlled Substances for the Treatment of Acute Pain; 64 FL ADC 64B15-14.005. Standards for the Use of Controlled Substances for Treatment of Pain</t>
  </si>
  <si>
    <t>64 FL ADC 64B8-8.001 Disciplinary Guidelines; Fla. Stat.  § 456.072 Grounds for discipline; penalties; enforcement; Fla. Stat.  § 456.072 Grounds for discipline; penalties; enforcement; Fla. Stat.  § 456.072 Grounds for discipline; penalties; enforcement; Fla. Stat.  § 456.072 Grounds for discipline; penalties; enforcement; Fla. Stat.  § 456.072 Grounds for discipline; penalties; enforcement; Fla. Stat.  § 456.072 Grounds for discipline; penalties; enforcement; Fla. Stat.  § 456.072 Grounds for discipline; penalties; enforcement; 64 FL ADC 64B13-3.100. Standards for the Prescribing of Controlled Substances for the Treatment of Acute Pain (Optometrists); Fla. Stat.  § 466.028. Grounds for disciplinary action; action by the board (dental); Fla. Stat.  § 466.028. Grounds for disciplinary action; action by the board (dental); Fla. Stat.  § 466.028. Grounds for disciplinary action; action by the board (dental); Fla. Stat.  § 456.072 Grounds for discipline; penalties; enforcement; Fla. Stat.  § 464.018. Disciplinary Actions; Fla. Stat.  § 456.072 Grounds for discipline; penalties; enforcement</t>
  </si>
  <si>
    <t>Fla. Stat.  § 456.072 Grounds for discipline; penalties; enforcement; Fla. Stat.  § 466.028. Grounds for disciplinary action; action by the board (dental); 64 FL ADC 64B8-8.001 Disciplinary Guidelines; 64 FL ADC 64B15-14.005. Standards for the Use of Controlled Substances for Treatment of Pain; Fla. Stat.  § 466.028. Grounds for disciplinary action; action by the board (dental); Fla. Stat.  § 464.018. Disciplinary Actions</t>
  </si>
  <si>
    <t>64 FL ADC 64B8-8.001 Disciplinary Guidelines; Fla. Stat.  § 456.072 Grounds for discipline; penalties; enforcement; Fla. Stat.  § 456.072 Grounds for discipline; penalties; enforcement; Fla. Stat.  § 464.018. Disciplinary Actions; Fla. Stat.  § 459.015. Grounds for disciplinary action; action by the board and department; 64 FL ADC 64B15-14.005. Standards for the Use of Controlled Substances for Treatment of Pain; Fla. Stat.  § 466.028. Grounds for disciplinary action; action by the board (dental); Fla. Stat.  § 464.018. Disciplinary Actions; Fla. Stat.  § 459.015. Grounds for disciplinary action; action by the board and department; 64 FL ADC 64B18-23.002. Standards for the Prescribing of Controlled Substances for the Treatment of Acute Pain; 64 FL ADC 64B15-14.005. Standards for the Use of Controlled Substances for Treatment of Pain; 64 FL ADC 64B13-3.100. Standards for the Prescribing of Controlled Substances for the Treatment of Acute Pain (Optometrists); 64 FL ADC 64B13-3.100. Standards for the Prescribing of Controlled Substances for the Treatment of Acute Pain (Optometrists)</t>
  </si>
  <si>
    <t>64 FL ADC 64B8-8.001 Disciplinary Guidelines; Fla. Stat.  § 456.072 Grounds for discipline; penalties; enforcement; Fla. Stat.  § 456.072 Grounds for discipline; penalties; enforcement; Fla. Stat.  § 456.072 Grounds for discipline; penalties; enforcement; Fla. Stat.  § 456.072 Grounds for discipline; penalties; enforcement; Fla. Stat.  § 456.072 Grounds for discipline; penalties; enforcement; Fla. Stat.  § 456.072 Grounds for discipline; penalties; enforcement; Fla. Stat.  § 456.072 Grounds for discipline; penalties; enforcement; Fla. Stat.  § 466.028. Grounds for disciplinary action; action by the board (dental); Fla. Stat.  § 466.028. Grounds for disciplinary action; action by the board (dental); Fla. Stat.  § 466.028. Grounds for disciplinary action; action by the board (dental); Fla. Stat.  § 456.072 Grounds for discipline; penalties; enforcement; Fla. Stat.  § 464.018. Disciplinary Actions; Fla. Stat.  § 456.072 Grounds for discipline; penalties; enforcement; 64 FL ADC 64B13-3.100. Standards for the Prescribing of Controlled Substances for the Treatment of Acute Pain (Optometrists)</t>
  </si>
  <si>
    <t>Fla. Stat.  § 456.072 Grounds for discipline; penalties; enforcement; Fla. Stat.  § 466.028. Grounds for disciplinary action; action by the board (dental); 64 FL ADC 64B8-8.001 Disciplinary Guidelines; Fla. Stat.  § 466.028. Grounds for disciplinary action; action by the board (dental); Fla. Stat.  § 464.018. Disciplinary Actions</t>
  </si>
  <si>
    <t>64 FL ADC 64B5-17.0045. Standards for the Use of Controlled Substances for Treatment of Pain; 64 FL ADC 64B13-3.100. Standards for the Prescribing of Controlled Substances for the Treatment of Acute Pain (Optometrists)</t>
  </si>
  <si>
    <t>64 FL ADC 64B8-8.001 Disciplinary Guidelines; Fla. Stat.  § 456.072 Grounds for discipline; penalties; enforcement; Fla. Stat.  § 456.072 Grounds for discipline; penalties; enforcement; Fla. Stat.  § 464.018. Disciplinary Actions; Fla. Stat.  § 459.015. Grounds for disciplinary action; action by the board and department; 64 FL ADC 64B15-14.005. Standards for the Use of Controlled Substances for Treatment of Pain; Fla. Stat.  § 466.028. Grounds for disciplinary action; action by the board (dental); Fla. Stat.  § 464.018. Disciplinary Actions; Fla. Stat.  § 459.015. Grounds for disciplinary action; action by the board and department; 64 FL ADC 64B18-23.002. Standards for the Prescribing of Controlled Substances for the Treatment of Acute Pain; 64 FL ADC 64B15-14.005. Standards for the Use of Controlled Substances for Treatment of Pain; 64 FL ADC 64B13-3.100. Standards for the Prescribing of Controlled Substances for the Treatment of Acute Pain (Optometrists)</t>
  </si>
  <si>
    <t>64 FL ADC 64B5-17.0045. Standards for the Use of Controlled Substances for Treatment of Pain; 64 FL ADC 64B13-3.100. Standards for the Prescribing of Controlled Substances for the Treatment of Acute Pain (Optometrists); 64 FL ADC 64B15-14.005. Standards for the Use of Controlled Substances for Treatment of Pain; 64 FL ADC 64B18-23.002. Standards for the Prescribing of Controlled Substances for the Treatment of Acute Pain</t>
  </si>
  <si>
    <t>Fla. Stat.  § 456.072 Grounds for discipline; penalties; enforcement; Fla. Stat.  § 456.072 Grounds for discipline; penalties; enforcement; Fla. Stat.  § 464.018. Disciplinary Actions; Fla. Stat.  § 459.015. Grounds for disciplinary action; action by the board and department; 64 FL ADC 64B15-14.005. Standards for the Use of Controlled Substances for Treatment of Pain; Fla. Stat.  § 466.028. Grounds for disciplinary action; action by the board (dental); Fla. Stat.  § 464.018. Disciplinary Actions; Fla. Stat.  § 459.015. Grounds for disciplinary action; action by the board and department; 64 FL ADC 64B18-23.002. Standards for the Prescribing of Controlled Substances for the Treatment of Acute Pain; 64 FL ADC 64B15-14.005. Standards for the Use of Controlled Substances for Treatment of Pain; 64 FL ADC 64B13-3.100. Standards for the Prescribing of Controlled Substances for the Treatment of Acute Pain (Optometrists); 64 FL ADC 64B8-8.001 Disciplinary Guidelines</t>
  </si>
  <si>
    <t>Fla. Stat.  § 456.072 Grounds for discipline; penalties; enforcement; Fla. Stat.  § 456.072 Grounds for discipline; penalties; enforcement; Fla. Stat.  § 456.072 Grounds for discipline; penalties; enforcement; Fla. Stat.  § 456.072 Grounds for discipline; penalties; enforcement; Fla. Stat.  § 456.072 Grounds for discipline; penalties; enforcement; Fla. Stat.  § 456.072 Grounds for discipline; penalties; enforcement; Fla. Stat.  § 456.072 Grounds for discipline; penalties; enforcement; Fla. Stat.  § 466.028. Grounds for disciplinary action; action by the board (dental); Fla. Stat.  § 466.028. Grounds for disciplinary action; action by the board (dental); Fla. Stat.  § 466.028. Grounds for disciplinary action; action by the board (dental); Fla. Stat.  § 456.072 Grounds for discipline; penalties; enforcement; Fla. Stat.  § 464.018. Disciplinary Actions; Fla. Stat.  § 456.072 Grounds for discipline; penalties; enforcement; 64 FL ADC 64B13-3.100. Standards for the Prescribing of Controlled Substances for the Treatment of Acute Pain (Optometrists); 64 FL ADC 64B8-8.001 Disciplinary Guidelines</t>
  </si>
  <si>
    <t>Fla. Stat.  § 456.072 Grounds for discipline; penalties; enforcement; Fla. Stat.  § 466.028. Grounds for disciplinary action; action by the board (dental); Fla. Stat.  § 466.028. Grounds for disciplinary action; action by the board (dental); 64 FL ADC 64B8-8.001 Disciplinary Guidelines; Fla. Stat.  § 464.018. Disciplinary Actions</t>
  </si>
  <si>
    <t>Georgia</t>
  </si>
  <si>
    <t>Hawaii</t>
  </si>
  <si>
    <t>Haw Rev. Stat. § 329-38 Prescriptions.</t>
  </si>
  <si>
    <t>Haw Rev. Stat. § 329-38 Prescriptions.; Haw Rev. Stat. § 329-38 Prescriptions.</t>
  </si>
  <si>
    <t>Initial concurrent prescriptions for opioids and benzodiazepines are limited. Haw. Rev. Stat. § 329-38</t>
  </si>
  <si>
    <t>Seven-day restriction on initial concurrent prescriptions for opioids and benzodiazepines (Haw Rev. Stat. § 329-38 (c)).Thirty-day restriction on prescriptions of schedule II narcotic controlled substances generally (Haw Rev. Stat. § 329-38 (a)(1)(A)).</t>
  </si>
  <si>
    <t>Haw Rev. Stat. § 329-38 Prescriptions.; Haw Rev. Stat. § 329-38 Prescriptions.; Haw Rev. Stat. § 329-38 Prescriptions.</t>
  </si>
  <si>
    <t>Idaho</t>
  </si>
  <si>
    <t>Illinois</t>
  </si>
  <si>
    <t>720 Ill. Comp. Stat. § 570/206. Schedule II; enumeration; 720 Ill. Comp. Stat. § 570/312. Requirements for dispensing controlled substances; 720 Ill. Comp. Stat. § 570/312. Requirements for dispensing controlled substances; 720 Ill. Comp. Stat. § 570/312. Requirements for dispensing controlled substances; 225 Ill. Comp. Stat. Ann. 95/7.5. Written collaborative agreements; prescriptive authority; 225 Ill. Comp. Stat. § 80/15.1. Diagnostic and therapeutic authority; 225 Ill. Comp. Stat. Ann. 65/65-40. Written collaborative agreement; prescriptive authority</t>
  </si>
  <si>
    <t>720 Ill. Comp. Stat. § 570/312. Requirements for dispensing controlled substances; 720 Ill. Comp. Stat. § 570/312. Requirements for dispensing controlled substances; 720 Ill. Comp. Stat. § 570/312. Requirements for dispensing controlled substances; 225 Ill. Comp. Stat. Ann. 65/65-40. Written collaborative agreement; prescriptive authority; 225 Ill. Comp. Stat. Ann. 95/7.5. Written collaborative agreements; prescriptive authority; 720 Ill. Comp. Stat. § 570/206. Schedule II; enumeration; 225 Ill. Comp. Stat. § 80/15.1. Diagnostic and therapeutic authority</t>
  </si>
  <si>
    <t>Optometrists are limited in their authority to prescribe Schedule III, IV, or V controlled substances and are prohibited from prescribing Schedule II controlled substances. 225 Ill. Comp. Stat. § 80/15.1.Physicians are limited in prescribing Schedule II controlled substances. 720 Ill. Comp. Stat. § 570/312</t>
  </si>
  <si>
    <t>720 Ill. Comp. Stat. § 570/312. Requirements for dispensing controlled substances; 225 Ill. Comp. Stat. § 80/15.1. Diagnostic and therapeutic authority</t>
  </si>
  <si>
    <t>225 Ill. Comp. Stat. § 80/15.1. Diagnostic and therapeutic authority; 720 Ill. Comp. Stat. § 570/312. Requirements for dispensing controlled substances</t>
  </si>
  <si>
    <t>Physicians are generally limited in prescribing Schedule II controlled substances to 30 day prescriptions. 720 Ill. Comp. Stat. § 570/312Optometrists are limited in their authority to prescribe Schedule III, IV, or V controlled substances to 72 hour prescriptions and are prohibited from prescribing Schedule II controlled substances. 225 Ill. Comp. Stat. § 80/15.1.</t>
  </si>
  <si>
    <t>225 Ill. Comp. Stat. Ann. 65/65-40. Written collaborative agreement; prescriptive authority; 720 Ill. Comp. Stat. § 570/312. Requirements for dispensing controlled substances</t>
  </si>
  <si>
    <t>720 Ill. Comp. Stat. § 570/312. Requirements for dispensing controlled substances</t>
  </si>
  <si>
    <t>720 Ill. Comp. Stat. § 570/312. Requirements for dispensing controlled substances; 720 Ill. Comp. Stat. § 570/312. Requirements for dispensing controlled substances; 720 Ill. Comp. Stat. § 570/312. Requirements for dispensing controlled substances; 720 Ill. Comp. Stat. § 570/206. Schedule II; enumeration; 225 Ill. Comp. Stat. § 80/15.1. Diagnostic and therapeutic authority; 225 Ill. Comp. Stat. Ann. 65/65-40. Written collaborative agreement; prescriptive authority; 225 Ill. Comp. Stat. Ann. 95/7.5. Written collaborative agreements; prescriptive authority</t>
  </si>
  <si>
    <t>720 Ill. Comp. Stat. § 570/312. Requirements for dispensing controlled substances; 720 Ill. Comp. Stat. § 570/312. Requirements for dispensing controlled substances; 720 Ill. Comp. Stat. § 570/312. Requirements for dispensing controlled substances</t>
  </si>
  <si>
    <t>Optometrists are limited in their authority to prescribe Schedule II hydrocodone, Schedule III, IV, or V controlled substances and are prohibited from prescribing any other Schedule II controlled substances. 225 Ill. Comp. Stat. § 80/15.1. Physicians are limited in prescribing Schedule II controlled substances. 720 Ill. Comp. Stat. § 570/312</t>
  </si>
  <si>
    <t>Physicians are generally limited in prescribing Schedule II controlled substances to 30 day prescriptions. 720 Ill. Comp. Stat. § 570/312Optometrists are limited in their authority to prescribe Schedule II hydrocodone, and Schedule III, IV, or V controlled substances to 72 hour prescriptions and are prohibited from prescribing all other Schedule II controlled substances. 225 Ill. Comp. Stat. § 80/15.1.</t>
  </si>
  <si>
    <t>720 Ill. Comp. Stat. § 570/312. Requirements for dispensing controlled substances; 720 Ill. Comp. Stat. § 570/312. Requirements for dispensing controlled substances; 720 Ill. Comp. Stat. § 570/312. Requirements for dispensing controlled substances; Ill. Admin. Code. tit. 77, § 2080.70. Schedule II, III, IV and V Drug Prescription Requirements; 720 Ill. Comp. Stat. § 570/206. Schedule II; enumeration; 225 Ill. Comp. Stat. Ann. 65/65-40. Written collaborative agreement; prescriptive authority; 225 Ill. Comp. Stat. Ann. 95/7.5. Written collaborative agreements; prescriptive authority; 225 Ill. Comp. Stat. § 80/15.1. Diagnostic and therapeutic authority</t>
  </si>
  <si>
    <t>720 Ill. Comp. Stat. § 570/312. Requirements for dispensing controlled substances; 720 Ill. Comp. Stat. § 570/312. Requirements for dispensing controlled substances; 720 Ill. Comp. Stat. § 570/312. Requirements for dispensing controlled substances; Ill. Admin. Code. tit. 77, § 2080.70. Schedule II, III, IV and V Drug Prescription Requirements; 225 Ill. Comp. Stat. § 80/15.1. Diagnostic and therapeutic authority; 225 Ill. Comp. Stat. Ann. 65/65-40. Written collaborative agreement; prescriptive authority; 225 Ill. Comp. Stat. Ann. 95/7.5. Written collaborative agreements; prescriptive authority</t>
  </si>
  <si>
    <t>Ill. Admin. Code. tit. 77, § 2080.70. Schedule II, III, IV and V Drug Prescription Requirements; 720 Ill. Comp. Stat. § 570/312. Requirements for dispensing controlled substances; 225 Ill. Comp. Stat. § 80/15.1. Diagnostic and therapeutic authority</t>
  </si>
  <si>
    <t>720 Ill. Comp. Stat. § 570/312. Requirements for dispensing controlled substances; 225 Ill. Comp. Stat. § 80/15.1. Diagnostic and therapeutic authority; Ill. Admin. Code. tit. 77, § 2080.70. Schedule II, III, IV and V Drug Prescription Requirements</t>
  </si>
  <si>
    <t>All prescriptions for Schedule II controlled substances are limited to 30 day prescriptions. 720 Ill. Comp. Stat. § 570/312Optometrists are limited in their authority to prescribe Schedule II hydrocodone, and Schedule III, IV, or V controlled substances to 72 hour prescriptions and are prohibited from prescribing all other Schedule II controlled substances. 225 Ill. Comp. Stat. § 80/15.1.</t>
  </si>
  <si>
    <t>720 Ill. Comp. Stat. § 570/312. Requirements for dispensing controlled substances; Ill. Admin. Code. tit. 77, § 2080.70. Schedule II, III, IV and V Drug Prescription Requirements; 225 Ill. Comp. Stat. § 80/15.1. Diagnostic and therapeutic authority</t>
  </si>
  <si>
    <t>720 Ill. Comp. Stat. § 570/312. Requirements for dispensing controlled substances; 720 Ill. Comp. Stat. § 570/312. Requirements for dispensing controlled substances; 720 Ill. Comp. Stat. § 570/312. Requirements for dispensing controlled substances; Ill. Admin. Code. tit. 77, § 2080.70. Schedule II, III, IV and V Drug Prescription Requirements; 225 Ill. Comp. Stat. § 80/15.1. Diagnostic and therapeutic authority; 720 Ill. Comp. Stat. § 570/206. Schedule II; enumeration; 225 Ill. Comp. Stat. Ann. 95/7.5. Written collaborative agreements; prescriptive authority; 225 Ill. Comp. Stat. Ann. 65/65-40. Written collaborative agreement; prescriptive authority</t>
  </si>
  <si>
    <t>720 Ill. Comp. Stat. § 570/312. Requirements for dispensing controlled substances; 720 Ill. Comp. Stat. § 570/312. Requirements for dispensing controlled substances; 720 Ill. Comp. Stat. § 570/312. Requirements for dispensing controlled substances; 225 Ill. Comp. Stat. § 80/15.1. Diagnostic and therapeutic authority; Ill. Admin. Code. tit. 77, § 2080.70. Schedule II, III, IV and V Drug Prescription Requirements; 720 Ill. Comp. Stat. § 570/206. Schedule II; enumeration</t>
  </si>
  <si>
    <t>720 Ill. Comp. Stat. § 570/312. Requirements for dispensing controlled substances; 720 Ill. Comp. Stat. § 570/312. Requirements for dispensing controlled substances; 720 Ill. Comp. Stat. § 570/312. Requirements for dispensing controlled substances; 720 Ill. Comp. Stat. § 570/206. Schedule II; enumeration; 225 Ill. Comp. Stat. Ann. 65/65-40. Written collaborative agreement; prescriptive authority; 225 Ill. Comp. Stat. Ann. 95/7.5. Written collaborative agreements; prescriptive authority; 225 Ill. Comp. Stat. § 80/15.1. Diagnostic and therapeutic authority; 225 Ill. Comp. Stat. Ann. 65/65-45. Advanced practice registered nursing in hospitals, hospital affiliates, or ambulatory surgical treatment centers; Ill. Admin. Code. tit. 77, § 2080.70. Schedule II, III, IV and V Drug Prescription Requirements</t>
  </si>
  <si>
    <t>720 Ill. Comp. Stat. § 570/312. Requirements for dispensing controlled substances; 720 Ill. Comp. Stat. § 570/312. Requirements for dispensing controlled substances; 720 Ill. Comp. Stat. § 570/312. Requirements for dispensing controlled substances; 225 Ill. Comp. Stat. Ann. 65/65-40. Written collaborative agreement; prescriptive authority; 225 Ill. Comp. Stat. Ann. 95/7.5. Written collaborative agreements; prescriptive authority; 225 Ill. Comp. Stat. § 80/15.1. Diagnostic and therapeutic authority</t>
  </si>
  <si>
    <t>Optometrists are limited in their authority to prescribe Schedule II hydrocodone, Schedule III, IV, or V controlled substances and are prohibited from prescribing any other Schedule II controlled substances. 225 Ill. Comp. Stat. § 80/15.1. Physicians are limited in prescribing  Schedule II controlled substance prescriptions . 720 Ill. Comp. Stat. § 570/312</t>
  </si>
  <si>
    <t>Ill. Admin. Code. tit. 77, § 2080.70. Schedule II, III, IV and V Drug Prescription Requirements; 720 Ill. Comp. Stat. § 570/206. Schedule II; enumeration; 720 Ill. Comp. Stat. § 570/312. Requirements for dispensing controlled substances; 720 Ill. Comp. Stat. § 570/312. Requirements for dispensing controlled substances; 720 Ill. Comp. Stat. § 570/312. Requirements for dispensing controlled substances; 225 Ill. Comp. Stat. § 80/15.1. Diagnostic and therapeutic authority; 225 Ill. Comp. Stat. Ann. 65/65-40. Written collaborative agreement; prescriptive authority; 225 Ill. Comp. Stat. Ann. 95/7.5. Written collaborative agreements; prescriptive authority</t>
  </si>
  <si>
    <t>Ill. Admin. Code. tit. 77, § 2080.70. Schedule II, III, IV and V Drug Prescription Requirements; 720 Ill. Comp. Stat. § 570/312. Requirements for dispensing controlled substances; 720 Ill. Comp. Stat. § 570/312. Requirements for dispensing controlled substances; 720 Ill. Comp. Stat. § 570/312. Requirements for dispensing controlled substances; 225 Ill. Comp. Stat. § 80/15.1. Diagnostic and therapeutic authority; 720 Ill. Comp. Stat. § 570/206. Schedule II; enumeration</t>
  </si>
  <si>
    <t>Ill. Admin. Code. tit. 77, § 2080.70. Schedule II, III, IV and V Drug Prescription Requirements; 225 Ill. Comp. Stat. § 80/15.1. Diagnostic and therapeutic authority</t>
  </si>
  <si>
    <t>720 Ill. Comp. Stat. § 570/206. Schedule II; enumeration; 720 Ill. Comp. Stat. § 570/312. Requirements for dispensing controlled substances; 720 Ill. Comp. Stat. § 570/312. Requirements for dispensing controlled substances; 720 Ill. Comp. Stat. § 570/312. Requirements for dispensing controlled substances; 225 Ill. Comp. Stat. § 80/15.1. Diagnostic and therapeutic authority; Ill. Admin. Code. tit. 77, § 2080.70. Schedule II, III, IV and V Drug Prescription Requirements</t>
  </si>
  <si>
    <t>720 Ill. Comp. Stat. § 570/312. Requirements for dispensing controlled substances; 720 Ill. Comp. Stat. § 570/312. Requirements for dispensing controlled substances; 225 Ill. Comp. Stat. § 80/15.1. Diagnostic and therapeutic authority; 720 Ill. Comp. Stat. § 570/312. Requirements for dispensing controlled substances; Ill. Admin. Code. tit. 77, § 2080.70. Schedule II, III, IV and V Drug Prescription Requirements</t>
  </si>
  <si>
    <t>720 Ill. Comp. Stat. § 570/312. Requirements for dispensing controlled substances; 720 Ill. Comp. Stat. § 570/312. Requirements for dispensing controlled substances; 720 Ill. Comp. Stat. § 570/312. Requirements for dispensing controlled substances; Ill. Admin. Code. tit. 77, § 2080.70. Schedule II, III, IV and V Drug Prescription Requirements; 720 Ill. Comp. Stat. § 570/206. Schedule II; enumeration; 225 Ill. Comp. Stat. § 80/15.1. Diagnostic and therapeutic authority</t>
  </si>
  <si>
    <t>720 Ill. Comp. Stat. § 570/312. Requirements for dispensing controlled substances; 720 Ill. Comp. Stat. § 570/312. Requirements for dispensing controlled substances; 720 Ill. Comp. Stat. § 570/312. Requirements for dispensing controlled substances; 225 Ill. Comp. Stat. § 80/15.1. Diagnostic and therapeutic authority</t>
  </si>
  <si>
    <t>225 Ill. Comp. Stat. § 80/15.1. Diagnostic and therapeutic authority</t>
  </si>
  <si>
    <t>Ill. Admin. Code. tit. 77, § 2080.70. Schedule II, III, IV and V Drug Prescription Requirements; 720 Ill. Comp. Stat. § 570/206. Schedule II; enumeration; 720 Ill. Comp. Stat. § 570/312. Requirements for dispensing controlled substances; 720 Ill. Comp. Stat. § 570/312. Requirements for dispensing controlled substances; 720 Ill. Comp. Stat. § 570/312. Requirements for dispensing controlled substances; 225 Ill. Comp. Stat. § 80/15.1. Diagnostic and therapeutic authority</t>
  </si>
  <si>
    <t>225 Ill. Comp. Stat. § 80/15.1. Diagnostic and therapeutic authority; 720 Ill. Comp. Stat. § 570/312. Requirements for dispensing controlled substances; 720 Ill. Comp. Stat. § 570/312. Requirements for dispensing controlled substances; 720 Ill. Comp. Stat. § 570/312. Requirements for dispensing controlled substances; Ill. Admin. Code. tit. 77, § 2080.70. Schedule II, III, IV and V Drug Prescription Requirements; 720 Ill. Comp. Stat. § 570/206. Schedule II; enumeration</t>
  </si>
  <si>
    <t>720 Ill. Comp. Stat. § 570/206. Schedule II; enumeration; Ill. Admin. Code. tit. 77, § 2080.70. Schedule II, III, IV and V Drug Prescription Requirements; 225 Ill. Comp. Stat. § 80/15.1. Diagnostic and therapeutic authority; 720 Ill. Comp. Stat. § 570/312. Requirements for dispensing controlled substances; 720 Ill. Comp. Stat. § 570/312. Requirements for dispensing controlled substances; 720 Ill. Comp. Stat. § 570/312. Requirements for dispensing controlled substances</t>
  </si>
  <si>
    <t>720 Ill. Comp. Stat. § 570/206. Schedule II; enumeration; Ill. Admin. Code. tit. 77, § 2080.70. Schedule II, III, IV and V Drug Prescription Requirements; 720 Ill. Comp. Stat. § 570/312. Requirements for dispensing controlled substances; 720 Ill. Comp. Stat. § 570/312. Requirements for dispensing controlled substances; 720 Ill. Comp. Stat. § 570/312. Requirements for dispensing controlled substances; 225 Ill. Comp. Stat. § 80/15.1. Diagnostic and therapeutic authority</t>
  </si>
  <si>
    <t>720 Ill. Comp. Stat. § 570/312. Requirements for dispensing controlled substances; 720 Ill. Comp. Stat. § 570/312. Requirements for dispensing controlled substances; 225 Ill. Comp. Stat. § 80/15.1. Diagnostic and therapeutic authority</t>
  </si>
  <si>
    <t>225 Ill. Comp. Stat. § 80/15.1. Diagnostic and therapeutic authority; Ill. Admin. Code. tit. 77, § 2080.70. Schedule II, III, IV and V Drug Prescription Requirements; 720 Ill. Comp. Stat. § 570/206. Schedule II; enumeration; 720 Ill. Comp. Stat. § 570/312. Requirements for dispensing controlled substances; 720 Ill. Comp. Stat. § 570/312. Requirements for dispensing controlled substances; 720 Ill. Comp. Stat. § 570/312. Requirements for dispensing controlled substances</t>
  </si>
  <si>
    <t>720 Ill. Comp. Stat. § 570/206. Schedule II; enumeration; Ill. Admin. Code. tit. 77, § 2080.70. Schedule II, III, IV and V Drug Prescription Requirements; 225 Ill. Comp. Stat. § 80/15.1. Diagnostic and therapeutic authority; 720 Ill. Comp. Stat. § 570/312. Requirements for dispensing controlled substances; 720 Ill. Comp. Stat. § 570/312. Requirements for dispensing controlled substances</t>
  </si>
  <si>
    <t>Indiana</t>
  </si>
  <si>
    <t>Ind. Code Ann. § 25-1-9.7-2. Prescribing opioids; limitations; exceptions; documentation in patient’s medical records; IC 25-1-9.7-1.Prescriber; Ind. Code § 25-1-9.7-2. Prescribing opioids; limitations; exceptions; documentation in patient’s medical records</t>
  </si>
  <si>
    <t>Ind. Code § 25-1-9.7-2. Prescribing opioids; limitations; exceptions; documentation in patient’s medical records</t>
  </si>
  <si>
    <t>Ind. Code Ann. § 25-1-9.7-2. Prescribing opioids; limitations; exceptions; documentation in patient’s medical records</t>
  </si>
  <si>
    <t>IC 25-1-9.7-1.Prescriber; Ind. Code Ann. § 25-1-9.7-2. Prescribing opioids; limitations; exceptions; documentation in patient’s medical records</t>
  </si>
  <si>
    <t>Iowa</t>
  </si>
  <si>
    <t>Kansas</t>
  </si>
  <si>
    <t>Kentucky</t>
  </si>
  <si>
    <t>Physicians are prohibited from initially prescribing,"...a long-acting or controlled-release opioid (e.g. OxyContin, fentanyl patches, or methadone) for acute pain that is not directly related to and close in time to a specific surgery." 201 Ky. Admin. Regs. § 9:260 (Professional standards for prescribing and dispensing controlled substances).</t>
  </si>
  <si>
    <t>Ky. Rev. Stat. § 218A.205 Reports of improper, inappropriate, or illegal prescribing or dispensing of controlled substances administrative regulations for prescribing and dispensing protocols and licensure actions and requirements; presumption of medical necessity; complaint procedure; criminal record check</t>
  </si>
  <si>
    <t>In addition to other limits, physicians are prohibited from initially prescribing,"...a long-acting or controlled-release opioid (e.g. OxyContin, fentanyl patches, or methadone) for acute pain that is not directly related to and close in time to a specific surgery." 201 Ky. Admin. Regs. § 9:260 (Professional standards for prescribing and dispensing controlled substances).</t>
  </si>
  <si>
    <t>Palliative care, Cancer-related pain, Substance use disorder, Chronic pain, Traumatic injuries, Professional judgment , Post-operative care, Surgery with prolonged pain needs, Inpatient care, Other exceptions as determined by the Department of Health</t>
  </si>
  <si>
    <t>201 Ky. Admin. Regs. § 9:260 Professional standards for prescribing and dispensing controlled substances</t>
  </si>
  <si>
    <t>Palliative care, Cancer-related pain, Substance use disorder, Chronic pain, Traumatic injuries, Professional judgment , Post-operative care, Surgery with prolonged pain needs, Inpatient care, Acute medical condition, Other exceptions as determined by the Department of Health</t>
  </si>
  <si>
    <t>Ky. Rev. Stat. § 218A.205 Reports of improper, inappropriate, or illegal prescribing or dispensing of controlled substances administrative regulations for prescribing and dispensing protocols and licensure actions and requirements; presumption of medical necessity; complaint procedure; criminal record check; 201 Ky. Admin Regs. § 20:057 Scope and standards of practice of advanced practice registered nurses</t>
  </si>
  <si>
    <t>An APRN may not exceed a 30-day prescription for a hydrocodone combination product without any refill. (201 Ky. Admin Regs. § 20:057 Scope and standards of practice of advanced practice registered nurses)</t>
  </si>
  <si>
    <t>201 Ky. Admin Regs. § 20:057 Scope and standards of practice of advanced practice registered nurses; Ky. Rev. Stat. § 218A.205 Reports of improper, inappropriate, or illegal prescribing or dispensing of controlled substances administrative regulations for prescribing and dispensing protocols and licensure actions and requirements; presumption of medical necessity; complaint procedure; criminal record check</t>
  </si>
  <si>
    <t>201 Ky. Admin Regs. § 20:057 Scope and standards of practice of advanced practice registered nurses; Ky. Rev. Stat. § 218A.205 Reports of improper, inappropriate, or illegal prescribing or dispensing of controlled substances administrative regulations for prescribing and dispensing protocols and licensure actions and requirements; presumption of medical necessity; complaint procedure; criminal record check; 201 Ky. Admin. Regs. § 25:090 Prescribing and dispensing controlled substances</t>
  </si>
  <si>
    <t>Ky. Rev. Stat. § 218A.205 Reports of improper, inappropriate, or illegal prescribing or dispensing of controlled substances administrative regulations for prescribing and dispensing protocols and licensure actions and requirements; presumption of medical necessity; complaint procedure; criminal record check; 201 Ky. Admin. Regs. § 25:090 Prescribing and dispensing controlled substances; 201 Ky. Admin Regs. § 20:057 Scope and standards of practice of advanced practice registered nurses</t>
  </si>
  <si>
    <t>Ky. Rev. Stat. § 218A.205 Reports of improper, inappropriate, or illegal prescribing or dispensing of controlled substances administrative regulations for prescribing and dispensing protocols and licensure actions and requirements; presumption of medical necessity; complaint procedure; criminal record check; 201 Ky. Admin. Regs. § 25:090 Prescribing and dispensing controlled substances</t>
  </si>
  <si>
    <t>Ky. Rev. Stat. § 218A.205 Reports of improper, inappropriate, or illegal prescribing or dispensing of controlled substances administrative regulations for prescribing and dispensing protocols and licensure actions and requirements; presumption of medical necessity; complaint procedure; criminal record check; 201 Ky. Admin Regs. § 20:057 Scope and standards of practice of advanced practice registered nurses; 201 Ky. Admin. Regs. § 25:090 Prescribing and dispensing controlled substances</t>
  </si>
  <si>
    <t>201 Ky. Admin. Regs. § 25:090 Prescribing and dispensing controlled substances; 201 Ky. Admin Regs. § 20:057 Scope and standards of practice of advanced practice registered nurses; 201 Ky. Admin. Regs. § 8:540 Dental practices and prescription writing; Ky. Rev. Stat. § 218A.205 Reports of improper, inappropriate, or illegal prescribing or dispensing of controlled substances administrative regulations for prescribing and dispensing protocols and licensure actions and requirements; presumption of medical necessity; complaint procedure; criminal record check</t>
  </si>
  <si>
    <t>201 Ky. Admin Regs. § 20:057 Scope and standards of practice of advanced practice registered nurses; Ky. Rev. Stat. § 218A.205 Reports of improper, inappropriate, or illegal prescribing or dispensing of controlled substances administrative regulations for prescribing and dispensing protocols and licensure actions and requirements; presumption of medical necessity; complaint procedure; criminal record check; 201 Ky. Admin. Regs. § 8:540 Dental practices and prescription writing; 201 Ky. Admin. Regs. § 25:090 Prescribing and dispensing controlled substances</t>
  </si>
  <si>
    <t>201 Ky. Admin Regs. § 20:057 Scope and standards of practice of advanced practice registered nurses; 201 Ky. Admin. Regs. § 8:540 Dental practices and prescription writing; 201 Ky. Admin. Regs. § 25:090 Prescribing and dispensing controlled substances; Ky. Rev. Stat. § 218A.205 Reports of improper, inappropriate, or illegal prescribing or dispensing of controlled substances administrative regulations for prescribing and dispensing protocols and licensure actions and requirements; presumption of medical necessity; complaint procedure; criminal record check</t>
  </si>
  <si>
    <t>201 Ky. Admin. Regs. § 25:090 Prescribing and dispensing controlled substances; Ky. Rev. Stat. § 218A.205 Reports of improper, inappropriate, or illegal prescribing or dispensing of controlled substances administrative regulations for prescribing and dispensing protocols and licensure actions and requirements; presumption of medical necessity; complaint procedure; criminal record check; 201 Ky. Admin Regs. § 20:057 Scope and standards of practice of advanced practice registered nurses; 201 Ky. Admin. Regs. § 8:540 Dental practices and prescription writing</t>
  </si>
  <si>
    <t>An APRN or dentist may not exceed a 30-day prescription for a hydrocodone combination product without any refill. (201 Ky. Admin Regs. § 20:057 Scope and standards of practice of advanced practice registered nurses) (201 Ky. Admin. Regs. § 8:540 Dental practices and prescription writing)</t>
  </si>
  <si>
    <t>201 Ky. Admin. Regs. § 25:090 Prescribing and dispensing controlled substances; Ky. Rev. Stat. § 218A.205 Reports of improper, inappropriate, or illegal prescribing or dispensing of controlled substances administrative regulations for prescribing and dispensing protocols and licensure actions and requirements; presumption of medical necessity; complaint procedure; criminal record check</t>
  </si>
  <si>
    <t>201 Ky. Admin. Regs. § 8:540 Dental practices and prescription writing; 201 Ky. Admin Regs. § 20:057 Scope and standards of practice of advanced practice registered nurses; Ky. Rev. Stat. § 218A.205 Reports of improper, inappropriate, or illegal prescribing or dispensing of controlled substances administrative regulations for prescribing and dispensing protocols and licensure actions and requirements; presumption of medical necessity; complaint procedure; criminal record check; 201 Ky. Admin. Regs. § 25:090 Prescribing and dispensing controlled substances</t>
  </si>
  <si>
    <t>Louisiana</t>
  </si>
  <si>
    <t>La. Stat. Ann. § 40:978. Prescriptions; La. Stat. Ann. § 40:978. Prescriptions</t>
  </si>
  <si>
    <t>La. Stat. Ann. § 40:978. Prescriptions</t>
  </si>
  <si>
    <t>Maine</t>
  </si>
  <si>
    <t>Me. Rev. Stat. Ann. tit. 32, § 2210. Requirements regarding prescription of opioid medication.; Me. Rev. Stat. Ann. tit. 32, § 2600-C. Requirements regarding prescription of opioid medication.; Me. Rev. Stat. Ann. tit. 32, § 3300-F. Requirements regarding prescription of opioid medication.; Me. Rev. Stat. Ann. tit. 32, § 3657. Requirements regarding prescription of opioid medication.</t>
  </si>
  <si>
    <t>Me. Rev. Stat. Ann. tit. 32, § 2210. Requirements regarding prescription of opioid medication.; Me. Rev. Stat. Ann. tit. 32, § 18308. Requirements regarding prescription of opioid medication.; Me. Rev. Stat. Ann. tit. 32, § 2600-C. Requirements regarding prescription of opioid medication.; Me. Rev. Stat. Ann. tit. 32, § 3300-F. Requirements regarding prescription of opioid medication.; Me. Rev. Stat. Ann. tit. 32, § 3657. Requirements regarding prescription of opioid medication.</t>
  </si>
  <si>
    <t>Me. Rev. Stat. tit. 22, § 7246. Definitions.</t>
  </si>
  <si>
    <t>The law prohibits prescribing "[t]o a patient any combination of opioid medication in an aggregate amount in excess of 100 morphine milligram equivalents of opioid medication per day." In addition, there is a grace period where a patient has "an active prescription for opioid medication in excess of 100 morphine milligram equivalents of an opioid medication per day," a relevant practitioner may not prescribe an amount of opioid medication " that would cause that patient's total amount of opioid medication to exceed 300 morphine milligram equivalents of opioid medication per day." Me. Rev. Stat. Ann. tit. 32, §§ 2210, 2600-C, 3300-F, 3657, 18308. This grace period is only effective until July 1, 2017.</t>
  </si>
  <si>
    <t>Me. Rev. Stat. Ann. tit. 32, § 18308. Requirements regarding prescription of opioid medication.; Me. Rev. Stat. Ann. tit. 32, § 2210. Requirements regarding prescription of opioid medication.; Me. Rev. Stat. Ann. tit. 32, § 2600-C. Requirements regarding prescription of opioid medication.; Me. Rev. Stat. Ann. tit. 32, § 3300-F. Requirements regarding prescription of opioid medication.; Me. Rev. Stat. Ann. tit. 32, § 3657. Requirements regarding prescription of opioid medication.</t>
  </si>
  <si>
    <t>Dentists, nurses, osteopaths,  persons licensed by the Board of Medicine, and podiatrists, are restricted to prescribing a 7-day supply of an opioid medication within a 7-day period for non-initial prescriptions of acute pain. Otherwise, all opioid prescriptions in any combination in excess of 100 MMEs per day are restricted. Me. Rev. Stat. Ann. tit. 32, §§ 2210, 2600-C, 3300-F, 3657 18308.</t>
  </si>
  <si>
    <t>02-313-21 Me. Code R. § 1. Definitions.; Me. Rev. Stat. tit. 22, § 7246. Definitions.</t>
  </si>
  <si>
    <t>02-313-21 Me. Code R. § 1. Definitions.; Me. Rev. Stat. tit. 22, § 7246. Definitions.; 14-118-11 Me. Code R. §3. Definitions.</t>
  </si>
  <si>
    <t>Me. Rev. Stat. Ann. tit. 32, § 18308. Requirements regarding prescription of opioid medication.; Me. Rev. Stat. Ann. tit. 32, § 2210. Requirements regarding prescription of opioid medication.; Me. Rev. Stat. Ann. tit. 32, § 2600-C. Requirements regarding prescription of opioid medication.; Me. Rev. Stat. Ann. tit. 32, § 3300-F. Requirements regarding prescription of opioid medication.; Me. Rev. Stat. Ann. tit. 32, § 3657. Requirements regarding prescription of opioid medication.; 14-118-11 Me. Code R. § 6. Limits on Opioid Medication Prescribing and Exemptions to Limits.</t>
  </si>
  <si>
    <t>Palliative care, Cancer-related pain, Substance use disorder, Chronic pain, Emergency department care, Nursing facility, Inpatient care, Allergic reaction to initial prescription, Other exceptions as determined by the Department of Health</t>
  </si>
  <si>
    <t>In addition to options coded, exemptions are provided for pregnant individuals with a "pre-existing prescription for opioids in excess of the 100 Morphine Milligram Equivalent aggregate daily limit. This exemption applies only during the duration of the pregnancy," and for "individuals pursuing an active taper of opioid medications, with a maximum taper period of six months, after which time the opioid limitations will apply, unless one of the additional exceptions in this subsection apply." 14-118-11 Me. Code R. § 6.</t>
  </si>
  <si>
    <t>Me. Rev. Stat. Ann. tit. 32, § 18308. Requirements regarding prescription of opioid medication.; Me. Rev. Stat. Ann. tit. 32, § 2210. Requirements regarding prescription of opioid medication.; Me. Rev. Stat. Ann. tit. 32, § 2600-C. Requirements regarding prescription of opioid medication.; Me. Rev. Stat. Ann. tit. 32, § 3300-F. Requirements regarding prescription of opioid medication.; Me. Rev. Stat. Ann. tit. 32, § 3657. Requirements regarding prescription of opioid medication.; 14-118-11 Me. Code R. § 10. Penalties and Sanctions.; 14-118-11 Me. Code R. § 10. Penalties and Sanctions.</t>
  </si>
  <si>
    <t>Me. Rev. Stat. Ann. tit. 32, § 18308. Requirements regarding prescription of opioid medication.; Me. Rev. Stat. Ann. tit. 32, § 2210. Requirements regarding prescription of opioid medication.; Me. Rev. Stat. Ann. tit. 32, § 2600-C. Requirements regarding prescription of opioid medication.; Me. Rev. Stat. Ann. tit. 32, § 3300-F. Requirements regarding prescription of opioid medication.; Me. Rev. Stat. Ann. tit. 32, § 3657. Requirements regarding prescription of opioid medication.; 14-118-11 Me. Code R. § 6. Limits on Opioid Medication Prescribing and Exemptions to Limits.; 02-373-21 Me. Code R. § 4. Principles of Proper Pain Management.; 02-380-21 Me. Code R. § 4. Principles of Proper Pain Management.; 02-383-21 Me. Code R. §4. Principles of Proper Pain Management.; 02-373-21 Me. Code R. § 4. Principles of Proper Pain Management.; 02-380-21 Me. Code R. § 4. Principles of Proper Pain Management.; 02-383-21 Me. Code R. §4. Principles of Proper Pain Management.</t>
  </si>
  <si>
    <t>Me. Rev. Stat. Ann. tit. 32, § 18308. Requirements regarding prescription of opioid medication.; Me. Rev. Stat. Ann. tit. 32, § 2210. Requirements regarding prescription of opioid medication.; Me. Rev. Stat. Ann. tit. 32, § 2600-C. Requirements regarding prescription of opioid medication.; Me. Rev. Stat. Ann. tit. 32, § 3300-F. Requirements regarding prescription of opioid medication.; Me. Rev. Stat. Ann. tit. 32, § 3657. Requirements regarding prescription of opioid medication.; 02-373-21 Me. Code R. § 4. Principles of Proper Pain Management.; 02-380-21 Me. Code R. § 4. Principles of Proper Pain Management.; 02-383-21 Me. Code R. §4. Principles of Proper Pain Management.; 02-373-21 Me. Code R. § 4. Principles of Proper Pain Management.; 02-380-21 Me. Code R. § 4. Principles of Proper Pain Management.; 02-383-21 Me. Code R. §4. Principles of Proper Pain Management.</t>
  </si>
  <si>
    <t>Me. Rev. Stat. Ann. tit. 32, § 18308. Requirements regarding prescription of opioid medication.; Me. Rev. Stat. Ann. tit. 32, § 2210. Requirements regarding prescription of opioid medication.; Me. Rev. Stat. Ann. tit. 32, § 2600-C. Requirements regarding prescription of opioid medication.; Me. Rev. Stat. Ann. tit. 32, § 3300-F. Requirements regarding prescription of opioid medication.; Me. Rev. Stat. Ann. tit. 32, § 3657. Requirements regarding prescription of opioid medication.; 02-373-21 Me. Code R. § 4. Principles of Proper Pain Management.; 02-380-21 Me. Code R. § 4. Principles of Proper Pain Management.; 02-383-21 Me. Code R. §4. Principles of Proper Pain Management.</t>
  </si>
  <si>
    <t>Me. Rev. Stat. Ann. tit. 32, § 18308. Requirements regarding prescription of opioid medication.; Me. Rev. Stat. Ann. tit. 32, § 2210. Requirements regarding prescription of opioid medication.; Me. Rev. Stat. Ann. tit. 32, § 2600-C. Requirements regarding prescription of opioid medication.; Me. Rev. Stat. Ann. tit. 32, § 3300-F. Requirements regarding prescription of opioid medication.; Me. Rev. Stat. Ann. tit. 32, § 3657. Requirements regarding prescription of opioid medication.; 02-373-21 Me. Code R. § 4. Principles of Proper Pain Management.; 02-380-21 Me. Code R. § 4. Principles of Proper Pain Management.; 02-383-21 Me. Code R. §4. Principles of Proper Pain Management.; 02-383-21 Me. Code R. §4. Principles of Proper Pain Management.; 02-380-21 Me. Code R. § 4. Principles of Proper Pain Management.; 02-373-21 Me. Code R. § 4. Principles of Proper Pain Management.</t>
  </si>
  <si>
    <t>Me. Rev. Stat. Ann. tit. 32, § 18308. Requirements regarding prescription of opioid medication.; Me. Rev. Stat. Ann. tit. 32, § 2210. Requirements regarding prescription of opioid medication.; Me. Rev. Stat. Ann. tit. 32, § 2600-C. Requirements regarding prescription of opioid medication.; Me. Rev. Stat. Ann. tit. 32, § 3300-F. Requirements regarding prescription of opioid medication.; Me. Rev. Stat. Ann. tit. 32, § 3657. Requirements regarding prescription of opioid medication.; 02-373-21 Me. Code R. § 4. Principles of Proper Pain Management.; 02-380-21 Me. Code R. § 4. Principles of Proper Pain Management.; 02-383-21 Me. Code R. §4. Principles of Proper Pain Management.; 02-380-21 Me. Code R. § 4. Principles of Proper Pain Management.; 02-373-21 Me. Code R. § 4. Principles of Proper Pain Management.; 02-383-21 Me. Code R. §4. Principles of Proper Pain Management.</t>
  </si>
  <si>
    <t>Under 02-373-21 Me. Code R. § 4, clinicians are required to prescribe the lowest possible dosage to a controlled substance naive patient.</t>
  </si>
  <si>
    <t>Me. Rev. Stat. Ann. tit. 32, § 18308. Requirements regarding prescription of opioid medication.; Me. Rev. Stat. Ann. tit. 32, § 2210. Requirements regarding prescription of opioid medication.; Me. Rev. Stat. Ann. tit. 32, § 2600-C. Requirements regarding prescription of opioid medication.; Me. Rev. Stat. Ann. tit. 32, § 3300-F. Requirements regarding prescription of opioid medication.; Me. Rev. Stat. Ann. tit. 32, § 3657. Requirements regarding prescription of opioid medication.; 14-118-11 Me. Code R. § 6. Limits on Opioid Medication Prescribing and Exemptions to Limits.; 02-373-21 Me. Code R. § 4. Principles of Proper Pain Management.; 02-380-21 Me. Code R. § 4. Principles of Proper Pain Management.; 02-383-21 Me. Code R. §4. Principles of Proper Pain Management.</t>
  </si>
  <si>
    <t>Me. Rev. Stat. Ann. tit. 32, § 18308. Requirements regarding prescription of opioid medication.; Me. Rev. Stat. Ann. tit. 32, § 2210. Requirements regarding prescription of opioid medication.; Me. Rev. Stat. Ann. tit. 32, § 2600-C. Requirements regarding prescription of opioid medication.; Me. Rev. Stat. Ann. tit. 32, § 3300-F. Requirements regarding prescription of opioid medication.; Me. Rev. Stat. Ann. tit. 32, § 3657. Requirements regarding prescription of opioid medication.; 02-373-21 Me. Code R. § 4. Principles of Proper Pain Management.; 02-380-21 Me. Code R. § 4. Principles of Proper Pain Management.; 02-383-21 Me. Code R. §4. Principles of Proper Pain Management.; 02-373-21 Me. Code R. § 4. Principles of Proper Pain Management.; 02-380-21 Me. Code R. § 4. Principles of Proper Pain Management.; 02-383-21 Me. Code R. §4. Principles of Proper Pain Management.; 14-118-11 Me. Code R. § 6. Limits on Opioid Medication Prescribing and Exemptions to Limits.; 02-396-21 Me. Code R. § 4. Principles of Proper Pain Management.; 02-396-21 Me. Code R. § 4. Principles of Proper Pain Management.</t>
  </si>
  <si>
    <t>Me. Rev. Stat. Ann. tit. 32, § 18308. Requirements regarding prescription of opioid medication.; Me. Rev. Stat. Ann. tit. 32, § 2210. Requirements regarding prescription of opioid medication.; Me. Rev. Stat. Ann. tit. 32, § 2600-C. Requirements regarding prescription of opioid medication.; Me. Rev. Stat. Ann. tit. 32, § 3300-F. Requirements regarding prescription of opioid medication.; Me. Rev. Stat. Ann. tit. 32, § 3657. Requirements regarding prescription of opioid medication.; 02-373-21 Me. Code R. § 4. Principles of Proper Pain Management.; 02-380-21 Me. Code R. § 4. Principles of Proper Pain Management.; 02-383-21 Me. Code R. §4. Principles of Proper Pain Management.; 02-373-21 Me. Code R. § 4. Principles of Proper Pain Management.; 02-380-21 Me. Code R. § 4. Principles of Proper Pain Management.; 02-383-21 Me. Code R. §4. Principles of Proper Pain Management.; 02-396-21 Me. Code R. § 4. Principles of Proper Pain Management.; 02-396-21 Me. Code R. § 4. Principles of Proper Pain Management.</t>
  </si>
  <si>
    <t>Me. Rev. Stat. Ann. tit. 32, § 18308. Requirements regarding prescription of opioid medication.; Me. Rev. Stat. Ann. tit. 32, § 2210. Requirements regarding prescription of opioid medication.; Me. Rev. Stat. Ann. tit. 32, § 2600-C. Requirements regarding prescription of opioid medication.; Me. Rev. Stat. Ann. tit. 32, § 3300-F. Requirements regarding prescription of opioid medication.; Me. Rev. Stat. Ann. tit. 32, § 3657. Requirements regarding prescription of opioid medication.; 02-373-21 Me. Code R. § 4. Principles of Proper Pain Management.; 02-380-21 Me. Code R. § 4. Principles of Proper Pain Management.; 02-383-21 Me. Code R. §4. Principles of Proper Pain Management.; 02-396-21 Me. Code R. § 4. Principles of Proper Pain Management.</t>
  </si>
  <si>
    <t>Me. Rev. Stat. Ann. tit. 32, § 18308. Requirements regarding prescription of opioid medication.; Me. Rev. Stat. Ann. tit. 32, § 2210. Requirements regarding prescription of opioid medication.; Me. Rev. Stat. Ann. tit. 32, § 2600-C. Requirements regarding prescription of opioid medication.; Me. Rev. Stat. Ann. tit. 32, § 3300-F. Requirements regarding prescription of opioid medication.; Me. Rev. Stat. Ann. tit. 32, § 3657. Requirements regarding prescription of opioid medication.; 02-373-21 Me. Code R. § 4. Principles of Proper Pain Management.; 02-380-21 Me. Code R. § 4. Principles of Proper Pain Management.; 02-383-21 Me. Code R. §4. Principles of Proper Pain Management.; 02-396-21 Me. Code R. § 4. Principles of Proper Pain Management.; 02-373-21 Me. Code R. § 4. Principles of Proper Pain Management.; 02-380-21 Me. Code R. § 4. Principles of Proper Pain Management.; 02-383-21 Me. Code R. §4. Principles of Proper Pain Management.; 02-396-21 Me. Code R. § 4. Principles of Proper Pain Management.; 02-396-21 Me. Code R. § 4. Principles of Proper Pain Management.</t>
  </si>
  <si>
    <t>Me. Rev. Stat. Ann. tit. 32, § 18308. Requirements regarding prescription of opioid medication.; Me. Rev. Stat. Ann. tit. 32, § 2210. Requirements regarding prescription of opioid medication.; Me. Rev. Stat. Ann. tit. 32, § 2600-C. Requirements regarding prescription of opioid medication.; Me. Rev. Stat. Ann. tit. 32, § 3300-F. Requirements regarding prescription of opioid medication.; Me. Rev. Stat. Ann. tit. 32, § 3657. Requirements regarding prescription of opioid medication.; 02-373-21 Me. Code R. § 4. Principles of Proper Pain Management.; 02-380-21 Me. Code R. § 4. Principles of Proper Pain Management.; 02-383-21 Me. Code R. §4. Principles of Proper Pain Management.; 02-396-21 Me. Code R. § 4. Principles of Proper Pain Management.; 02-383-21 Me. Code R. §4. Principles of Proper Pain Management.; 02-396-21 Me. Code R. § 4. Principles of Proper Pain Management.; 02-380-21 Me. Code R. § 4. Principles of Proper Pain Management.; 02-373-21 Me. Code R. § 4. Principles of Proper Pain Management.</t>
  </si>
  <si>
    <t>Under 02-373-21 Me. Code R. § 4, Me. Code R. § 4, 02-380-21, 02-383-21 Me. Code R. §4, and 02-396-21 Me. Code R. § 4,  clinicians are required to prescribe the lowest possible dosage to a controlled substance naive patient.</t>
  </si>
  <si>
    <t>Me. Rev. Stat. Ann. tit. 32, § 18308. Requirements regarding prescription of opioid medication.; Me. Rev. Stat. Ann. tit. 32, § 2210. Requirements regarding prescription of opioid medication.; Me. Rev. Stat. Ann. tit. 32, § 2600-C. Requirements regarding prescription of opioid medication.; Me. Rev. Stat. Ann. tit. 32, § 3300-F. Requirements regarding prescription of opioid medication.; Me. Rev. Stat. Ann. tit. 32, § 3657. Requirements regarding prescription of opioid medication.; 14-118-11 Me. Code R. § 6. Limits on Opioid Medication Prescribing and Exemptions to Limits.; 02-373-21 Me. Code R. § 4. Principles of Proper Pain Management.; 02-380-21 Me. Code R. § 4. Principles of Proper Pain Management.; 02-383-21 Me. Code R. §4. Principles of Proper Pain Management.; 02-396-21 Me. Code R. § 4. Principles of Proper Pain Management.</t>
  </si>
  <si>
    <t>Me. Rev. Stat. Ann. tit. 32, § 18308. Requirements regarding prescription of opioid medication.; Me. Rev. Stat. Ann. tit. 32, § 2210. Requirements regarding prescription of opioid medication.; Me. Rev. Stat. Ann. tit. 32, § 2600-C. Requirements regarding prescription of opioid medication.; Me. Rev. Stat. Ann. tit. 32, § 3300-F. Requirements regarding prescription of opioid medication.; Me. Rev. Stat. Ann. tit. 32, § 3657. Requirements regarding prescription of opioid medication.; 02-373-21 Me. Code R. § 4. Principles of Proper Pain Management.; 02-380-21 Me. Code R. § 4. Principles of Proper Pain Management.; 02-383-21 Me. Code R. §4. Principles of Proper Pain Management.; 02-383-21 Me. Code R. §4. Principles of Proper Pain Management.; 02-380-21 Me. Code R. § 4. Principles of Proper Pain Management.; 14-118-11 Me. Code R. § 6. Limits on Opioid Medication Prescribing and Exemptions to Limits.; 02-396-21 Me. Code R. § 4. Principles of Proper Pain Management.; 02-396-21 Me. Code R. § 4. Principles of Proper Pain Management.</t>
  </si>
  <si>
    <t>02-313-21 Me. Code R. § 1. Definitions.; 14-118-11 Me. Code R. §3. Definitions.; Me. Rev. Stat. tit. 22, § 7246. Definitions.</t>
  </si>
  <si>
    <t>Me. Rev. Stat. Ann. tit. 32, § 18308. Requirements regarding prescription of opioid medication.; Me. Rev. Stat. Ann. tit. 32, § 2210. Requirements regarding prescription of opioid medication.; Me. Rev. Stat. Ann. tit. 32, § 2600-C. Requirements regarding prescription of opioid medication.; Me. Rev. Stat. Ann. tit. 32, § 3300-F. Requirements regarding prescription of opioid medication.; Me. Rev. Stat. Ann. tit. 32, § 3657. Requirements regarding prescription of opioid medication.; 02-373-21 Me. Code R. § 4. Principles of Proper Pain Management.; 02-380-21 Me. Code R. § 4. Principles of Proper Pain Management.; 02-383-21 Me. Code R. §4. Principles of Proper Pain Management.; 02-396-21 Me. Code R. § 4. Principles of Proper Pain Management.; 02-373-21 Me. Code R. § 4. Principles of Proper Pain Management.; 02-380-21 Me. Code R. § 4. Principles of Proper Pain Management.; 02-380-21 Me. Code R. § 4. Principles of Proper Pain Management.; 02-396-21 Me. Code R. § 4. Principles of Proper Pain Management.; 02-396-21 Me. Code R. § 4. Principles of Proper Pain Management.; 02-383-21 Me. Code R. §4. Principles of Proper Pain Management.; 02-383-21 Me. Code R. §4. Principles of Proper Pain Management.</t>
  </si>
  <si>
    <t>Me. Rev. Stat. Ann. tit. 32, § 18308. Requirements regarding prescription of opioid medication.; Me. Rev. Stat. Ann. tit. 32, § 2210. Requirements regarding prescription of opioid medication.; Me. Rev. Stat. Ann. tit. 32, § 2600-C. Requirements regarding prescription of opioid medication.; Me. Rev. Stat. Ann. tit. 32, § 3300-F. Requirements regarding prescription of opioid medication.; Me. Rev. Stat. Ann. tit. 32, § 3657. Requirements regarding prescription of opioid medication.; 02-373-21 Me. Code R. § 4. Principles of Proper Pain Management.; 02-380-21 Me. Code R. § 4. Principles of Proper Pain Management.; 02-383-21 Me. Code R. §4. Principles of Proper Pain Management.; 02-396-21 Me. Code R. § 4. Principles of Proper Pain Management.; 02-380-21 Me. Code R. § 4. Principles of Proper Pain Management.; 02-383-21 Me. Code R. §4. Principles of Proper Pain Management.; 02-373-21 Me. Code R. § 4. Principles of Proper Pain Management.</t>
  </si>
  <si>
    <t>Maryland</t>
  </si>
  <si>
    <t>Md. Health Occupations Code Ann. § 1-223</t>
  </si>
  <si>
    <t>Md. Health Occupations Code Ann. § 1-223 restricts opioid prescriptions for pain to the "lowest effective dosage" and in "... a quantity no greater than the quantity needed for the expected duration of pain severe enough to require an opioid that is a controlled dangerous substance..." with certain exceptions.</t>
  </si>
  <si>
    <t>“Controlled dangerous substance” has the meaning stated in § 5-101 of the Criminal Law Article, which includes Schedules I-V.</t>
  </si>
  <si>
    <t>Massachusetts</t>
  </si>
  <si>
    <t>Mass. Gen. Laws 94C § 19D. Supply limitations for opiate prescriptions; exception for palliative care</t>
  </si>
  <si>
    <t>Michigan</t>
  </si>
  <si>
    <t>Mich. Comp. Laws § 333.7333b Prescribing opioids; acute pain; limitation</t>
  </si>
  <si>
    <t>Minnesota</t>
  </si>
  <si>
    <t>Minn. R. 5221.6105. Medications.</t>
  </si>
  <si>
    <t>Minn. R. 5221.6105. Medications.; Minn. R. 5221.6105. Medications.</t>
  </si>
  <si>
    <t>For initial prescriptions within the first four weeks after the date of injury are limited to 14 days.For prescriptions prescribed beyond four weeks after the date of injury are limited to 30 days. Minn. R. 5221.6105. Medications.(Subp. 3)(C).</t>
  </si>
  <si>
    <t>The Minnesota Opioid Prescribing Work Group provides opioid prescribing protocols that must be followed by providers serving Medicaid beneficiaries. These opioid prescribing protocols do not apply to patients... "who are experiencing pain caused by a malignant condition or who are receiving hospice care, or to opioids prescribed as medication-assisted therapy to treat opioid dependency." These work group protocols are voluntary for other prescribers. (Minn. Stat. § 256B.0638. OPIOID PRESCRIBING IMPROVEMENT PROGRAM)</t>
  </si>
  <si>
    <t>Minn. R. 5221.6105. Medications.; Minn. Stat. § 152.11. Prescriptions.</t>
  </si>
  <si>
    <t>Minn. Stat. § 152.11. Prescriptions.</t>
  </si>
  <si>
    <t>Minn. R. 5221.6105. Medications.; Minn. Stat. § 152.11. Prescriptions.; Minn. R. 5221.6105. Medications.</t>
  </si>
  <si>
    <t>For initial prescriptions within the first four weeks after the date of injury are limited to 14 days.For prescriptions prescribed beyond four weeks after the date of injury are limited to 30 days. Minn. R. 5221.6105. Medications.(Subp. 3)(C).\When associated with acute dental pain or acute pain linked to refractive surgery, "..for opiate or narcotic pain relievers listed in Schedules II through IV of section 152.02 shall not exceed a four-day supply..." in accordance with Minn. Stat. § 152.11. Prescriptions.</t>
  </si>
  <si>
    <t>Minn. Stat. § 152.11. Prescriptions.; Minn. R. 5221.6105. Medications.</t>
  </si>
  <si>
    <t>For initial prescriptions within the first four weeks after the date of injury are limited to 14 days.For prescriptions prescribed beyond four weeks after the date of injury are limited to 30 days. Minn. R. 5221.6105. Medications.(Subp. 3)(C).For acute pain for prescription, "opiates... listed in Schedules II through IV... shall not exceed a seven-day supply for an adult and shall not exceed a five-day supply for a minor under 18 years of age.  For acute dental pain or acute pain linked to refractive surgery, "..for opiate or narcotic pain relievers listed in Schedules II through IV of section 152.02 shall not exceed a four-day supply..." in accordance with Minn. Stat. § 152.11. Prescriptions.</t>
  </si>
  <si>
    <t>Mississippi</t>
  </si>
  <si>
    <t>30 Miss. Admin. Code Pt. 2640, R. 1.7. Use of Controlled Substances for Chronic (Non- Cancer/Non-Terminal) Pain</t>
  </si>
  <si>
    <t>30 Miss. Admin. Code Pt. 2640, R. 1.7. Use of Controlled Substances for Chronic (Non- Cancer/Non-Terminal) Pain; 30 Miss. Admin. Code Pt. 2640, R. 1.7. Use of Controlled Substances for Chronic (Non- Cancer/Non-Terminal) Pain; 30 Miss. Code Pt. 2840, R. 1.5. Prescribing Controlled Substances and Medications by APRNs</t>
  </si>
  <si>
    <t>Opioids and benzodiazepines may be prescribed concurrently on a very short term basis, and in accordance with section H of this rule, when an acute injury requiring opioids occurs. The need for such concurrent prescribing must be documented appropriately in the chart. 30 Miss. Admin. Code Pt. 2640, R. 1.7(J).The use of Methadone to treat acute non-cancer/non-terminal pain is prohibited. The use of Methadone for the treatment of chronic non-cancer/non-terminal pain is permissible within a registered Pain Management Practice, as defined in Rule 1.2(K), or when resulting from a referral to a certified pain specialist. If Methadone is prescribed to treat chronic non- cancer/non-terminal pain, it must be prescribed only by a physician. 30 Miss. Admin. Code Pt. 2640, R. 1.7(M).</t>
  </si>
  <si>
    <t>Under 30 Miss. Code Pt. 2840, R. 1.5, APRNs shall not prescribe greater than a ten day supply of opioids for non-cancerous and/or non-terminal pain. Under 30 Miss. Admin. Code Pt. 2640, R. 1.7(H), licensees are discouraged from prescribing or dispensing more than a three day supply of opioids for acute non-cancer/non-terminal pain and must not provide greater than a 10 day supply for acute non-cancer/non-terminal pain.</t>
  </si>
  <si>
    <t>Under 30 Miss. Code Pt. 2840, R. 1.5 (as applied to prescribing by APRNs) and 30 Miss. Admin. Code Pt. 2640, R. 1.7(H), when opioids are prescribed for acute pain, the APRN or licensee must prescribe no greater quantity than needed of immediate release opioids</t>
  </si>
  <si>
    <t>30 Miss. Code Pt. 2840, R. 1.5. Prescribing Controlled Substances and Medications by APRNs</t>
  </si>
  <si>
    <t>Under 30 Miss. Code Pt. 2840, R. 1.5 (as applied to prescribing by APRNs) and 30 Miss. Admin. Code Pt. 2640, R. 1.7(H), when opioids are prescribed for acute pain, the APRN or licensee must prescribe the lowest effective dose of immediate release opioids.</t>
  </si>
  <si>
    <t>30 Miss. Admin. Code Pt. 2640, R. 1.7. Use of Controlled Substances for Chronic (Non- Cancer/Non-Terminal) Pain; 30 Miss. Admin. Code Pt. 2640, R. 1.7. Use of Controlled Substances for Chronic (Non- Cancer/Non-Terminal) Pain</t>
  </si>
  <si>
    <t>Missouri</t>
  </si>
  <si>
    <t>Mo. Rev. Stat. 195.080.Excepted substances--prescription or dispensing limitation on amount of supply, exception--may be increased by physician, procedure</t>
  </si>
  <si>
    <t>Schedule II controlled substances may not be prescribed for more than a 30 day supply at a time; schedule III, IV, or V controlled substances may not be prescribed for more than a 90 day supply at a time. Mo. Rev. Stat. 195.080(2). Missouri's drug schedule is found in Mo. Rev. Stat. 195.017.</t>
  </si>
  <si>
    <t>Mo. Rev. Stat. 195.080.Excepted substances--prescription or dispensing limitation on amount of supply, exception--may be increased by physician, procedure; Mo. Rev. Stat. 195.080.Excepted substances--prescription or dispensing limitation on amount of supply, exception--may be increased by physician, procedure</t>
  </si>
  <si>
    <t>Mo. Rev. Stat. 195.080.Excepted substances--prescription or dispensing limitation on amount of supply, exception--may be increased by physician, procedure; Mo. Rev. Stat. 195.080.Excepted substances--prescription or dispensing limitation on amount of supply, exception--may be increased by physician, procedure; Mo. Rev. Stat. 195.080.Excepted substances--prescription or dispensing limitation on amount of supply, exception--may be increased by physician, procedure</t>
  </si>
  <si>
    <t>The duration limit is 7 days for initial prescriptions for opioid controlled substances for acute pain. Mo. Rev. Stat. 195.080(2).Generally, schedule II controlled substances may not be prescribed for more than a 30 day supply at a time; schedule III, IV, or V controlled substances may not be prescribed for more than a 90 day supply at a time. Mo. Rev. Stat. 195.080(2). Missouri's drug schedule is found in Mo. Rev. Stat. 195.017.</t>
  </si>
  <si>
    <t>20 Mo. Code of State Regulations 2110-2.250.Prescribing Opioids.; Mo. Rev. Stat. 195.080.Excepted substances--prescription or dispensing limitation on amount of supply, exception--may be increased by physician, procedure; Mo. Rev. Stat. 195.080.Excepted substances--prescription or dispensing limitation on amount of supply, exception--may be increased by physician, procedure</t>
  </si>
  <si>
    <t>Mo. Rev. Stat. 195.080.Excepted substances--prescription or dispensing limitation on amount of supply, exception--may be increased by physician, procedure; Mo. Rev. Stat. 195.080.Excepted substances--prescription or dispensing limitation on amount of supply, exception--may be increased by physician, procedure; 20 Mo. Code of State Regulations 2110-2.250.Prescribing Opioids.; Mo. Rev. Stat. 195.080.Excepted substances--prescription or dispensing limitation on amount of supply, exception--may be increased by physician, procedure</t>
  </si>
  <si>
    <t>Mo. Rev. Stat. 195.080.Excepted substances--prescription or dispensing limitation on amount of supply, exception--may be increased by physician, procedure; Mo. Rev. Stat. 195.080.Excepted substances--prescription or dispensing limitation on amount of supply, exception--may be increased by physician, procedure; 20 Mo. Code of State Regulations 2110-2.250.Prescribing Opioids.</t>
  </si>
  <si>
    <t>The duration limit is 7 days for initial prescriptions for opioid controlled substances for acute pain. Mo. Rev. Stat. 195.080(2).Generally, Schedule II controlled substances may not be prescribed for more than a 30 day supply at a time; schedule III, IV, or V controlled substances may not be prescribed for more than a 90 day supply at a time. Mo. Rev. Stat. 195.080(2). Missouri's drug schedule is found in Mo. Rev. Stat. 195.017.</t>
  </si>
  <si>
    <t>Mo. Rev. Stat. 195.080.Excepted substances--prescription or dispensing limitation on amount of supply, exception--may be increased by physician, procedure; 20 Mo. Code of State Regulations 2110-2.250.Prescribing Opioids.; Mo. Rev. Stat. 195.080.Excepted substances--prescription or dispensing limitation on amount of supply, exception--may be increased by physician, procedure</t>
  </si>
  <si>
    <t>20 Mo. Code of State Regulations 2110-2.250.Prescribing Opioids.; Mo. Rev. Stat. 195.080.Excepted substances--prescription or dispensing limitation on amount of supply, exception--may be increased by physician, procedure; Mo. Rev. Stat. 195.080.Excepted substances--prescription or dispensing limitation on amount of supply, exception--may be increased by physician, procedure; Mo. Rev. Stat. 195.080.Excepted substances--prescription or dispensing limitation on amount of supply, exception--may be increased by physician, procedure</t>
  </si>
  <si>
    <t>20 Mo. Code of State Regulations 2110-2.250.Prescribing Opioids.; Mo. Rev. Stat. 195.080.Excepted substances--prescription or dispensing limitation on amount of supply, exception--may be increased by physician, procedure</t>
  </si>
  <si>
    <t>Mo. Rev. Stat. 195.010. Definitions; Mo. Rev. Stat. 332.361. Dentist may prescribe, possess and administer drugs</t>
  </si>
  <si>
    <t>Mo. Rev. Stat. 332.361. Dentist may prescribe, possess and administer drugs</t>
  </si>
  <si>
    <t>This restriction only applies to dentists. Mo. Rev. Stat. 332.361(5).</t>
  </si>
  <si>
    <t>Montana</t>
  </si>
  <si>
    <t>Mont. Code §37-2-108. Restriction on prescriptions for opioid-naive patients -- exceptions.</t>
  </si>
  <si>
    <t>Mont. Code §37-2-108. Restriction on prescriptions for opioid-naive patients -- exceptions.; Mont. Admin. R. 37.86.1103. OUTPATIENT DRUGS, FRAUD, WASTE, AND ABUSE</t>
  </si>
  <si>
    <t>Nebraska</t>
  </si>
  <si>
    <t>Neb. Rev. Stat. § 38-1,145 Opiates; legislative findings; limitation on certain prescriptions; practitioner; duties</t>
  </si>
  <si>
    <t>Neb. Rev. Stat. § 38-1,145 Opiates; legislative findings; limitation on certain prescriptions; practitioner; duties; Neb. Rev. Stat. § 38-1,145 Opiates; legislative findings; limitation on certain prescriptions; practitioner; duties</t>
  </si>
  <si>
    <t>Neb. Rev. Stat. § 38-179 Disciplinary actions; unprofessional conduct, defined</t>
  </si>
  <si>
    <t>Nevada</t>
  </si>
  <si>
    <t>Nev. Rev. Stat. Ann. § 639.2391. Required documentation for prescription of certain controlled substances for treatment of pain; prohibition on issuing initial prescription for certain controlled substances in certain quantities and amounts</t>
  </si>
  <si>
    <t>The 90 MME limit applies only "[i]f the controlled substance is an opioid and a prescription for an opioid has never been issued to the patient or the most recent prescription issued to the patient for an opioid was issued more than 19 days before the date of the initial prescription for the treatment of acute pain." Nev. Rev. Stat. Ann. § 639.2391(2)(b).</t>
  </si>
  <si>
    <t>Nev. Admin. Code § 630.230. Prohibited professional conduct; Nev. Rev. Stat. § 630.3062. Failure to maintain proper medical records; altering medical records; making false report; failure to file or obstructing require report; failure to allow inspection and coping of medical records; failure to report other person in violation of chapter or regulations; failure to comply with certain requirements relating to controlled substances</t>
  </si>
  <si>
    <t>Nev. Admin. Code § 630.230. Prohibited professional conduct; Nev. Rev. Stat. § 630.3062. Failure to maintain proper medical records; altering medical records; making false report; failure to file or obstructing require report; failure to allow inspection and coping of medical records; failure to report other person in violation of chapter or regulations; failure to comply with certain requirements relating to controlled substances; Nev. Rev. Stat. § 632.347 Grounds for denial, revocation or suspension of license or certificate or other disciplinary action</t>
  </si>
  <si>
    <t>Nev. Rev. Stat. § 632.347 Grounds for denial, revocation or suspension of license or certificate or other disciplinary action</t>
  </si>
  <si>
    <t>Nev. Admin. Code § 639.823. “Acute pain” interpreted. (NRS 639.070, 639.23916)</t>
  </si>
  <si>
    <t>Nev. Admin. Code § 630.230. Prohibited professional conduct; Nev. Rev. Stat. § 632.347 Grounds for denial, revocation or suspension of license or certificate or other disciplinary action</t>
  </si>
  <si>
    <t>Nev. Admin. Code § 630.230. Prohibited professional conduct; Nev. Rev. Stat. § 632.347 Grounds for denial, revocation or suspension of license or certificate or other disciplinary action; Nev. Rev. Stat. § 630.3062. Failure to maintain proper medical records; altering medical records; making false report; failure to file or obstructing require report; failure to allow inspection and coping of medical records; failure to report other person in violation of chapter or regulations; failure to comply with certain requirements relating to controlled substances</t>
  </si>
  <si>
    <t>Nev. Rev. Stat. Ann. § 639.239145. Prescriptions for certain controlled substances for treatment of pain of patients diagnosed with cancer or sickle cell disease or receiving hospice care or palliative care</t>
  </si>
  <si>
    <t>Nev. Admin. Code § 630.230. Prohibited professional conduct</t>
  </si>
  <si>
    <t>New Hampshire</t>
  </si>
  <si>
    <t>NH ADC Med 501.02.Standards of Conduct</t>
  </si>
  <si>
    <t>NH ADC Med 501.02.Standards of Conduct; NH ADC Nur 502.04. Acute Pain; NH ADC Med 502.04. Acute Pain</t>
  </si>
  <si>
    <t>NH ADC Den 503.03. Definitions; NH ADC Nur 502.03. Definitions; NH ADC Med 502.03. Definitions</t>
  </si>
  <si>
    <t>NH ADC Nur 502.04. Acute Pain</t>
  </si>
  <si>
    <t>NH ADC Med 502.04. Acute Pain</t>
  </si>
  <si>
    <t>NH ADC Med 502.04. Acute Pain; NH ADC Med 502.01. Applicability</t>
  </si>
  <si>
    <t>NH ADC Den 503.02.Obligation to Obey</t>
  </si>
  <si>
    <t>NH ADC Med 501.02.Standards of Conduct; NH ADC Med 502.04. Acute Pain</t>
  </si>
  <si>
    <t>NH ADC Nur 502.01. Applicability; NH ADC Med 502.04. Acute Pain</t>
  </si>
  <si>
    <t>NH ADC Den 503.03. Definitions; NH ADC Med 502.04. Acute Pain; NH ADC Nur 502.03. Definitions; NH ADC Med 502.03. Definitions</t>
  </si>
  <si>
    <t>NH ADC Med 502.03. Definitions</t>
  </si>
  <si>
    <t>NH ADC Nur 502.04. Acute Pain; NH ADC Med 502.03. Definitions</t>
  </si>
  <si>
    <t>NH ADC Med 502.04. Acute Pain; NH ADC Nur 502.01. Applicability</t>
  </si>
  <si>
    <t>NH ADC Med 502.03. Definitions; NH ADC Nur 502.04. Acute Pain</t>
  </si>
  <si>
    <t>NH ADC Opt 504.04. Acute Pain</t>
  </si>
  <si>
    <t>NH ADC Med 502.03. Definitions; NH ADC Med 502.01. Applicability</t>
  </si>
  <si>
    <t>NH ADC Med 501.02.Standards of Conduct; NH ADC Med 502.04. Acute Pain; NH ADC Med 502.01. Applicability</t>
  </si>
  <si>
    <t>NH ADC Nur 502.03. Definitions; NH ADC Med 502.03. Definitions</t>
  </si>
  <si>
    <t>NH ADC Med 501.02.Standards of Conduct; NH ADC Nur 502.03. Definitions; NH ADC Med 502.04. Acute Pain</t>
  </si>
  <si>
    <t>NH ADC Nur 502.03. Definitions; NH ADC Med 502.03. Definitions; NH ADC Opt 504.04. Acute Pain; NH ADC Opt 504.03. Definitions</t>
  </si>
  <si>
    <t>New Jersey</t>
  </si>
  <si>
    <t>N.J. Regulation 13:30–8.18 Issuance of prescriptions; NJPBs; limitations on prescribing, dispensing, or administering controlled dangerous substances; special requirements for management of acute and chronic pain; N.J. Regulation 13:35-7.6. Limitations on prescribing, dispensing, or administering controlled dangerous substances; special requirements for management of acute and chronic pain; N.J. Regulation 13:37-7.9A. Limitations on prescribing, dispensing, or administering controlled dangerous substances; special requirements for management of acute and chronic pain; N.J. Regulation 13:38-2.5. Limitations on prescribing, dispensing, or administering controlled dangerous substances; special requirements for management of acute and chronic pain</t>
  </si>
  <si>
    <t>Under N.J. Regulation 13:30–8.18(i), a licensee shall not issue an initial prescription for an opioid drug for treatment of acute pain in a quantity exceeding a 5-day supply, but any subsequent prescription for an additional days' supply shall not exceed a 30-day supply. (N.J. Regulation 13:30–8.18 Issuance of prescriptions; NJPBs; limitations on prescribing, dispensing, or administering controlled dangerous substances; special requirements for management of acute and chronic pain) (N.J. Regulation 13:35-7.6. Limitations on prescribing, dispensing, or administering controlled dangerous substances; special requirements for management of acute and chronic pain) (N.J. Regulation 13:37-7.9A. Limitations on prescribing, dispensing, or administering controlled dangerous substances; special requirements for management of acute and chronic pain) (N.J. Regulation 13:38-2.5. Limitations on prescribing, dispensing, or administering controlled dangerous substances; special requirements for management of acute and chronic pain)</t>
  </si>
  <si>
    <t>In general, Initial prescription shall be for the lowest effective dose of an immediate-release opioid drug. (N.J. Regulation 13:30–8.18 Issuance of prescriptions; NJPBs; limitations on prescribing, dispensing, or administering controlled dangerous substances; special requirements for management of acute and chronic pain) (N.J. Regulation 13:35-7.6. Limitations on prescribing, dispensing, or administering controlled dangerous substances; special requirements for management of acute and chronic pain) (N.J. Regulation 13:37-7.9A. Limitations on prescribing, dispensing, or administering controlled dangerous substances; special requirements for management of acute and chronic pain) (N.J. Regulation 13:38-2.5. Limitations on prescribing, dispensing, or administering controlled dangerous substances; special requirements for management of acute and chronic pain)</t>
  </si>
  <si>
    <t>N.J. Regulation 13:30–8.18 Issuance of prescriptions; NJPBs; limitations on prescribing, dispensing, or administering controlled dangerous substances; special requirements for management of acute and chronic pain; N.J. Regulation 13:35-7.6. Limitations on prescribing, dispensing, or administering controlled dangerous substances; special requirements for management of acute and chronic pain; N.J. Regulation 13:37-7.9A. Limitations on prescribing, dispensing, or administering controlled dangerous substances; special requirements for management of acute and chronic pain; N.J. Regulation 13:38-2.5. Limitations on prescribing, dispensing, or administering controlled dangerous substances; special requirements for management of acute and chronic pain; N.J. Stat. § 24:21-15.2. Treatment for acute or chronic pain; practitioner duties relating to prescriptions for Schedule II controlled dangerous substances or other opioid prescription drugs</t>
  </si>
  <si>
    <t>N.J. Regulation 13:30–8.18 Issuance of prescriptions; NJPBs; limitations on prescribing, dispensing, or administering controlled dangerous substances; special requirements for management of acute and chronic pain; N.J. Regulation 13:35-7.6. Limitations on prescribing, dispensing, or administering controlled dangerous substances; special requirements for management of acute and chronic pain; N.J. Regulation 13:37-7.9A. Limitations on prescribing, dispensing, or administering controlled dangerous substances; special requirements for management of acute and chronic pain; N.J. Regulation 13:38-2.5. Limitations on prescribing, dispensing, or administering controlled dangerous substances; special requirements for management of acute and chronic pain; N.J. Stat. § 24:21-15.2. Treatment for acute or chronic pain; practitioner duties relating to prescriptions for Schedule II controlled dangerous substances or other opioid prescription drugs; N.J. Stat. § 24:21-15.2. Treatment for acute or chronic pain; practitioner duties relating to prescriptions for Schedule II controlled dangerous substances or other opioid prescription drugs; N.J. Stat. § 24:21-15.2. Treatment for acute or chronic pain; practitioner duties relating to prescriptions for Schedule II controlled dangerous substances or other opioid prescription drugs</t>
  </si>
  <si>
    <t>N.J. Regulation 13:30–8.18 Issuance of prescriptions; NJPBs; limitations on prescribing, dispensing, or administering controlled dangerous substances; special requirements for management of acute and chronic pain; N.J. Regulation 13:35-7.6. Limitations on prescribing, dispensing, or administering controlled dangerous substances; special requirements for management of acute and chronic pain</t>
  </si>
  <si>
    <t>N.J. Stat. § 24:21-15.2. Treatment for acute or chronic pain; practitioner duties relating to prescriptions for Schedule II controlled dangerous substances or other opioid prescription drugs; N.J. Stat. § 24:21-6. Schedule II</t>
  </si>
  <si>
    <t>N.J. Regulation 13:30–8.18 Issuance of prescriptions; NJPBs; limitations on prescribing, dispensing, or administering controlled dangerous substances; special requirements for management of acute and chronic pain; N.J. Regulation 13:35-7.6. Limitations on prescribing, dispensing, or administering controlled dangerous substances; special requirements for management of acute and chronic pain; N.J. Regulation 13:37-7.9A. Limitations on prescribing, dispensing, or administering controlled dangerous substances; special requirements for management of acute and chronic pain; N.J. Regulation 13:38-2.5. Limitations on prescribing, dispensing, or administering controlled dangerous substances; special requirements for management of acute and chronic pain; N.J. Stat. § 24:21-15.2. Treatment for acute or chronic pain; practitioner duties relating to prescriptions for Schedule II controlled dangerous substances or other opioid prescription drugs; N.J. Stat. § 24:21-15.2. Treatment for acute or chronic pain; practitioner duties relating to prescriptions for Schedule II controlled dangerous substances or other opioid prescription drugs</t>
  </si>
  <si>
    <t>New Mexico</t>
  </si>
  <si>
    <t>New York</t>
  </si>
  <si>
    <t>N.Y. Public Health Law § 3331. Scheduled substances administering and dispensing by practitioners; N.Y. Public Health Law § 3331. Scheduled substances administering and dispensing by practitioners</t>
  </si>
  <si>
    <t>N.Y. Public Health Law § 3331. Scheduled substances administering and dispensing by practitioners</t>
  </si>
  <si>
    <t>Initial opioid prescriptions for acute pain are limited to 7 days. Subsequent prescriptions are limited to 30 days. N.Y. Public Health Law § 3331(5)(a-b)</t>
  </si>
  <si>
    <t>N.Y. Public Health Law § 3306. Schedules of controlled substances; N.Y. Public Health Law § 3331. Scheduled substances administering and dispensing by practitioners</t>
  </si>
  <si>
    <t>North Carolina</t>
  </si>
  <si>
    <t>N.C. Gen. Stat. § 90-106. Prescriptions and labeling</t>
  </si>
  <si>
    <t>Initial prescriptions for opioids used for the treatment of acute pain are limited to 5-day supply. In cases where the opioid is used in a post-operative pain relief context, a 7-day supply is allowed. (N.C. Gen. Stat. § 90-106. Prescriptions and labeling)</t>
  </si>
  <si>
    <t>N.C. Gen. Stat. § 90-106. Prescriptions and labeling; N.C. Gen. Stat. § 90-87. Definitions</t>
  </si>
  <si>
    <t>Opioid limits apply to "targeted controlled substance, per N.C. Gen. Stat. § 90-87. Definitions (26a) which are defined as Schedule II and III drugs. (N.C. Gen. Stat. § 90-90. Schedule II controlled substances and N.C. Gen. Stat. § 90-91. Schedule III controlled substances).</t>
  </si>
  <si>
    <t>N.C. Gen. Stat. § 90-106. Prescriptions and labeling; N.C. Gen. Stat. § 90-106. Prescriptions and labeling</t>
  </si>
  <si>
    <t>N.C. Gen. Stat. § 90-87. Definitions; N.C. Gen. Stat. § 90-106. Prescriptions and labeling</t>
  </si>
  <si>
    <t>North Dakota</t>
  </si>
  <si>
    <t>Ohio</t>
  </si>
  <si>
    <t>Ohio Admin. Code 4731-11-13. Prescribing of opiate analgesics for acute pain; Ohio Admin. Code 4715-6-02. Prescribing opioid analgesics for acute pain; Ohio Admin. Code 4723-9-10. Formulary; standards of prescribing for advanced practice registered nurses designated as clinical nurse specialists, certified nurse-midwives, or certified nurse practitioners</t>
  </si>
  <si>
    <t>Ohio Admin. Code 4723-9-10. Formulary; standards of prescribing for advanced practice registered nurses designated as clinical nurse specialists, certified nurse-midwives, or certified nurse practitioners; Ohio Admin. Code 4715-6-02. Prescribing opioid analgesics for acute pain; Ohio Admin. Code 4731-11-13. Prescribing of opiate analgesics for acute pain; Ohio Admin. Code 4723-9-10. Formulary; standards of prescribing for advanced practice registered nurses designated as clinical nurse specialists, certified nurse-midwives, or certified nurse practitioners; Ohio Admin. Code 4715-6-02. Prescribing opioid analgesics for acute pain; Ohio Admin. Code 4731-11-13. Prescribing of opiate analgesics for acute pain</t>
  </si>
  <si>
    <t>Ohio Admin. Code 4723-9-10. Formulary; standards of prescribing for advanced practice registered nurses designated as clinical nurse specialists, certified nurse-midwives, or certified nurse practitioners</t>
  </si>
  <si>
    <t>Ohio Admin. Code 4723-9-10. Formulary; standards of prescribing for advanced practice registered nurses designated as clinical nurse specialists, certified nurse-midwives, or certified nurse practitioners; Ohio Admin. Code 4715-6-02. Prescribing opioid analgesics for acute pain; Ohio Admin. Code 4731-11-13. Prescribing of opiate analgesics for acute pain</t>
  </si>
  <si>
    <t>Ohio Admin. Code 4715-6-02. Prescribing opioid analgesics for acute pain; Ohio Admin. Code 4731-11-13. Prescribing of opiate analgesics for acute pain</t>
  </si>
  <si>
    <t>Ohio Admin. Code 4731-11-13. Prescribing of opiate analgesics for acute pain; Ohio Admin. Code 4715-6-02. Prescribing opioid analgesics for acute pain</t>
  </si>
  <si>
    <t>Daily dose is limited to a morphine equivalent dose (MED) of 30 MED. For specific scenarios of severe pain, the dose should not exceed 90 MED in a 72-hour period. (Ohio Admin. Code 4715-6-02. Prescribing opioid analgesics for acute pain) (Ohio Admin. Code 4731-11-13. Prescribing of opiate analgesics for acute pain).</t>
  </si>
  <si>
    <t>Ohio Admin. Code 4731-11-13. Prescribing of opiate analgesics for acute pain</t>
  </si>
  <si>
    <t>Ohio Admin. Code 4731-11-13. Prescribing of opiate analgesics for acute pain; Ohio Admin. Code 4731-11-13. Prescribing of opiate analgesics for acute pain; Ohio Admin. Code 4715-6-02. Prescribing opioid analgesics for acute pain; Ohio Admin. Code 4715-6-02. Prescribing opioid analgesics for acute pain; Ohio Admin. Code 4723-9-10. Formulary; standards of prescribing for advanced practice registered nurses designated as clinical nurse specialists, certified nurse-midwives, or certified nurse practitioners; Ohio Admin. Code 4723-9-10. Formulary; standards of prescribing for advanced practice registered nurses designated as clinical nurse specialists, certified nurse-midwives, or certified nurse practitioners; Ohio Admin. Code 4731-11-13. Prescribing of opiate analgesics for acute pain</t>
  </si>
  <si>
    <t>The law specifies that an exception exists where "[t]he patient suffers from medical conditions, surgical outcomes or injuries of such severity that pain cannot be managed within the thirty MED average limit as determined by the treating physician based upon prevailing standards of medical care." Ohio Admin. Code 4731-11-13. Provided examples of potential instances where a physician would use professional judgment in this manner include "traumatic crushing of tissue; amputation; major orthopedic surgery; [and] severe burns." Ohio Admin. Code 4731-11-13.</t>
  </si>
  <si>
    <t>Ohio Admin. Code 4731-11-13. Prescribing of opiate analgesics for acute pain; Ohio Admin. Code 4731-11-13. Prescribing of opiate analgesics for acute pain; Ohio Admin. Code 4715-6-02. Prescribing opioid analgesics for acute pain; Ohio Admin. Code 4715-6-02. Prescribing opioid analgesics for acute pain; Ohio Admin. Code 4723-9-10. Formulary; standards of prescribing for advanced practice registered nurses designated as clinical nurse specialists, certified nurse-midwives, or certified nurse practitioners; Ohio Admin. Code 4723-9-10. Formulary; standards of prescribing for advanced practice registered nurses designated as clinical nurse specialists, certified nurse-midwives, or certified nurse practitioners</t>
  </si>
  <si>
    <t>Ohio Admin. Code 4715-6-02. Prescribing opioid analgesics for acute pain; Ohio Admin. Code 4731-11-13. Prescribing of opiate analgesics for acute pain; Ohio Admin. Code 4723-9-10. Formulary; standards of prescribing for advanced practice registered nurses designated as clinical nurse specialists, certified nurse-midwives, or certified nurse practitioners; Ohio Admin. Code 4715-6-02. Prescribing opioid analgesics for acute pain; Ohio Admin. Code 4731-11-13. Prescribing of opiate analgesics for acute pain; Ohio Admin. Code 4723-9-10. Formulary; standards of prescribing for advanced practice registered nurses designated as clinical nurse specialists, certified nurse-midwives, or certified nurse practitioners</t>
  </si>
  <si>
    <t>Ohio Admin. Code 4715-6-02. Prescribing opioid analgesics for acute pain; Ohio Admin. Code 4731-11-13. Prescribing of opiate analgesics for acute pain; Ohio Admin. Code 4723-9-10. Formulary; standards of prescribing for advanced practice registered nurses designated as clinical nurse specialists, certified nurse-midwives, or certified nurse practitioners</t>
  </si>
  <si>
    <t>Oklahoma</t>
  </si>
  <si>
    <t>Okla. Stat. tit. 63, § 2-309I. Prescription limits and rules for opioid drugs—Copay and other insurance requirements—Informed consent process.; Okla. Stat. tit. 63, § 2-309I. Prescription limits and rules for opioid drugs—Copay and other insurance requirements—Informed consent process.</t>
  </si>
  <si>
    <t>Okla. Stat. tit. 63 § 2-101. Definitions.</t>
  </si>
  <si>
    <t>Okla. Stat. tit. 63, § 2-309I. Prescription limits and rules for opioid drugs—Copay and other insurance requirements—Informed consent process.; Okla. Stat. tit. 63, § 2-309I. Prescription limits and rules for opioid drugs—Copay and other insurance requirements—Informed consent process.; Okla. Stat. tit. 63, § 2-309I. Prescription limits and rules for opioid drugs—Copay and other insurance requirements—Informed consent process.</t>
  </si>
  <si>
    <t>The law specifies a 7-day limit for initial prescriptions for acute pain and for a single subsequent reissue of that prescription. For a third prescription for the drug, there is no specific limit but the practitioner shall enter into a formal agreement with the patient, with requirements regarding review and monitoring for potential opioid use disorder. Okla. Stat. tit. 63, § 2-309I.</t>
  </si>
  <si>
    <t>Okla. Stat. tit. 63, § 2-309I. Prescription limits and rules for opioid drugs—Copay and other insurance requirements—Informed consent process.</t>
  </si>
  <si>
    <t>Any prescription for acute pain is required to be for the lowest effective dose of immediate-release opioid drug.  Okla. Stat. tit. 63, § 2-309I(A).</t>
  </si>
  <si>
    <t>Okla. Stat. tit. 59 § 509. Unprofessional conduct—Definition.</t>
  </si>
  <si>
    <t>Penalties are specified for allopathic surgeons. Okla. Stat. tit. 59 § 509</t>
  </si>
  <si>
    <t>Okla. Stat. tit. 59 § 509. Unprofessional conduct—Definition.; Okla. Stat. tit. 59 § 509.1 Range of Actions – Letter of Concern – Examination/Evaluation – Disciplinary Action Against Licensees – Surrender in Lieu of Prosecution.; Okla. Stat. tit. 59 § 509.1 Range of Actions – Letter of Concern – Examination/Evaluation – Disciplinary Action Against Licensees – Surrender in Lieu of Prosecution.</t>
  </si>
  <si>
    <t>Okla. Stat. tit. 59 § 509.1 Range of Actions – Letter of Concern – Examination/Evaluation – Disciplinary Action Against Licensees – Surrender in Lieu of Prosecution.</t>
  </si>
  <si>
    <t>Okla. Stat. tit. 59 § 509. Unprofessional conduct—Definition.; Okla. Stat. tit. 59 § 637. Refusal, Suspension, or Revocation of License – Witnesses and Evidence.; Okla. Stat. tit. 59 § 698.14a. Disciplinary Actions Available to State Board of Veterinary Medical Examiners.</t>
  </si>
  <si>
    <t>Penalties are specified for allopathic surgeons, osteopathic physicians, and veterinarians. Okla. Stat. tit. 59 § 509; Okla. Stat. tit. 59 § 637; Okla. Stat. tit. 59 § 698.14a.</t>
  </si>
  <si>
    <t>Okla. Stat. tit. 59 § 509.1 Range of Actions – Letter of Concern – Examination/Evaluation – Disciplinary Action Against Licensees – Surrender in Lieu of Prosecution.; Okla. Stat. tit. 59 § 509.1 Range of Actions – Letter of Concern – Examination/Evaluation – Disciplinary Action Against Licensees – Surrender in Lieu of Prosecution.; Okla. Stat. tit. 59 § 509. Unprofessional conduct—Definition.; Okla. Stat. tit. 59 § 637. Refusal, Suspension, or Revocation of License – Witnesses and Evidence.; Okla. Stat. tit. 59 § 698.14a. Disciplinary Actions Available to State Board of Veterinary Medical Examiners.</t>
  </si>
  <si>
    <t>Veterinarian penalties include "injunctions and other civil court actions, reprimand, censure, agreement to voluntary stipulation of facts and imposition of terms of disciplinary action, administrative citation and administrative penalties; and prosecution through the office of the district attorney." Okla. Stat. tit. 59 § 698.14a(A).</t>
  </si>
  <si>
    <t>Okla. Stat. tit. 59 § 509.1 Range of Actions – Letter of Concern – Examination/Evaluation – Disciplinary Action Against Licensees – Surrender in Lieu of Prosecution.; Okla. Stat. tit. 59 § 637. Refusal, Suspension, or Revocation of License – Witnesses and Evidence.; Okla. Stat. tit. 59 § 698.14a. Disciplinary Actions Available to State Board of Veterinary Medical Examiners.</t>
  </si>
  <si>
    <t>Okla. Stat. tit. 59 § 637. Refusal, Suspension, or Revocation of License – Witnesses and Evidence.; Okla. Stat. tit. 59 § 698.14a. Disciplinary Actions Available to State Board of Veterinary Medical Examiners.; Okla. Stat. tit. 59 § 509. Unprofessional conduct—Definition.</t>
  </si>
  <si>
    <t>Okla. Stat. tit. 59 § 509.1 Range of Actions – Letter of Concern – Examination/Evaluation – Disciplinary Action Against Licensees – Surrender in Lieu of Prosecution.; Okla. Stat. tit. 59 § 509.1 Range of Actions – Letter of Concern – Examination/Evaluation – Disciplinary Action Against Licensees – Surrender in Lieu of Prosecution.; Okla. Stat. tit. 59 § 637. Refusal, Suspension, or Revocation of License – Witnesses and Evidence.; Okla. Stat. tit. 59 § 698.14a. Disciplinary Actions Available to State Board of Veterinary Medical Examiners.; Okla. Stat. tit. 59 § 509. Unprofessional conduct—Definition.</t>
  </si>
  <si>
    <t>Oregon</t>
  </si>
  <si>
    <t>Pennsylvania</t>
  </si>
  <si>
    <t>35 Pa. Cons. Stat. § 873.3. Prescribing practices</t>
  </si>
  <si>
    <t>35 Pa. Cons. Stat. § 873.7. Penalty</t>
  </si>
  <si>
    <t>35 Pa. Cons. Stat. § 52A03. Prohibition; 35 Pa. Cons. Stat. § 873.3. Prescribing practices</t>
  </si>
  <si>
    <t>35 Pa. Cons. Stat. § 52A03. Prohibition; 35 Pa. Cons. Stat. § 52A04. Procedure; 35 Pa. Cons. Stat. § 873.3. Prescribing practices; 35 Pa. Cons. Stat. § 52A04. Procedure</t>
  </si>
  <si>
    <t>35 Pa. Cons. Stat. § 52A03. Prohibition; 35 Pa. Cons. Stat. § 52A04. Procedure; 35 Pa. Cons. Stat. § 873.3. Prescribing practices</t>
  </si>
  <si>
    <t>35 Pa. Cons. Stat. § 52A03. Prohibition; 35 Pa. Cons. Stat. § 52A04. Procedure</t>
  </si>
  <si>
    <t>Before issuing the first prescription in a single course of treatment to a minor, the prescriber must obtain written consent from the minor's parent or guardian, or from an authorized adult. 35 Pa. Cons. Stat. § 52A04(a)(3). If the required consent form is signed by an authorized adult who is not the minor's parent or guardian, the opioid prescribing limit is a three day single supply. 35 Pa. Cons. Stat. § 52A04(c)(1). For all other prescriptions the opioid prescribing limit is seven days. 35 Pa. Cons. Stat. § 52A03(1)(2).</t>
  </si>
  <si>
    <t>The minor-specific limit is applicable in all settings. 35 Pa. Cons. Stat. § 52A03</t>
  </si>
  <si>
    <t>35 Pa. Cons. Stat. § 52A05. Penalties; 35 Pa. Cons. Stat. § 873.7. Penalty</t>
  </si>
  <si>
    <t>35 Pa. Cons. Stat. § 52A05. Penalties</t>
  </si>
  <si>
    <t>Rhode Island</t>
  </si>
  <si>
    <t>R.I. Gen. Laws § 21-28-3.20 Authority of practitioner to prescribe, administer, and dispense</t>
  </si>
  <si>
    <t>Initial prescriptions of opioids for acute pain for adults is limited to 30 MMEs per day for a maximum of 20 doses. For pediatric patients, initial prescriptions of opioids for acute pain "shall not exceed...the appropriate opioid dosage maximum per the department of health." R.I. Gen. Laws § 21-28-3.20(c).</t>
  </si>
  <si>
    <t>R.I. Gen. Laws § 21-28-3.20 Authority of practitioner to prescribe, administer, and dispense; R.I. Gen. Laws § 21-28-3.20 Authority of practitioner to prescribe, administer, and dispense; R.I. Gen. Laws § 21-28-3.20 Authority of practitioner to prescribe, administer, and dispense</t>
  </si>
  <si>
    <t>R.I. Gen. Laws § 21-28-3.04. Suspension or revocation of registration; R.I. Gen. Laws § 21-28-3.03. Registration</t>
  </si>
  <si>
    <t>R.I. Gen. Laws § 21-28-3.03. Registration; R.I. Gen. Laws § 21-28-3.04. Suspension or revocation of registration</t>
  </si>
  <si>
    <t>216 20 R.I. Code R. § 20-4.4 Pain Management and Prescribing</t>
  </si>
  <si>
    <t>R.I. Gen. Laws § 21-28-3.20 Authority of practitioner to prescribe, administer, and dispense; 216 20 R.I. Code R. § 20-4.4 Pain Management and Prescribing</t>
  </si>
  <si>
    <t>216 20 R.I. Code R. § 20-4.4 Pain Management and Prescribing; 216 20 R.I. Code R. § 20-4.4 Pain Management and Prescribing; 216 20 R.I. Code R. § 20-4.3 Definitions</t>
  </si>
  <si>
    <t>Initial prescriptions under 216 20 R.I. Code R. § 20-4.4 include prescriptions to patients in an inpatient setting who are then discharged if they have not otherwise used opioid in the past 30 days.</t>
  </si>
  <si>
    <t>216 20 R.I. Code R. § 20-4.3 Definitions; 216 20 R.I. Code R. § 20-4.4 Pain Management and Prescribing</t>
  </si>
  <si>
    <t>R.I. Gen. Laws § 21-28-3.20 Authority of practitioner to prescribe, administer, and dispense; R.I. Gen. Laws § 21-28-3.20 Authority of practitioner to prescribe, administer, and dispense; R.I. Gen. Laws § 21-28-3.20 Authority of practitioner to prescribe, administer, and dispense; 216 20 R.I. Code R. § 20-4.4 Pain Management and Prescribing</t>
  </si>
  <si>
    <t>216 20 R.I. Code R. § 20-4.8 Violations and Hearings; R.I. Gen. Laws § 21-28-3.04. Suspension or revocation of registration</t>
  </si>
  <si>
    <t>R.I. Gen. Laws § 21-28-4.09. General penalty clause; R.I. Gen. Laws § 21-28-3.04. Suspension or revocation of registration; R.I. Gen. Laws § 21-28-3.03. Registration</t>
  </si>
  <si>
    <t>R.I. Gen. Laws § 21-28-3.04. Suspension or revocation of registration; R.I. Gen. Laws § 21-28-4.09. General penalty clause; R.I. Gen. Laws § 21-28-3.03. Registration</t>
  </si>
  <si>
    <t>216 20 R.I. Code R. § 20-4.8 Violations and Hearings; R.I. Gen. Laws § 21-28-3.04. Suspension or revocation of registration; R.I. Gen. Laws § 21-28-4.09. General penalty clause; R.I. Gen. Laws § 21-28-3.03. Registration</t>
  </si>
  <si>
    <t>R.I. Gen. Laws § 21-28-4.09. General penalty clause; R.I. Gen. Laws § 21-28-3.03. Registration</t>
  </si>
  <si>
    <t>216 20 R.I. Code R. § 20-4.4 Pain Management and Prescribing; 216 20 R.I. Code R. § 20-4.3 Definitions; 216 20 R.I. Code R. § 20-4.4 Pain Management and Prescribing</t>
  </si>
  <si>
    <t>216 20 R.I. Code R. § 20-4.4 Pain Management and Prescribing; 216 20 R.I. Code R. § 20-4.3 Definitions</t>
  </si>
  <si>
    <t>216 20 R.I. Code R. § 20-4.8 Violations and Hearings; R.I. Gen. Laws § 21-28-3.03. Registration; R.I. Gen. Laws § 21-28-3.04. Suspension or revocation of registration; R.I. Gen. Laws § 21-28-4.09. General penalty clause</t>
  </si>
  <si>
    <t>R.I. Gen. Laws § 21-28-4.09. General penalty clause; R.I. Gen. Laws § 21-28-3.04. Suspension or revocation of registration; R.I. Gen. Laws § 21-28-3.03. Registration; 216 20 R.I. Code R. § 20-4.8 Violations and Hearings</t>
  </si>
  <si>
    <t>R.I. Gen. Laws § 21-28-3.03. Registration; R.I. Gen. Laws § 21-28-3.04. Suspension or revocation of registration; R.I. Gen. Laws § 21-28-4.09. General penalty clause</t>
  </si>
  <si>
    <t>216 20 R.I. Code R. § 20-4.8 Violations and Hearings; R.I. Gen. Laws § 21-28-4.09. General penalty clause; R.I. Gen. Laws § 21-28-3.04. Suspension or revocation of registration; R.I. Gen. Laws § 21-28-3.03. Registration</t>
  </si>
  <si>
    <t>R.I. Gen. Laws § 21-28-3.03. Registration; R.I. Gen. Laws § 21-28-3.04. Suspension or revocation of registration; 216 20 R.I. Code R. § 20-4.8 Violations and Hearings; R.I. Gen. Laws § 21-28-4.09. General penalty clause</t>
  </si>
  <si>
    <t>R.I. Gen. Laws § 21-28-3.20 Authority of practitioner to prescribe, administer, and dispense; 216 20 R.I. Code R. § 20-4.4 Pain Management and Prescribing; R.I. Gen. Laws § 21-28-3.20 Authority of practitioner to prescribe, administer, and dispense; R.I. Gen. Laws § 21-28-3.20 Authority of practitioner to prescribe, administer, and dispense</t>
  </si>
  <si>
    <t>R.I. Gen. Laws § 21-28-3.20 Authority of practitioner to prescribe, administer, and dispense; 216 20 R.I. Code R. § 20-4.4 Pain Management and Prescribing; R.I. Gen. Laws § 21-28-3.20 Authority of practitioner to prescribe, administer, and dispense</t>
  </si>
  <si>
    <t>R.I. Gen. Laws § 21-28-3.20(a)(3) prohibits practitioners from issuing an opioid prescription to a minor for more than 20 doses at any time. Subsection (c) prohibits initial prescriptions of opioids for acute pain management exceeding 20 doses.</t>
  </si>
  <si>
    <t>216 20 R.I. Code R. § 20-4.8 Violations and Hearings; R.I. Gen. Laws § 21-28-3.03. Registration</t>
  </si>
  <si>
    <t>South Carolina</t>
  </si>
  <si>
    <t>S.C. Code § 44-53-360. Prescriptions</t>
  </si>
  <si>
    <t>Prescriptions for controlled substances in Schedule II with the exception of transdermal patches, must not exceed a thirty-one day supply... Prescriptions for controlled substances in Schedules III through V, inclusive, must not exceed a ninety-day supply. S.C. Code § 44-53-360.</t>
  </si>
  <si>
    <t>S.C. Code § 44-53-360. Prescriptions; S.C. Code § 44-53-360. Prescriptions</t>
  </si>
  <si>
    <t>Initial opioid prescriptions for acute pain management or postoperative pain management must not exceed a seven-day supply. S.C. Code § 44-53-360.(j)(1).Generally, prescriptions for controlled substances in Schedule II with the exception of transdermal patches, must not exceed a thirty-one day supply... Prescriptions for controlled substances in Schedules III through V, inclusive, must not exceed a ninety-day supply. S.C. Code § 44-53-360(e).</t>
  </si>
  <si>
    <t>Palliative care, Cancer-related pain, Substance use disorder, Chronic pain, Traumatic injuries, Post-operative care, Surgery with prolonged pain needs, Nursing facility, Infants with neonatal abstinence syndrome, Inpatient care, Sickle cell anemia</t>
  </si>
  <si>
    <t>South Dakota</t>
  </si>
  <si>
    <t>Tennessee</t>
  </si>
  <si>
    <t>Tenn. Code Ann. § 63-1-164. Restrictions on patient treatment involving the use of opioids; exceptions; exemptions; Tenn. Code Ann. § 63-1-164. Restrictions on patient treatment involving the use of opioids; exceptions; exemptions; Tenn. Code Ann. § 63-1-164. Restrictions on patient treatment involving the use of opioids; exceptions; exemptions</t>
  </si>
  <si>
    <t>Opioid does limits depend on clinical scenarios. In general. opioid prescriptions of more than 3-day supply are restricted and dosage should not exceed 180 MMEs in a ten day period. If medically necessary, a patient may receive a 10-day supply with total dosage not to exceed 500 MMEs. In rare cases, such as for major medical procedures, a 30-day supply with up to 1200 MMEs may be medically necessary. (Tenn. Code Ann. § 63-1-164. Restrictions on patient treatment involving the use of opioids; exceptions; exemptions)</t>
  </si>
  <si>
    <t>Tenn. Code Ann. § 63-1-164. Restrictions on patient treatment involving the use of opioids; exceptions; exemptions</t>
  </si>
  <si>
    <t>Tenn. Code Ann. § 63-1-164. Restrictions on patient treatment involving the use of opioids; exceptions; exemptions; Tenn. Code Ann. § 63-1-164. Restrictions on patient treatment involving the use of opioids; exceptions; exemptions</t>
  </si>
  <si>
    <t>Tenn. Admin. Code  0460-02-.15. minimum discipline for opioid prescribing</t>
  </si>
  <si>
    <t>Texas</t>
  </si>
  <si>
    <t>Tex. Health &amp; Safety Code Ann.§ 481-07636. Opioid prescription limits</t>
  </si>
  <si>
    <t>Tex. Health &amp; Safety Code Ann.§ 481-07636. Opioid prescription limits; Tex. Health &amp; Safety Code Ann.§ 481-07636. Opioid prescription limits</t>
  </si>
  <si>
    <t>Tex. Health &amp; Safety Code Ann.§ 481-07636. Opioid prescription limits; Tex. Admin. Code Tit. 22 Part 15 § 315.3. Prescriptions</t>
  </si>
  <si>
    <t>Utah</t>
  </si>
  <si>
    <t>There is an opioid prescribing limit which applies only when a practitioner has issued a patient more than one prescription at the same time for the same Schedule II controlled substance. It states that: "A practitioner may issue more than one prescription at the same time for the same Schedule II controlled substance, but only under the following conditions:" and then lists several conditions, including that "no one prescription may exceed a 30-day supply." Utah Code § 58-37-6(7)(f)(v).</t>
  </si>
  <si>
    <t>Utah Code § 58-37-6. License to manufacture, produce, distribute, dispense, administer, or conduct research—Issuance by division—Denial, suspension, or revocation—Record required—Prescriptions.; Utah Code § 58-37-6. License to manufacture, produce, distribute, dispense, administer, or conduct research—Issuance by division—Denial, suspension, or revocation—Record required—Prescriptions.</t>
  </si>
  <si>
    <t>Utah Code § 58-37-6(7)(f)(iii) requires that "a prescription for a Schedule II or Schedule III controlled substance that is an opiate and that is issued for an acute condition shall be completely or partially filled in a quantity not to exceed a seven-day supply as directed on the daily dosage rate of the prescription." An exception to this requirement allows a practitioner to "prescribe up to a 30-day supply." There is also a general 30-day limit on prescribing for Schedule II controlled substances. Utah Code § 58-37-6(7)(f)(vii).</t>
  </si>
  <si>
    <t>Utah Code § 58-37-6. License to manufacture, produce, distribute, dispense, administer, or conduct research—Issuance by division—Denial, suspension, or revocation—Record required—Prescriptions.</t>
  </si>
  <si>
    <t>Exception is not a blanket exception, but rather increases the 7-day base limit to a 30-day limit. Utah Code § 58-37-6(7)(f)(ii)(B).</t>
  </si>
  <si>
    <t>Utah Code § 58-37-2. Definitions.; Utah Code § 58-37-6. License to manufacture, produce, distribute, dispense, administer, or conduct research—Issuance by division—Denial, suspension, or revocation—Record required—Prescriptions.</t>
  </si>
  <si>
    <t>Utah Code § 58-37-6. License to manufacture, produce, distribute, dispense, administer, or conduct research—Issuance by division—Denial, suspension, or revocation—Record required—Prescriptions.; Utah Code § 58-37-2. Definitions.</t>
  </si>
  <si>
    <t>Vermont</t>
  </si>
  <si>
    <t>Vt. Code R. 13-140-076:5.0. Prescribing Opioids for Acute Pain; Vt. Code R. 13-140-076:5.0. Prescribing Opioids for Acute Pain; Vt. Code R. 13-140-076:5.0. Prescribing Opioids for Acute Pain; Vt. Code R. 13-140-076:5.0. Prescribing Opioids for Acute Pain; Vt. Code R. 13-140-076:5.0. Prescribing Opioids for Acute Pain; Vt. Code R. 13-140-076:5.0. Prescribing Opioids for Acute Pain</t>
  </si>
  <si>
    <t>Vt. Code R. 13-140-076:5.0 does not specifically state in the text of the law that the OPL restricts prescriptions for acute pain. However, "Initial prescriptions for acute pain" and "Initial prescriptions for acute pain for minors" have been coded due to the title of the regulation ("Prescribing Opioids for Acute Pain") and the fact that the required limits are provided only in the context of treatment for different levels of acute pain.</t>
  </si>
  <si>
    <t>Vt. Code R. 13-140-076:3.0. Definitions; Vt. Code R. 13-140-076:5.0. Prescribing Opioids for Acute Pain</t>
  </si>
  <si>
    <t>Vt. Code R. 13-140-076:3.0. Definitions</t>
  </si>
  <si>
    <t>Vt. Code R. 13-140-076:5.0. Prescribing Opioids for Acute Pain; Vt. Code R. 13-140-076:5.0. Prescribing Opioids for Acute Pain</t>
  </si>
  <si>
    <t>Vt. Code R. 13-140-076:5.0. Prescribing Opioids for Acute Pain</t>
  </si>
  <si>
    <t>Vermont sets total MME levels based on severity of pain. These range from 72-350 MME (72 MME for children and 350 MME for adults). (Vt. Code R. 13-140-076:5.0. Prescribing Opioids for Acute Pain)</t>
  </si>
  <si>
    <t>Vermont regulations specify that daily maximums are averages and not absolute daily limits. Further, tapering of doses is allowed within the average daily limits. (Vt. Code R. 13-140-076:5.0. Prescribing Opioids for Acute Pain)</t>
  </si>
  <si>
    <t>Daily dosage limits are established based on severity of pain and range from 24 MME/day to 50 MME/day for adults and 24 MME/day for children. (Vt. Code R. 13-140-076:5.0. Prescribing Opioids for Acute Pain)</t>
  </si>
  <si>
    <t>The OPL restrictions apply only to initial prescriptions not administered in a healthcare setting. (Vt. Code R. 13-140-076:5.0. Prescribing Opioids for Acute Pain)</t>
  </si>
  <si>
    <t>Vt. Code R. 13-140-076:5.0. Prescribing Opioids for Acute Pain; Vt. Code R. 13-140-076:9.0. Prescribing Opioids for Hospice and Hospice-eligible patients</t>
  </si>
  <si>
    <t>Vt. Code R. 13-140-076:5.0. Prescribing Opioids for Acute Pain; Vt. Code R. 13-140-076:5.0. Prescribing Opioids for Acute Pain; Vt. Code R. 13-140-076:5.0. Prescribing Opioids for Acute Pain; Vt. Code R. 13-140-076:5.0. Prescribing Opioids for Acute Pain; Vt. Code R. 13-140-076:5.0. Prescribing Opioids for Acute Pain</t>
  </si>
  <si>
    <t>Vt. Code R. 13-140-076:9.0. Prescribing Opioids for Hospice and Hospice-eligible patients; Vt. Code R. 13-140-076:5.0. Prescribing Opioids for Acute Pain</t>
  </si>
  <si>
    <t>Virginia</t>
  </si>
  <si>
    <t>Va. Code § 54.1-2708.4 requires the Board to adopt regulations for the prescribing of opioids for the treatment of acute pain, which must include limitations on dosages orthe day supply of the drug prescribed. Similarly, Va. Code § 54.1-2928.2 requires the Board to adopt regulations for the prescribing of opioids and products containing buprenorphine for the treatment of acute pain, which shall also include limitations on dosages or day supply. The Board has yet to adopt any such regulations as of this record's time period.</t>
  </si>
  <si>
    <t>Va. Code § 54.1-2708.4. Board to adopt regulations related to prescribing opioids; Va. Code § 54.1-2928.2. Board to adopt regulations related to prescribing opioids and buprenorphine</t>
  </si>
  <si>
    <t>Va. Admin. Code tit. 18 § 85-21-40. Treatment of acute pain with opioids</t>
  </si>
  <si>
    <t>Emergency regulations were released for physicians. (Va. Admin. Code tit. 18 85-21-40).</t>
  </si>
  <si>
    <t>Va. Admin. Code tit. 18 § 85-21-20. Definitions.</t>
  </si>
  <si>
    <t>Va. Admin. Code tit. 18 § 85-21-40. Treatment of acute pain with opioids; Va. Admin. Code tit. 18 § 85-21-40. Treatment of acute pain with opioids</t>
  </si>
  <si>
    <t>Physicians may prescribe up to a 7-day supply of a controlled substance containing an opioid generally, and a 14-day supply of opioids in relation to a surgical procedure. (Va. Admin. Code tit. 18 85-21-40).If an opioid is considered necessary for the treatment of acute pain, the practitioner shall give a short-acting opioid in the lowest effective dose for the fewest possible days. (Va. Admin. Code tit. 18 85-21-30(A)).</t>
  </si>
  <si>
    <t>Dosage of 50 MME/day needs to be documented. Dosage exceeding 120 MME/day requires referral to a pain management specialist and to document the "reasonable justification" for such dosage. (Va. Admin. Code tit. 18 § 85-21-40).</t>
  </si>
  <si>
    <t>Va. Admin. Code tit. 18 § 60-21-103 Treatment of acute pain with opioids; Va. Admin. Code tit. 18 § 60-21-103 Treatment of acute pain with opioids; Va. Admin. Code tit. 18 § 60-21-103 Treatment of acute pain with opioids; Va. Admin. Code tit. 18 § 60-21-103 Treatment of acute pain with opioids; Va. Admin. Code tit. 18 § 60-21-102 Evaluation of the patient in prescribing for acute pain; Va. Code § 54.1-2708.4. Board to adopt regulations related to prescribing opioids; Va. Code § 54.1-2928.2. Board to adopt regulations related to prescribing opioids and buprenorphine</t>
  </si>
  <si>
    <t>Va. Admin. Code tit. 18 § 60-21-103 Treatment of acute pain with opioids; Va. Admin. Code tit. 18 § 60-21-103 Treatment of acute pain with opioids; Va. Admin. Code tit. 18 § 60-21-103 Treatment of acute pain with opioids; Va. Admin. Code tit. 18 § 60-21-103 Treatment of acute pain with opioids; Va. Admin. Code tit. 18 § 60-21-102 Evaluation of the patient in prescribing for acute pain; Va. Admin. Code tit. 18 § 85-21-40. Treatment of acute pain with opioids</t>
  </si>
  <si>
    <t>Emergency regulations were released for dentists and physicians. (Va. Admin. Code tit. 18 § 60-21-102) (Va. Admin. Code tit. 18 § 60-21-103) (Va. Admin. Code tit. 18 85-21-40).</t>
  </si>
  <si>
    <t>Va. Admin. Code tit. 18 § 60-21-103 Treatment of acute pain with opioids; Va. Admin. Code tit. 18 § 85-21-40. Treatment of acute pain with opioids</t>
  </si>
  <si>
    <t>Va. Admin. Code tit. 18 § 60-21-101 Definitions</t>
  </si>
  <si>
    <t>Va. Admin. Code tit. 18 § 60-21-103 Treatment of acute pain with opioids; Va. Admin. Code tit. 18 § 85-21-40. Treatment of acute pain with opioids; Va. Admin. Code tit. 18 § 85-21-40. Treatment of acute pain with opioids</t>
  </si>
  <si>
    <t>Va. Admin. Code tit. 18 § 60-21-103 Treatment of acute pain with opioids; Va. Admin. Code tit. 18 § 60-21-103 Treatment of acute pain with opioids; Va. Admin. Code tit. 18 § 85-21-40. Treatment of acute pain with opioids; Va. Admin. Code tit. 18 § 85-21-40. Treatment of acute pain with opioids</t>
  </si>
  <si>
    <t>Physicians may prescribe up to a 7-day supply of a controlled substance containing an opioid generally, and a 14-day supply of opioids in relation to a surgical procedure. (Va. Admin. Code tit. 18 85-21-40).A prescription for an opioid by a dentist shall be a short-acting opioid in the lowest effective dose for the fewest number of days, not to exceed seven days as determined by the manufacturer's directions for use. (Va. Admin. Code tit. 18 § 60-21-103(A)(1)).</t>
  </si>
  <si>
    <t>Va. Admin. Code tit. 18 § 60-21-103 Treatment of acute pain with opioids; Va. Admin. Code tit. 18 § 60-21-103 Treatment of acute pain with opioids; Va. Admin. Code tit. 18 § 85-21-40. Treatment of acute pain with opioids</t>
  </si>
  <si>
    <t>Dosage of 50 MME/day needs to be documented. Dosage exceeding 120 MME/day requires dentist and physician referral to a pain management specialist and to document the "reasonable justification" for such dosage. (Va. Admin. Code tit. 18 § 60-21-103) (Va. Admin. Code tit. 18 § 85-21-40). A prescription for an opioid by a dentist shall be a short-acting opioid in the lowest effective dose for the fewest number of days, not to exceed seven days as determined by the manufacturer's directions for use. (Va. Admin. Code tit. 18 § 60-21-103(A)(1)).</t>
  </si>
  <si>
    <t>Va. Admin. Code tit. 18 § 60-21-103 Treatment of acute pain with opioids; Va. Admin. Code tit. 18 § 60-21-103 Treatment of acute pain with opioids; Va. Admin. Code tit. 18 § 60-21-103 Treatment of acute pain with opioids; Va. Admin. Code tit. 18 § 60-21-103 Treatment of acute pain with opioids; Va. Admin. Code tit. 18 § 60-21-102 Evaluation of the patient in prescribing for acute pain; Va. Admin. Code tit. 18 85-21-40. Treatment of acute pain with opioids; Va. Admin. Code tit. 18 85-21-40. Treatment of acute pain with opioids; Va. Admin. Code tit. 18 85-21-40. Treatment of acute pain with opioids; Va. Admin. Code tit. 18 85-21-40. Treatment of acute pain with opioids; Va. Admin. Code tit. 18 90-40-160. Treatment of acute pain with opioids; Va. Admin. Code tit. 18 90-40-160. Treatment of acute pain with opioids; Va. Admin. Code tit. 18 90-40-160. Treatment of acute pain with opioids; Va. Admin. Code tit. 18 90-40-160. Treatment of acute pain with opioids</t>
  </si>
  <si>
    <t>Emergency regulations were released for dentists, physicians, and nurses. (Va. Admin. Code tit. 18 § 60-21-102) (Va. Admin. Code tit. 18 § 60-21-103) (Va. Admin. Code tit. 18 85-21-40) (Va. Admin. Code tit. 18 90-40-160).</t>
  </si>
  <si>
    <t>Va. Admin. Code tit. 18 § 60-21-103 Treatment of acute pain with opioids; Va. Admin. Code tit. 18 85-21-40. Treatment of acute pain with opioids; Va. Admin. Code tit. 18 90-40-160. Treatment of acute pain with opioids</t>
  </si>
  <si>
    <t>Va. Admin. Code tit. 18 § 60-21-103 Treatment of acute pain with opioids; Va. Admin. Code tit. 18 85-21-40. Treatment of acute pain with opioids; Va. Admin. Code tit. 18 85-21-40. Treatment of acute pain with opioids; Va. Admin. Code tit. 18 90-40-160. Treatment of acute pain with opioids; Va. Admin. Code tit. 18 90-40-160. Treatment of acute pain with opioids</t>
  </si>
  <si>
    <t>Va. Admin. Code tit. 18 § 60-21-103 Treatment of acute pain with opioids; Va. Admin. Code tit. 18 85-21-40. Treatment of acute pain with opioids; Va. Admin. Code tit. 18 85-21-40. Treatment of acute pain with opioids; Va. Admin. Code tit. 18 90-40-160. Treatment of acute pain with opioids; Va. Admin. Code tit. 18 90-40-160. Treatment of acute pain with opioids; Va. Admin. Code tit. 18 § 60-21-103 Treatment of acute pain with opioids</t>
  </si>
  <si>
    <t>Physicians and nurse practitioners may prescribe up to a 7-day supply of a controlled substance containing an opioid generally, and a 14-day supply of opioids in relation to a surgical procedure. (Va. Admin. Code tit. 18 85-21-40.) (Va. Admin. Code tit. 18 90-40-160). If an opioid is considered necessary for the treatment of acute pain, the practitioner shall give a short-acting opioid in the lowest effective dose for the fewest possible days. (Va. Admin. Code tit. 18 85-21-30(A)).A prescription for an opioid by a dentist shall be a short-acting opioid in the lowest effective dose for the fewest number of days, not to exceed seven days as determined by the manufacturer's directions for use. )Va. Admin. Code tit. 18 § 60-21-103(A)(1)).</t>
  </si>
  <si>
    <t>Va. Admin. Code tit. 18 85-21-40. Treatment of acute pain with opioids; Va. Admin. Code tit. 18 § 60-21-103 Treatment of acute pain with opioids; Va. Admin. Code tit. 18 90-40-160. Treatment of acute pain with opioids; Va. Admin. Code tit. 18 § 60-21-103 Treatment of acute pain with opioids</t>
  </si>
  <si>
    <t>Dosage of 50 MME/day needs to be documented. Dosage exceeding 120 MME/day requires dentist, physician, and nurse practitioner referral to a pain management specialist and to document the "reasonable justification" for such dosage. (Va. Admin. Code tit. 18 § 60-21-103) (Va. Admin. Code tit. 18 § 85-21-40) (Va. Admin. Code tit. 18 § 90-40-160). A prescription for an opioid by a dentist shall be a short-acting opioid in the lowest effective dose for the fewest number of days, not to exceed seven days as determined by the manufacturer's directions for use. (Va. Admin. Code tit. 18 § 60-21-103(A)(1)).</t>
  </si>
  <si>
    <t>Va. Admin. Code tit. 18 § 90-40-150. Evaluation of patient for acute pain</t>
  </si>
  <si>
    <t>Va. Admin. Code tit. 18 § 60-21-103 Treatment of acute pain with opioids; Va. Admin. Code tit. 18 § 60-21-103 Treatment of acute pain with opioids; Va. Admin. Code tit. 18 § 60-21-103 Treatment of acute pain with opioids; Va. Admin. Code tit. 18 § 60-21-103 Treatment of acute pain with opioids; Va. Admin. Code tit. 18 85-21-30. Evaluation of the acute pain patient; Va. Admin. Code tit. 18 85-21-40. Treatment of acute pain with opioids</t>
  </si>
  <si>
    <t>Va. Admin. Code tit. 18 § 60-21-103 Treatment of acute pain with opioids; Va. Admin. Code tit. 18 § 60-21-103 Treatment of acute pain with opioids; Va. Admin. Code tit. 18 § 60-21-103 Treatment of acute pain with opioids; Va. Admin. Code tit. 18 § 60-21-103 Treatment of acute pain with opioids; Va. Admin. Code tit. 18 § 60-21-102 Evaluation of the patient in prescribing for acute pain; Va. Admin. Code tit. 18 85-21-40. Treatment of acute pain with opioids; Va. Admin. Code tit. 18 85-21-40. Treatment of acute pain with opioids; Va. Admin. Code tit. 18 85-21-40. Treatment of acute pain with opioids; Va. Admin. Code tit. 18 85-21-40. Treatment of acute pain with opioids; Va. Admin. Code tit. 18 85-21-30. Evaluation of the acute pain patient; Va. Admin. Code tit. 18 85-21-30. Evaluation of the acute pain patient; Va. Admin. Code tit. 18 90-40-160. Treatment of acute pain with opioids; Va. Admin. Code tit. 18 90-40-160. Treatment of acute pain with opioids; Va. Admin. Code tit. 18 105-20-48. Prescribing an opioid for acute pain; Va. Admin. Code tit. 18 105-20-48. Prescribing an opioid for acute pain; Va. Admin. Code tit. 18 105-20-48. Prescribing an opioid for acute pain</t>
  </si>
  <si>
    <t>Emergency regulations were released for dentists, physicians, nurses, and optometrists with prescribing certification. (Va. Admin. Code tit. 18 § 60-21-102) (Va. Admin. Code tit. 18 § 60-21-103) (Va. Admin. Code tit. 18 85-21-40) (Va. Admin. Code tit. 18 90-40-160) (Va. Admin. Code tit. 18 105-20-48).</t>
  </si>
  <si>
    <t>Va. Admin. Code tit. 18 § 60-21-103 Treatment of acute pain with opioids; Va. Admin. Code tit. 18 85-21-40. Treatment of acute pain with opioids; Va. Admin. Code tit. 18 90-40-160. Treatment of acute pain with opioids; Va. Admin. Code tit. 18 105-20-48. Prescribing an opioid for acute pain</t>
  </si>
  <si>
    <t>Va. Admin. Code tit. 18 § 60-21-101 Definitions; Va. Admin. Code tit. 18 105-20-5. Definitions</t>
  </si>
  <si>
    <t>Va. Admin. Code tit. 18 § 60-21-103 Treatment of acute pain with opioids; Va. Admin. Code tit. 18 85-21-40. Treatment of acute pain with opioids; Va. Admin. Code tit. 18 85-21-40. Treatment of acute pain with opioids; Va. Admin. Code tit. 18 90-40-160. Treatment of acute pain with opioids; Va. Admin. Code tit. 18 90-40-160. Treatment of acute pain with opioids; Va. Admin. Code tit. 18 105-20-48. Prescribing an opioid for acute pain</t>
  </si>
  <si>
    <t>Va. Admin. Code tit. 18 § 60-21-103 Treatment of acute pain with opioids; Va. Admin. Code tit. 18 85-21-40. Treatment of acute pain with opioids; Va. Admin. Code tit. 18 85-21-40. Treatment of acute pain with opioids; Va. Admin. Code tit. 18 90-40-160. Treatment of acute pain with opioids; Va. Admin. Code tit. 18 90-40-160. Treatment of acute pain with opioids; Va. Admin. Code tit. 18 105-20-48. Prescribing an opioid for acute pain; Va. Admin. Code tit. 18 § 60-21-103 Treatment of acute pain with opioids</t>
  </si>
  <si>
    <t>Physicians and nurse practitioners may prescribe up to a 7-day supply of a controlled substance containing an opioid generally, and a 14-day supply of opioids in relation to a surgical procedure. (Va. Admin. Code tit. 18 85-21-40.) (Va. Admin. Code tit. 18 90-40-160). If an opioid is considered necessary for the treatment of acute pain, the practitioner shall give a short-acting opioid in the lowest effective dose for the fewest possible days. (Va. Admin. Code tit. 18 85-21-30(A)).A prescription for an opioid by a dentist or an optometrist shall be a short-acting opioid in the lowest effective dose for the fewest number of days, not to exceed seven days as determined by the manufacturer's directions for use. (Va. Admin. Code tit. 18 § 60-21-103(A)(1)) (Va. Admin. Code tit. 18 § 105-20-48).</t>
  </si>
  <si>
    <t>Va. Admin. Code tit. 18 85-21-40. Treatment of acute pain with opioids; Va. Admin. Code tit. 18 § 60-21-103 Treatment of acute pain with opioids; Va. Admin. Code tit. 18 90-40-160. Treatment of acute pain with opioids; Va. Admin. Code tit. 18 105-20-48. Prescribing an opioid for acute pain; Va. Admin. Code tit. 18 § 60-21-103 Treatment of acute pain with opioids; Va. Admin. Code tit. 18 105-20-48. Prescribing an opioid for acute pain</t>
  </si>
  <si>
    <t>Dosage of 50 MME/day needs to be documented. Dosage exceeding 120 MME/day requires dentist, physician, and nurse practitioner referral to a pain management specialist and to document the "reasonable justification" for such dosage. (Va. Admin. Code tit. 18 § 60-21-103) (Va. Admin. Code tit. 18 § 85-21-40) (Va. Admin. Code tit. 18 § 90-40-160). A prescription for an opioid by a dentist or an optometrist shall be a short-acting opioid in the lowest effective dose for the fewest number of days, not to exceed seven days as determined by the manufacturer's directions for use. (Va. Admin. Code tit. 18 § 60-21-103(A)(1)) (Va. Admin. Code tit. 18 § 105-20-48).</t>
  </si>
  <si>
    <t>Va. Admin. Code tit. 18 § 60-21-103 Treatment of acute pain with opioids; Va. Admin. Code tit. 18 § 60-21-103 Treatment of acute pain with opioids; Va. Admin. Code tit. 18 § 60-21-103 Treatment of acute pain with opioids; Va. Admin. Code tit. 18 § 60-21-103 Treatment of acute pain with opioids; Va. Admin. Code tit. 18 § 60-21-102 Evaluation of the patient in prescribing for acute pain; Va. Code § 54.1-2708.4. Board to adopt regulations related to prescribing opioids</t>
  </si>
  <si>
    <t>Va. Admin. Code tit. 18 § 60-21-103 Treatment of acute pain with opioids; Va. Admin. Code tit. 18 § 60-21-103 Treatment of acute pain with opioids; Va. Admin. Code tit. 18 § 60-21-103 Treatment of acute pain with opioids; Va. Admin. Code tit. 18 § 60-21-103 Treatment of acute pain with opioids; Va. Admin. Code tit. 18 § 60-21-102 Evaluation of the patient in prescribing for acute pain; Va. Admin. Code tit. 18 85-21-40. Treatment of acute pain with opioids; Va. Admin. Code tit. 18 85-21-40. Treatment of acute pain with opioids; Va. Admin. Code tit. 18 85-21-40. Treatment of acute pain with opioids; Va. Admin. Code tit. 18 85-21-30. Evaluation of the acute pain patient; Va. Admin. Code tit. 18 90-40-160. Treatment of acute pain with opioids; Va. Admin. Code tit. 18 90-40-160. Treatment of acute pain with opioids; Va. Admin. Code tit. 18 105-20-48. Prescribing an opioid for acute pain; Va. Admin. Code tit. 18 105-20-48. Prescribing an opioid for acute pain; Va. Admin. Code tit. 18 105-20-48. Prescribing an opioid for acute pain; Va. Admin. Code tit. 18 85-21-40. Treatment of acute pain with opioids</t>
  </si>
  <si>
    <t>Va. Admin. Code tit. 18 § 60-21-101 Definitions; Va. Admin. Code tit. 18 105-20-5. Definitions; Va. Admin. Code tit. 18 § 85-21-20 Definitions</t>
  </si>
  <si>
    <t>Va. Admin. Code tit. 18 § 60-21-103 Treatment of acute pain with opioids; Va. Admin. Code tit. 18 85-21-40. Treatment of acute pain with opioids; Va. Admin. Code tit. 18 85-21-40. Treatment of acute pain with opioids; Va. Admin. Code tit. 18 90-40-160. Treatment of acute pain with opioids; Va. Admin. Code tit. 18 105-20-48. Prescribing an opioid for acute pain</t>
  </si>
  <si>
    <t>Va. Admin. Code tit. 18 § 60-21-103 Treatment of acute pain with opioids; Va. Admin. Code tit. 18 90-40-160. Treatment of acute pain with opioids; Va. Admin. Code tit. 18 105-20-48. Prescribing an opioid for acute pain; Va. Admin. Code tit. 18 85-21-40. Treatment of acute pain with opioids</t>
  </si>
  <si>
    <t>Va. Admin. Code tit. 18 § 60-21-103 Treatment of acute pain with opioids; Va. Admin. Code tit. 18 90-40-160. Treatment of acute pain with opioids; Va. Admin. Code tit. 18 105-20-48. Prescribing an opioid for acute pain; Va. Admin. Code tit. 18 85-21-40. Treatment of acute pain with opioids; Va. Admin. Code tit. 18 105-20-48. Prescribing an opioid for acute pain</t>
  </si>
  <si>
    <t>Va. Admin. Code tit. 18 § 90-40-150. Evaluation of patient for acute pain; Va. Admin. Code tit. 18 § 85-21-10 Applicability</t>
  </si>
  <si>
    <t>Va. Admin. Code tit. 18 § 60-21-103 Treatment of acute pain with opioids; Va. Code § 54.1-2708.4. Board to adopt regulations related to prescribing opioids; Va. Admin. Code tit. 18 85-21-40. Treatment of acute pain with opioids; Va. Admin. Code tit. 18 85-21-40. Treatment of acute pain with opioids; Va. Admin. Code tit. 18 85-21-40. Treatment of acute pain with opioids; Va. Admin. Code tit. 18 85-21-40. Treatment of acute pain with opioids</t>
  </si>
  <si>
    <t>Va. Admin. Code tit. 18 § 60-21-103 Treatment of acute pain with opioids; Va. Admin. Code tit. 18 § 60-21-103 Treatment of acute pain with opioids; Va. Admin. Code tit. 18 § 60-21-103 Treatment of acute pain with opioids; Va. Admin. Code tit. 18 § 60-21-102 Evaluation of the patient in prescribing for acute pain; Va. Admin. Code tit. 18 85-21-40. Treatment of acute pain with opioids; Va. Admin. Code tit. 18 85-21-40. Treatment of acute pain with opioids; Va. Admin. Code tit. 18 85-21-40. Treatment of acute pain with opioids; Va. Admin. Code tit. 18 85-21-30. Evaluation of the acute pain patient; Va. Admin. Code tit. 18 90-40-160. Treatment of acute pain with opioids; Va. Admin. Code tit. 18 90-40-160. Treatment of acute pain with opioids; Va. Admin. Code tit. 18 105-20-48. Prescribing an opioid for acute pain; Va. Admin. Code tit. 18 105-20-48. Prescribing an opioid for acute pain; Va. Admin. Code tit. 18 105-20-48. Prescribing an opioid for acute pain; Va. Admin. Code tit. 18 85-21-40. Treatment of acute pain with opioids; Va. Admin. Code tit. 18 § 60-21-103 Treatment of acute pain with opioids</t>
  </si>
  <si>
    <t>Va. Admin. Code tit. 18 § 60-21-103 Treatment of acute pain with opioids; Va. Admin. Code tit. 18 § 60-21-103 Treatment of acute pain with opioids; Va. Admin. Code tit. 18 85-21-40. Treatment of acute pain with opioids; Va. Admin. Code tit. 18 85-21-40. Treatment of acute pain with opioids; Va. Admin. Code tit. 18 90-40-160. Treatment of acute pain with opioids; Va. Admin. Code tit. 18 90-40-160. Treatment of acute pain with opioids; Va. Admin. Code tit. 18 105-20-48. Prescribing an opioid for acute pain</t>
  </si>
  <si>
    <t>Va. Admin. Code tit. 18 § 60-21-103 Treatment of acute pain with opioids; Va. Admin. Code tit. 18 85-21-40. Treatment of acute pain with opioids; Va. Admin. Code tit. 18 85-21-40. Treatment of acute pain with opioids; Va. Admin. Code tit. 18 90-40-160. Treatment of acute pain with opioids; Va. Admin. Code tit. 18 90-40-160. Treatment of acute pain with opioids; Va. Admin. Code tit. 18 105-20-48. Prescribing an opioid for acute pain; Va. Admin. Code tit. 18 105-20-48. Prescribing an opioid for acute pain</t>
  </si>
  <si>
    <t>Va. Admin. Code tit. 18 90-40-160. Treatment of acute pain with opioids; Va. Admin. Code tit. 18 105-20-48. Prescribing an opioid for acute pain; Va. Admin. Code tit. 18 85-21-40. Treatment of acute pain with opioids; Va. Admin. Code tit. 18 § 60-21-103 Treatment of acute pain with opioids</t>
  </si>
  <si>
    <t>Va. Admin. Code tit. 18 90-40-160. Treatment of acute pain with opioids; Va. Admin. Code tit. 18 105-20-48. Prescribing an opioid for acute pain; Va. Admin. Code tit. 18 85-21-40. Treatment of acute pain with opioids; Va. Admin. Code tit. 18 § 60-21-103 Treatment of acute pain with opioids; Va. Admin. Code tit. 18 105-20-48. Prescribing an opioid for acute pain</t>
  </si>
  <si>
    <t>Va. Admin. Code tit. 18 § 60-21-103 Treatment of acute pain with opioids; Va. Admin. Code tit. 18 85-21-40. Treatment of acute pain with opioids; Va. Admin. Code tit. 18 85-21-40. Treatment of acute pain with opioids; Va. Admin. Code tit. 18 85-21-40. Treatment of acute pain with opioids; Va. Admin. Code tit. 18 85-21-40. Treatment of acute pain with opioids; Va. Admin. Code tit. 18 105-20-48. Prescribing an opioid for acute pain</t>
  </si>
  <si>
    <t>Va. Admin. Code tit. 18 § 60-21-103 Treatment of acute pain with opioids; Va. Admin. Code tit. 18 85-21-40. Treatment of acute pain with opioids; Va. Admin. Code tit. 18 85-21-40. Treatment of acute pain with opioids; Va. Admin. Code tit. 18 90-40-160. Treatment of acute pain with opioids; Va. Admin. Code tit. 18 90-40-160. Treatment of acute pain with opioids; Va. Admin. Code tit. 18 105-20-48. Prescribing an opioid for acute pain; Va. Admin. Code tit. 18 § 90-40-10. Definitions; Va. Admin. Code tit. 18 85-21-30. Evaluation of the acute pain patient</t>
  </si>
  <si>
    <t>Va. Admin. Code tit. 18 90-40-160. Treatment of acute pain with opioids; Va. Admin. Code tit. 18 105-20-48. Prescribing an opioid for acute pain; Va. Admin. Code tit. 18 85-21-40. Treatment of acute pain with opioids; Va. Admin. Code tit. 18 § 60-21-103 Treatment of acute pain with opioids; Va. Admin. Code tit. 18 85-21-30. Evaluation of the acute pain patient</t>
  </si>
  <si>
    <t>Va. Admin. Code tit. 18 § 60-21-103 Treatment of acute pain with opioids; Va. Admin. Code tit. 18 105-20-48. Prescribing an opioid for acute pain; Va. Admin. Code tit. 18 90-40-160. Treatment of acute pain with opioids; Va. Admin. Code tit. 18 85-21-40. Treatment of acute pain with opioids; Va. Admin. Code tit. 18 85-21-30. Evaluation of the acute pain patient</t>
  </si>
  <si>
    <t>Va. Admin. Code tit. 18 § 60-21-103 Treatment of acute pain with opioids; Va. Admin. Code tit. 18 85-21-40. Treatment of acute pain with opioids; Va. Admin. Code tit. 18 85-21-40. Treatment of acute pain with opioids; Va. Admin. Code tit. 18 90-40-160. Treatment of acute pain with opioids; Va. Admin. Code tit. 18 105-20-48. Prescribing an opioid for acute pain; Va. Admin. Code tit. 18 § 90-40-10. Definitions</t>
  </si>
  <si>
    <t>Va. Admin. Code tit. 18 § 60-21-103 Treatment of acute pain with opioids; Va. Admin. Code tit. 18 85-21-40. Treatment of acute pain with opioids; Va. Admin. Code tit. 18 85-21-40. Treatment of acute pain with opioids; Va. Admin. Code tit. 18 90-40-160. Treatment of acute pain with opioids; Va. Admin. Code tit. 18 90-40-160. Treatment of acute pain with opioids; Va. Admin. Code tit. 18 105-20-48. Prescribing an opioid for acute pain; Va. Admin. Code tit. 18 § 90-40-10. Definitions; Va. Admin. Code tit. 18 85-21-40. Treatment of acute pain with opioids; Va. Admin. Code tit. 18 85-21-30. Evaluation of the acute pain patient</t>
  </si>
  <si>
    <t>Washington</t>
  </si>
  <si>
    <t>Wash. Admin. Code § 246-840-4661. Treatment plan—Acute nonoperative pain.; Wash. Admin. Code § 246-840-4663. Treatment plan—Acute perioperative pain.; Wash. Admin. Code § 246-853-695. Treatment plan—Acute nonoperative pain.; Wash. Admin. Code § 246-854-275. Treatment plan—Acute nonoperative pain.; Wash. Admin. Code § 246-854-280. Treatment plan—Acute perioperative pain.; Wash. Admin. Code § 246-922-695. Acute nonoperative pain.</t>
  </si>
  <si>
    <t>Wash. Admin. Code § 246-840-4661. Treatment plan—Acute nonoperative pain.; Wash. Admin. Code § 246-840-4663. Treatment plan—Acute perioperative pain.; Wash. Admin. Code § 246-853-695. Treatment plan—Acute nonoperative pain.; Wash. Admin. Code § 246-853-700. Treatment plan—Acute perioperative pain.; Wash. Admin. Code § 246-854-275. Treatment plan—Acute nonoperative pain.; Wash. Admin. Code § 246-854-280. Treatment plan—Acute perioperative pain.; Wash. Admin. Code § 246-922-695. Acute nonoperative pain.; Wash. Admin. Code § 246-922-700. Acute perioperative pain.</t>
  </si>
  <si>
    <t>Wash. Admin. Code § 246-840-465. Definitions.; Wash. Admin. Code § 246-853-662. Definitions.; Wash. Admin. Code § 246-854-242. Definitions; Wash. Admin. Code § 246-922-662. Definitions.</t>
  </si>
  <si>
    <t>Advanced registered nurse practitioners, osteopathic physicians and physician assistants, and podiatric physicians "shall not prescribe beyond a seven-day supply without clinical documentation in the patient record to justify the need for such a quantity" for acute nonoperative pain, or prescribe a fourteen-day supply with the same requirements for acute perioperative pain. Wash. Admin. Code §§ 246-840-4661; 246-840-4663; 246-853-700; 246-853-700; 246-853-275; 246-853-280; 246-922-695; 246-922-700.</t>
  </si>
  <si>
    <t>Wash. Admin. Code § 246-840-463. Exclusions; Wash. Admin. Code § 246-853-661. Exclusions.; Wash. Admin. Code § 246-854-241. Exclusions.; Wash. Admin. Code § 246-922-661. Exclusions.</t>
  </si>
  <si>
    <t>Wash. Admin. Code § 246-840-4661. Treatment plan—Acute nonoperative pain.; Wash. Admin. Code § 246-840-4663. Treatment plan—Acute perioperative pain.; Wash. Admin. Code § 246-853-695. Treatment plan—Acute nonoperative pain.; Wash. Admin. Code § 246-854-275. Treatment plan—Acute nonoperative pain.; Wash. Admin. Code § 246-854-280. Treatment plan—Acute perioperative pain.; Wash. Admin. Code § 246-922-695. Acute nonoperative pain.; Wash. Admin. Code § 246-922-700. Acute perioperative pain.</t>
  </si>
  <si>
    <t>Wash. Admin. Code § 246-840-4661. Treatment plan—Acute nonoperative pain.; Wash. Admin. Code § 246-840-4663. Treatment plan—Acute perioperative pain.; Wash. Admin. Code § 246-853-695. Treatment plan—Acute nonoperative pain.; Wash. Admin. Code § 246-853-700. Treatment plan—Acute perioperative pain.; Wash. Admin. Code § 246-854-275. Treatment plan—Acute nonoperative pain.; Wash. Admin. Code § 246-854-280. Treatment plan—Acute perioperative pain.; Wash. Admin. Code § 246-922-695. Acute nonoperative pain.; Wash. Admin. Code § 246-922-700. Acute perioperative pain.; Wash. Admin. Code § 246-918-835. Treatment plan—Acute nonoperative pain.; Wash. Admin. Code § 246-918-840. Treatment plan—Acute perioperative pain.; Wash. Admin. Code § 246-919-885. Treatment plan—Acute nonoperative pain.; Wash. Admin. Code § 246-919-890. Treatment plan—Acute perioperative pain.</t>
  </si>
  <si>
    <t>Wash. Admin. Code § 246-840-465. Definitions.; Wash. Admin. Code § 246-853-662. Definitions.; Wash. Admin. Code § 246-854-242. Definitions; Wash. Admin. Code § 246-922-662. Definitions.; Wash. Admin. Code § 246-918-802. Definitions.; Wash. Admin. Code § 246-919-852. Definitions.</t>
  </si>
  <si>
    <t>Advanced registered nurse practitioners, osteopathic physicians and physician assistants, physicians assistants and physicians, and podiatric physicians "shall not prescribe beyond a seven-day supply without clinical documentation in the patient record to justify the need for such a quantity" for acute nonoperative pain, or prescribe a fourteen-day supply with the same requirements for acute perioperative pain. Wash. Admin. Code §§ 246-840-4661; 246-840-4663; 246-853-700; 246-853-700; 246-853-275; 246-853-280; 246-918-835; 246-918-840; 246-919-885; 246-919-890; 246-922-695; 246-922-700.</t>
  </si>
  <si>
    <t>Wash. Admin. Code § 246-840-463. Exclusions; Wash. Admin. Code § 246-853-661. Exclusions.; Wash. Admin. Code § 246-854-241. Exclusions.; Wash. Admin. Code § 246-922-661. Exclusions.; Wash. Admin. Code § 246-918-801. Exclusions.; Wash. Admin. Code § 246-919-851. Exclusions.</t>
  </si>
  <si>
    <t>Wash. Admin. Code § 246-840-4661. Treatment plan—Acute nonoperative pain.; Wash. Admin. Code § 246-840-4663. Treatment plan—Acute perioperative pain.; Wash. Admin. Code § 246-853-695. Treatment plan—Acute nonoperative pain.; Wash. Admin. Code § 246-919-890. Treatment plan—Acute perioperative pain.; Wash. Admin. Code § 246-817-913. Treatment plan—Acute nonoperative pain and acute perioperative pain.</t>
  </si>
  <si>
    <t>Wash. Admin. Code § 246-840-4661. Treatment plan—Acute nonoperative pain.; Wash. Admin. Code § 246-840-4663. Treatment plan—Acute perioperative pain.; Wash. Admin. Code § 246-853-695. Treatment plan—Acute nonoperative pain.; Wash. Admin. Code § 246-853-700. Treatment plan—Acute perioperative pain.; Wash. Admin. Code § 246-854-275. Treatment plan—Acute nonoperative pain.; Wash. Admin. Code § 246-854-280. Treatment plan—Acute perioperative pain.; Wash. Admin. Code § 246-922-695. Acute nonoperative pain.; Wash. Admin. Code § 246-922-700. Acute perioperative pain.; Wash. Admin. Code § 246-918-835. Treatment plan—Acute nonoperative pain.; Wash. Admin. Code § 246-918-840. Treatment plan—Acute perioperative pain.; Wash. Admin. Code § 246-919-885. Treatment plan—Acute nonoperative pain.; Wash. Admin. Code § 246-919-890. Treatment plan—Acute perioperative pain.; Wash. Admin. Code § 246-817-913. Treatment plan—Acute nonoperative pain and acute perioperative pain.</t>
  </si>
  <si>
    <t>Wash. Admin. Code § 246-840-465. Definitions.; Wash. Admin. Code § 246-853-662. Definitions.; Wash. Admin. Code § 246-854-242. Definitions; Wash. Admin. Code § 246-922-662. Definitions.; Wash. Admin. Code § 246-918-802. Definitions.; Wash. Admin. Code § 246-919-852. Definitions.; Wash. Admin. Code § 246-817-906. Definitions.</t>
  </si>
  <si>
    <t>Advanced registered nurse practitioners, osteopathic physicians and physician assistants, physicians assistants and physicians, and podiatric physicians "shall not prescribe beyond a seven-day supply without clinical documentation in the patient record to justify the need for such a quantity" for acute nonoperative pain, or prescribe a fourteen-day supply with the same requirements for acute perioperative pain. Wash. Admin. Code §§ 246-840-4661; 246-840-4663; 246-853-700; 246-853-700; 246-853-275; 246-853-280; 246-918-835; 246-918-840; 246-919-885; 246-919-890; 246-922-695; 246-922-700.Dentists "shall not prescribe beyond a seven-day supply without clinical documentation in the patient record to justify the need for such a quantity" for both acute perioperative pain and acute nonoperative pain. Wash. Admin. Code § 246-853-662.</t>
  </si>
  <si>
    <t>Wash. Admin. Code § 246-840-463. Exclusions; Wash. Admin. Code § 246-853-661. Exclusions.; Wash. Admin. Code § 246-854-241. Exclusions.; Wash. Admin. Code § 246-922-661. Exclusions.; Wash. Admin. Code § 246-918-801. Exclusions.; Wash. Admin. Code § 246-919-851. Exclusions.; Wash. Admin. Code § 246-817-905. Exclusions.</t>
  </si>
  <si>
    <t>West Virginia</t>
  </si>
  <si>
    <t>W. Va. Code § 16-54-4. Opioid prescription limitations.; W. Va. Code § 16-54-4. Opioid prescription limitations.; W. Va. Code § 16-54-4. Opioid prescription limitations.; W. Va. Code § 16-54-4. Opioid prescription limitations.</t>
  </si>
  <si>
    <t>W. Va. Code § 16-54-4. Opioid prescription limitations.; W. Va. Code § 16-54-4. Opioid prescription limitations.; W. Va. Code § 16-54-4. Opioid prescription limitations.; W. Va. Code § 16-54-4. Opioid prescription limitations.; W. Va. Code § 16-54-4. Opioid prescription limitations.</t>
  </si>
  <si>
    <t>W. Va. Code § 16-54-4. Opioid prescription limitations.</t>
  </si>
  <si>
    <t>Law does not define initial prescription, except to state that "[a] practitioner who acquires a patient after January 1, 2018, who is currently being prescribed an opioid from another practitioner shall be required to access the Controlled Substances Monitoring Program Database as set forth in §60A-9-1 et seq. of this code.   Any prescription would not be deemed an initial prescription pursuant to the provisions of this section." W. Va. Code § 16-54-4.</t>
  </si>
  <si>
    <t>Practitioners [as defined in W. Va. Code § 16-54-1] may not issue an initial opioid prescription for more than a seven-day supply. Veterinarians may not issue an initial opioid prescription for more than a seven-day supply. W. Va. Code § 16-54-4. Dentists and optometrists may not issue any opioid prescription for more than a three-day supply. No medications listed as a Schedule II controlled substance [as listed in W. Va. Code § 60A-2-206] may be prescribed for greater than a 30-day supply. W. Va. Code § 16-54-4.</t>
  </si>
  <si>
    <t>Opioids are referred to generally. Schedule II is noted as requiring a narcotics contract but is otherwise specific only to the overall 90-day limit. (W. Va. Code § 16-54-4. Opioid prescription limitations.)</t>
  </si>
  <si>
    <t>W. Va. Code § 16-54-7. Exceptions.; W. Va. Code § 16-54-7. Exceptions.</t>
  </si>
  <si>
    <t>The post-operative exception still limits practitioners [as defined in W. Va. Code § 16-54-1] to a seven-day supply, and "a subsequent prescription may be prescribed by the practitioner pursuant to the provisions of this code." W. Va. Code § 16-54-7(b).</t>
  </si>
  <si>
    <t>W. Va. Code § 16-54-9. Discipline.</t>
  </si>
  <si>
    <t>Practitioners [as defined in W. Va. Code § 16-54-1] may not issue an initial Schedule II opioid prescription for more than a seven-day supply. Veterinarians may not issue an initial Schedule II opioid prescription for more than a seven-day supply. W. Va. Code § 16-54-4. Dentists and optometrists may not issue any  Schedule II opioid prescription for more than a three-day supply. No medications listed as a Schedule II opioid drug [as listed in W. Va. Code § 60A-2-206] may be prescribed for greater than a 30-day supply. W. Va. Code § 16-54-4.</t>
  </si>
  <si>
    <t>W. Va. Code § 16-54-7. Exceptions.; W. Va. Code § 16-54-7. Exceptions.; W. Va. Code § 16-54-7. Exceptions.</t>
  </si>
  <si>
    <t>The post-operative exception still limits practitioners [as defined in W. Va. Code § 16-54-1] to a seven-day supply, and "a subsequent prescription may be prescribed by the practitioner pursuant to the provisions of this code." W. Va. Code § 16-54-7(c).</t>
  </si>
  <si>
    <t>Wisconsin</t>
  </si>
  <si>
    <t>Wyoming</t>
  </si>
  <si>
    <t>Wyo. Stat. Ann. § 35-7-1030. Prescriptions required in certain instances</t>
  </si>
  <si>
    <t>Jurisdiction</t>
  </si>
  <si>
    <t>opio_restri_All opioid prescriptions</t>
  </si>
  <si>
    <t>opio_restri_All initial prescriptions</t>
  </si>
  <si>
    <t>opio_restri_Initial prescriptions for acute pain</t>
  </si>
  <si>
    <t>opio_restri_All prescriptions for acute pain</t>
  </si>
  <si>
    <t>opio_restri_Prescriptions for specified DEA Schedule</t>
  </si>
  <si>
    <t>opio_restri_Prescriptions for a specified health care setting</t>
  </si>
  <si>
    <t>opio_restri_Prescriptions for outpatient use</t>
  </si>
  <si>
    <t>opio_restri_Opioids prescribed concurrently with benzodiazepines</t>
  </si>
  <si>
    <t>opio_restri_All opioid prescriptions for minors</t>
  </si>
  <si>
    <t>opio_restri_All initial prescriptions for minors</t>
  </si>
  <si>
    <t>opio_restri_Initial prescriptions for acute pain for minors</t>
  </si>
  <si>
    <t>opio_restri_All prescriptions for acute pain for minors</t>
  </si>
  <si>
    <t>opio_restri_Prescriptions for outpatient use for minors</t>
  </si>
  <si>
    <t xml:space="preserve">opio_initial_define_Initial prescription by current provider </t>
  </si>
  <si>
    <t xml:space="preserve">opio_initial_define_Initial prescription by any provider </t>
  </si>
  <si>
    <t xml:space="preserve">opio_initial_define_Prescriptions to patients who have not had dispensed opioid prescriptions for 45 days </t>
  </si>
  <si>
    <t xml:space="preserve">opio_initial_define_Prescriptions to patients who have not had dispensed opioid prescriptions for 60 days </t>
  </si>
  <si>
    <t xml:space="preserve">opio_initial_define_Prescriptions to patients who have not had dispensed opioid prescriptions for 90 days </t>
  </si>
  <si>
    <t xml:space="preserve">opio_initial_define_Prescriptions to patients who have not had dispensed opioid prescriptions for 365 days </t>
  </si>
  <si>
    <t>opio_initial_define_Prescriptions to patients who have not used opioids in the past 30 days</t>
  </si>
  <si>
    <t>opio_initial_define_Prescriptions to patients who have not used opioids for more than 7 consecutive days during the previous 30 days</t>
  </si>
  <si>
    <t>opio_initial_define_Prescriptions for acute pain event</t>
  </si>
  <si>
    <t xml:space="preserve">opio_initial_define_Law does not define initial prescriptions </t>
  </si>
  <si>
    <t>opio_initial_define_Law does not restrict “initial prescriptions” for opioid analgesics</t>
  </si>
  <si>
    <t>opio_maxnumber_3 days</t>
  </si>
  <si>
    <t>opio_maxnumber_4 days</t>
  </si>
  <si>
    <t>opio_maxnumber_5 days</t>
  </si>
  <si>
    <t>opio_maxnumber_7 days</t>
  </si>
  <si>
    <t>opio_maxnumber_10 days</t>
  </si>
  <si>
    <t>opio_maxnumber_14 days</t>
  </si>
  <si>
    <t>opio_maxnumber_30 days</t>
  </si>
  <si>
    <t>opio_maxnumber_31 days</t>
  </si>
  <si>
    <t>opio_maxnumber_90 days</t>
  </si>
  <si>
    <t>opio_maxnumber_Fewest number of days</t>
  </si>
  <si>
    <t>opio_maxnumber_Law only limits maximum supply for minors</t>
  </si>
  <si>
    <t>opio_prescr12_3 days</t>
  </si>
  <si>
    <t>opio_prescr12_4 days</t>
  </si>
  <si>
    <t>opio_prescr12_5 days</t>
  </si>
  <si>
    <t>opio_prescr12_7 days</t>
  </si>
  <si>
    <t>opio_prescr1234_20 doses</t>
  </si>
  <si>
    <t>opio_prescr1234_No greater quantity than needed</t>
  </si>
  <si>
    <t>opio_restri1_72 MME</t>
  </si>
  <si>
    <t>opio_restri1_350 MME</t>
  </si>
  <si>
    <t>opio_restri1_1200 MME</t>
  </si>
  <si>
    <t>opio_mme_amount_24 MME</t>
  </si>
  <si>
    <t>opio_mme_amount_30 MME</t>
  </si>
  <si>
    <t>opio_mme_amount_50 MME</t>
  </si>
  <si>
    <t>opio_mme_amount_90 MME</t>
  </si>
  <si>
    <t>opio_mme_amount_100 MME</t>
  </si>
  <si>
    <t>opio_mme_amount_120 MME</t>
  </si>
  <si>
    <t>opio_mme_amount_Lowest effective dosage</t>
  </si>
  <si>
    <t>opio_prescr123456_Veterinarian</t>
  </si>
  <si>
    <t>opio_prescr123456_Pain management specialists</t>
  </si>
  <si>
    <t>opio_applys_Emergency department</t>
  </si>
  <si>
    <t>opio_applys_Urgent care center</t>
  </si>
  <si>
    <t>opio_applys_Walk-in clinic</t>
  </si>
  <si>
    <t>opio_schedu_Schedule II</t>
  </si>
  <si>
    <t>opio_schedu_Schedule III</t>
  </si>
  <si>
    <t>opio_schedu_Schedule IV</t>
  </si>
  <si>
    <t>opio_schedu_Schedule V</t>
  </si>
  <si>
    <t>opio_schedu_Schedules not specified in the law</t>
  </si>
  <si>
    <t>opio_exempt_condit_Palliative care</t>
  </si>
  <si>
    <t>opio_exempt_condit_Cancer-related pain</t>
  </si>
  <si>
    <t>opio_exempt_condit_Substance use disorder</t>
  </si>
  <si>
    <t>opio_exempt_condit_Chronic pain</t>
  </si>
  <si>
    <t>opio_exempt_condit_Traumatic injuries</t>
  </si>
  <si>
    <t xml:space="preserve">opio_exempt_condit_Professional judgment </t>
  </si>
  <si>
    <t>opio_exempt_condit_Emergency department care</t>
  </si>
  <si>
    <t>opio_exempt_condit_Post-operative care</t>
  </si>
  <si>
    <t>opio_exempt_condit_Surgery with prolonged pain needs</t>
  </si>
  <si>
    <t>opio_exempt_condit_Travel barrier</t>
  </si>
  <si>
    <t>opio_exempt_condit_Nursing facility</t>
  </si>
  <si>
    <t>opio_exempt_condit_Burns</t>
  </si>
  <si>
    <t>opio_exempt_condit_Prescription issued by pain management specialist</t>
  </si>
  <si>
    <t>opio_exempt_condit_Clinical trial</t>
  </si>
  <si>
    <t>opio_exempt_condit_Infants with neonatal abstinence syndrome</t>
  </si>
  <si>
    <t>opio_exempt_condit_Inpatient care</t>
  </si>
  <si>
    <t>opio_exempt_condit_Allergic reaction to initial prescription</t>
  </si>
  <si>
    <t>opio_exempt_condit_Sickle cell anemia</t>
  </si>
  <si>
    <t>opio_exempt_condit_Acute medical condition</t>
  </si>
  <si>
    <t>opio_exempt_condit_Other exceptions as determined by the Department of Health</t>
  </si>
  <si>
    <t>opio_penalt_Suspension</t>
  </si>
  <si>
    <t>opio_penalt_Revocation of license</t>
  </si>
  <si>
    <t>opio_penalt_Denial of license</t>
  </si>
  <si>
    <t>opio_penalt_Non-disciplinary actions</t>
  </si>
  <si>
    <t>opio_penalt_Disciplinary actions</t>
  </si>
  <si>
    <t>opio_penalt_Sanctions</t>
  </si>
  <si>
    <t>opio_penalt_Fines</t>
  </si>
  <si>
    <t>opio_penalt_Practice restrictions</t>
  </si>
  <si>
    <t>opio_penalt_License restrictions</t>
  </si>
  <si>
    <t>opio_penalt_Reprimand</t>
  </si>
  <si>
    <t>opio_penalt_Concern letter</t>
  </si>
  <si>
    <t>opio_penalt_Probation</t>
  </si>
  <si>
    <t>opio_penalt_Remedial education</t>
  </si>
  <si>
    <t>opio_penalt_Censure</t>
  </si>
  <si>
    <t>opio_penalt_Imprisonment</t>
  </si>
  <si>
    <t>opio_noncom_enforc_State medical licensing board</t>
  </si>
  <si>
    <t>opio_noncom_enforc_State department of health</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</si>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</sst>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4" fontId="0" fillId="0" borderId="0" xfId="0" applyNumberFormat="1"/>
    <xf numFmtId="0" fontId="16" fillId="33" borderId="0" xfId="0" applyFont="1"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I259"/>
  <sheetViews>
    <sheetView tabSelected="1" workbookViewId="0"/>
  </sheetViews>
  <sheetFormatPr defaultRowHeight="14.5" x14ac:dyDescent="0.35"/>
  <cols>
    <col min="1" max="1" width="14" customWidth="1"/>
    <col min="2" max="2" width="11.90625" customWidth="1"/>
    <col min="3" max="3" width="12.1796875" customWidth="1"/>
    <col min="20" max="20" width="13.54296875" customWidth="1"/>
    <col min="21" max="21" width="12.7265625" customWidth="1"/>
    <col min="22" max="22" width="13.81640625" customWidth="1"/>
    <col min="23" max="23" width="15.36328125" customWidth="1"/>
    <col min="24" max="24" width="15.08984375" customWidth="1"/>
    <col min="25" max="25" width="17.36328125" customWidth="1"/>
    <col min="28" max="28" width="15.90625" customWidth="1"/>
  </cols>
  <sheetData>
    <row r="1" spans="1:113" s="2" customFormat="1" ht="159.5" x14ac:dyDescent="0.35">
      <c r="A1" s="2" t="s">
        <v>695</v>
      </c>
      <c r="B1" s="2" t="s">
        <v>0</v>
      </c>
      <c r="C1" s="2" t="s">
        <v>1</v>
      </c>
      <c r="D1" s="2" t="s">
        <v>2</v>
      </c>
      <c r="E1" s="2" t="s">
        <v>696</v>
      </c>
      <c r="F1" s="2" t="s">
        <v>697</v>
      </c>
      <c r="G1" s="2" t="s">
        <v>698</v>
      </c>
      <c r="H1" s="2" t="s">
        <v>699</v>
      </c>
      <c r="I1" s="2" t="s">
        <v>700</v>
      </c>
      <c r="J1" s="2" t="s">
        <v>701</v>
      </c>
      <c r="K1" s="2" t="s">
        <v>702</v>
      </c>
      <c r="L1" s="2" t="s">
        <v>703</v>
      </c>
      <c r="M1" s="2" t="s">
        <v>704</v>
      </c>
      <c r="N1" s="2" t="s">
        <v>705</v>
      </c>
      <c r="O1" s="2" t="s">
        <v>706</v>
      </c>
      <c r="P1" s="2" t="s">
        <v>707</v>
      </c>
      <c r="Q1" s="2" t="s">
        <v>708</v>
      </c>
      <c r="R1" s="2" t="s">
        <v>709</v>
      </c>
      <c r="S1" s="2" t="s">
        <v>710</v>
      </c>
      <c r="T1" s="2" t="s">
        <v>711</v>
      </c>
      <c r="U1" s="2" t="s">
        <v>712</v>
      </c>
      <c r="V1" s="2" t="s">
        <v>713</v>
      </c>
      <c r="W1" s="2" t="s">
        <v>714</v>
      </c>
      <c r="X1" s="2" t="s">
        <v>715</v>
      </c>
      <c r="Y1" s="2" t="s">
        <v>716</v>
      </c>
      <c r="Z1" s="2" t="s">
        <v>717</v>
      </c>
      <c r="AA1" s="2" t="s">
        <v>718</v>
      </c>
      <c r="AB1" s="2" t="s">
        <v>719</v>
      </c>
      <c r="AC1" s="2" t="s">
        <v>11</v>
      </c>
      <c r="AD1" s="2" t="s">
        <v>14</v>
      </c>
      <c r="AE1" s="2" t="s">
        <v>17</v>
      </c>
      <c r="AF1" s="2" t="s">
        <v>720</v>
      </c>
      <c r="AG1" s="2" t="s">
        <v>721</v>
      </c>
      <c r="AH1" s="2" t="s">
        <v>722</v>
      </c>
      <c r="AI1" s="2" t="s">
        <v>723</v>
      </c>
      <c r="AJ1" s="2" t="s">
        <v>724</v>
      </c>
      <c r="AK1" s="2" t="s">
        <v>725</v>
      </c>
      <c r="AL1" s="2" t="s">
        <v>726</v>
      </c>
      <c r="AM1" s="2" t="s">
        <v>727</v>
      </c>
      <c r="AN1" s="2" t="s">
        <v>728</v>
      </c>
      <c r="AO1" s="2" t="s">
        <v>729</v>
      </c>
      <c r="AP1" s="2" t="s">
        <v>730</v>
      </c>
      <c r="AQ1" s="2" t="s">
        <v>23</v>
      </c>
      <c r="AR1" s="2" t="s">
        <v>731</v>
      </c>
      <c r="AS1" s="2" t="s">
        <v>732</v>
      </c>
      <c r="AT1" s="2" t="s">
        <v>733</v>
      </c>
      <c r="AU1" s="2" t="s">
        <v>734</v>
      </c>
      <c r="AV1" s="2" t="s">
        <v>29</v>
      </c>
      <c r="AW1" s="2" t="s">
        <v>735</v>
      </c>
      <c r="AX1" s="2" t="s">
        <v>736</v>
      </c>
      <c r="AY1" s="2" t="s">
        <v>35</v>
      </c>
      <c r="AZ1" s="2" t="s">
        <v>737</v>
      </c>
      <c r="BA1" s="2" t="s">
        <v>738</v>
      </c>
      <c r="BB1" s="2" t="s">
        <v>739</v>
      </c>
      <c r="BC1" s="2" t="s">
        <v>41</v>
      </c>
      <c r="BD1" s="2" t="s">
        <v>740</v>
      </c>
      <c r="BE1" s="2" t="s">
        <v>741</v>
      </c>
      <c r="BF1" s="2" t="s">
        <v>742</v>
      </c>
      <c r="BG1" s="2" t="s">
        <v>743</v>
      </c>
      <c r="BH1" s="2" t="s">
        <v>744</v>
      </c>
      <c r="BI1" s="2" t="s">
        <v>745</v>
      </c>
      <c r="BJ1" s="2" t="s">
        <v>746</v>
      </c>
      <c r="BK1" s="2" t="s">
        <v>47</v>
      </c>
      <c r="BL1" s="2" t="s">
        <v>747</v>
      </c>
      <c r="BM1" s="2" t="s">
        <v>748</v>
      </c>
      <c r="BN1" s="2" t="s">
        <v>53</v>
      </c>
      <c r="BO1" s="2" t="s">
        <v>749</v>
      </c>
      <c r="BP1" s="2" t="s">
        <v>750</v>
      </c>
      <c r="BQ1" s="2" t="s">
        <v>751</v>
      </c>
      <c r="BR1" s="2" t="s">
        <v>752</v>
      </c>
      <c r="BS1" s="2" t="s">
        <v>753</v>
      </c>
      <c r="BT1" s="2" t="s">
        <v>754</v>
      </c>
      <c r="BU1" s="2" t="s">
        <v>755</v>
      </c>
      <c r="BV1" s="2" t="s">
        <v>756</v>
      </c>
      <c r="BW1" s="2" t="s">
        <v>62</v>
      </c>
      <c r="BX1" s="2" t="s">
        <v>757</v>
      </c>
      <c r="BY1" s="2" t="s">
        <v>758</v>
      </c>
      <c r="BZ1" s="2" t="s">
        <v>759</v>
      </c>
      <c r="CA1" s="2" t="s">
        <v>760</v>
      </c>
      <c r="CB1" s="2" t="s">
        <v>761</v>
      </c>
      <c r="CC1" s="2" t="s">
        <v>762</v>
      </c>
      <c r="CD1" s="2" t="s">
        <v>763</v>
      </c>
      <c r="CE1" s="2" t="s">
        <v>764</v>
      </c>
      <c r="CF1" s="2" t="s">
        <v>765</v>
      </c>
      <c r="CG1" s="2" t="s">
        <v>766</v>
      </c>
      <c r="CH1" s="2" t="s">
        <v>767</v>
      </c>
      <c r="CI1" s="2" t="s">
        <v>768</v>
      </c>
      <c r="CJ1" s="2" t="s">
        <v>769</v>
      </c>
      <c r="CK1" s="2" t="s">
        <v>770</v>
      </c>
      <c r="CL1" s="2" t="s">
        <v>771</v>
      </c>
      <c r="CM1" s="2" t="s">
        <v>772</v>
      </c>
      <c r="CN1" s="2" t="s">
        <v>773</v>
      </c>
      <c r="CO1" s="2" t="s">
        <v>774</v>
      </c>
      <c r="CP1" s="2" t="s">
        <v>775</v>
      </c>
      <c r="CQ1" s="2" t="s">
        <v>776</v>
      </c>
      <c r="CR1" s="2" t="s">
        <v>68</v>
      </c>
      <c r="CS1" s="2" t="s">
        <v>777</v>
      </c>
      <c r="CT1" s="2" t="s">
        <v>778</v>
      </c>
      <c r="CU1" s="2" t="s">
        <v>779</v>
      </c>
      <c r="CV1" s="2" t="s">
        <v>780</v>
      </c>
      <c r="CW1" s="2" t="s">
        <v>781</v>
      </c>
      <c r="CX1" s="2" t="s">
        <v>782</v>
      </c>
      <c r="CY1" s="2" t="s">
        <v>783</v>
      </c>
      <c r="CZ1" s="2" t="s">
        <v>784</v>
      </c>
      <c r="DA1" s="2" t="s">
        <v>785</v>
      </c>
      <c r="DB1" s="2" t="s">
        <v>786</v>
      </c>
      <c r="DC1" s="2" t="s">
        <v>787</v>
      </c>
      <c r="DD1" s="2" t="s">
        <v>788</v>
      </c>
      <c r="DE1" s="2" t="s">
        <v>789</v>
      </c>
      <c r="DF1" s="2" t="s">
        <v>790</v>
      </c>
      <c r="DG1" s="2" t="s">
        <v>791</v>
      </c>
      <c r="DH1" s="2" t="s">
        <v>792</v>
      </c>
      <c r="DI1" s="2" t="s">
        <v>793</v>
      </c>
    </row>
    <row r="2" spans="1:113" x14ac:dyDescent="0.35">
      <c r="A2" t="s">
        <v>77</v>
      </c>
      <c r="B2" s="1">
        <v>41640</v>
      </c>
      <c r="C2" s="1">
        <v>43830</v>
      </c>
      <c r="D2">
        <v>0</v>
      </c>
      <c r="E2" t="s">
        <v>794</v>
      </c>
      <c r="F2" t="s">
        <v>794</v>
      </c>
      <c r="G2" t="s">
        <v>794</v>
      </c>
      <c r="H2" t="s">
        <v>794</v>
      </c>
      <c r="I2" t="s">
        <v>794</v>
      </c>
      <c r="J2" t="s">
        <v>794</v>
      </c>
      <c r="K2" t="s">
        <v>794</v>
      </c>
      <c r="L2" t="s">
        <v>794</v>
      </c>
      <c r="M2" t="s">
        <v>794</v>
      </c>
      <c r="N2" t="s">
        <v>794</v>
      </c>
      <c r="O2" t="s">
        <v>794</v>
      </c>
      <c r="P2" t="s">
        <v>794</v>
      </c>
      <c r="Q2" t="s">
        <v>794</v>
      </c>
      <c r="R2" t="s">
        <v>794</v>
      </c>
      <c r="S2" t="s">
        <v>794</v>
      </c>
      <c r="T2" t="s">
        <v>794</v>
      </c>
      <c r="U2" t="s">
        <v>794</v>
      </c>
      <c r="V2" t="s">
        <v>794</v>
      </c>
      <c r="W2" t="s">
        <v>794</v>
      </c>
      <c r="X2" t="s">
        <v>794</v>
      </c>
      <c r="Y2" t="s">
        <v>794</v>
      </c>
      <c r="Z2" t="s">
        <v>794</v>
      </c>
      <c r="AA2" t="s">
        <v>794</v>
      </c>
      <c r="AB2" t="s">
        <v>794</v>
      </c>
      <c r="AC2" t="s">
        <v>794</v>
      </c>
      <c r="AD2" t="s">
        <v>794</v>
      </c>
      <c r="AE2" t="s">
        <v>794</v>
      </c>
      <c r="AF2" t="s">
        <v>794</v>
      </c>
      <c r="AG2" t="s">
        <v>794</v>
      </c>
      <c r="AH2" t="s">
        <v>794</v>
      </c>
      <c r="AI2" t="s">
        <v>794</v>
      </c>
      <c r="AJ2" t="s">
        <v>794</v>
      </c>
      <c r="AK2" t="s">
        <v>794</v>
      </c>
      <c r="AL2" t="s">
        <v>794</v>
      </c>
      <c r="AM2" t="s">
        <v>794</v>
      </c>
      <c r="AN2" t="s">
        <v>794</v>
      </c>
      <c r="AO2" t="s">
        <v>794</v>
      </c>
      <c r="AP2" t="s">
        <v>794</v>
      </c>
      <c r="AQ2" t="s">
        <v>794</v>
      </c>
      <c r="AR2" t="s">
        <v>794</v>
      </c>
      <c r="AS2" t="s">
        <v>794</v>
      </c>
      <c r="AT2" t="s">
        <v>794</v>
      </c>
      <c r="AU2" t="s">
        <v>794</v>
      </c>
      <c r="AV2" t="s">
        <v>794</v>
      </c>
      <c r="AW2" t="s">
        <v>794</v>
      </c>
      <c r="AX2" t="s">
        <v>794</v>
      </c>
      <c r="AY2" t="s">
        <v>794</v>
      </c>
      <c r="AZ2" t="s">
        <v>794</v>
      </c>
      <c r="BA2" t="s">
        <v>794</v>
      </c>
      <c r="BB2" t="s">
        <v>794</v>
      </c>
      <c r="BC2" t="s">
        <v>794</v>
      </c>
      <c r="BD2" t="s">
        <v>794</v>
      </c>
      <c r="BE2" t="s">
        <v>794</v>
      </c>
      <c r="BF2" t="s">
        <v>794</v>
      </c>
      <c r="BG2" t="s">
        <v>794</v>
      </c>
      <c r="BH2" t="s">
        <v>794</v>
      </c>
      <c r="BI2" t="s">
        <v>794</v>
      </c>
      <c r="BJ2" t="s">
        <v>794</v>
      </c>
      <c r="BK2" t="s">
        <v>794</v>
      </c>
      <c r="BL2" t="s">
        <v>794</v>
      </c>
      <c r="BM2" t="s">
        <v>794</v>
      </c>
      <c r="BN2" t="s">
        <v>794</v>
      </c>
      <c r="BO2" t="s">
        <v>794</v>
      </c>
      <c r="BP2" t="s">
        <v>794</v>
      </c>
      <c r="BQ2" t="s">
        <v>794</v>
      </c>
      <c r="BR2" t="s">
        <v>794</v>
      </c>
      <c r="BS2" t="s">
        <v>794</v>
      </c>
      <c r="BT2" t="s">
        <v>794</v>
      </c>
      <c r="BU2" t="s">
        <v>794</v>
      </c>
      <c r="BV2" t="s">
        <v>794</v>
      </c>
      <c r="BW2" t="s">
        <v>794</v>
      </c>
      <c r="BX2" t="s">
        <v>794</v>
      </c>
      <c r="BY2" t="s">
        <v>794</v>
      </c>
      <c r="BZ2" t="s">
        <v>794</v>
      </c>
      <c r="CA2" t="s">
        <v>794</v>
      </c>
      <c r="CB2" t="s">
        <v>794</v>
      </c>
      <c r="CC2" t="s">
        <v>794</v>
      </c>
      <c r="CD2" t="s">
        <v>794</v>
      </c>
      <c r="CE2" t="s">
        <v>794</v>
      </c>
      <c r="CF2" t="s">
        <v>794</v>
      </c>
      <c r="CG2" t="s">
        <v>794</v>
      </c>
      <c r="CH2" t="s">
        <v>794</v>
      </c>
      <c r="CI2" t="s">
        <v>794</v>
      </c>
      <c r="CJ2" t="s">
        <v>794</v>
      </c>
      <c r="CK2" t="s">
        <v>794</v>
      </c>
      <c r="CL2" t="s">
        <v>794</v>
      </c>
      <c r="CM2" t="s">
        <v>794</v>
      </c>
      <c r="CN2" t="s">
        <v>794</v>
      </c>
      <c r="CO2" t="s">
        <v>794</v>
      </c>
      <c r="CP2" t="s">
        <v>794</v>
      </c>
      <c r="CQ2" t="s">
        <v>794</v>
      </c>
      <c r="CR2" t="s">
        <v>794</v>
      </c>
      <c r="CS2" t="s">
        <v>794</v>
      </c>
      <c r="CT2" t="s">
        <v>794</v>
      </c>
      <c r="CU2" t="s">
        <v>794</v>
      </c>
      <c r="CV2" t="s">
        <v>794</v>
      </c>
      <c r="CW2" t="s">
        <v>794</v>
      </c>
      <c r="CX2" t="s">
        <v>794</v>
      </c>
      <c r="CY2" t="s">
        <v>794</v>
      </c>
      <c r="CZ2" t="s">
        <v>794</v>
      </c>
      <c r="DA2" t="s">
        <v>794</v>
      </c>
      <c r="DB2" t="s">
        <v>794</v>
      </c>
      <c r="DC2" t="s">
        <v>794</v>
      </c>
      <c r="DD2" t="s">
        <v>794</v>
      </c>
      <c r="DE2" t="s">
        <v>794</v>
      </c>
      <c r="DF2" t="s">
        <v>794</v>
      </c>
      <c r="DG2" t="s">
        <v>794</v>
      </c>
      <c r="DH2" t="s">
        <v>794</v>
      </c>
      <c r="DI2" t="s">
        <v>794</v>
      </c>
    </row>
    <row r="3" spans="1:113" x14ac:dyDescent="0.35">
      <c r="A3" t="s">
        <v>78</v>
      </c>
      <c r="B3" s="1">
        <v>41640</v>
      </c>
      <c r="C3" s="1">
        <v>42941</v>
      </c>
      <c r="D3">
        <v>0</v>
      </c>
      <c r="E3" t="s">
        <v>794</v>
      </c>
      <c r="F3" t="s">
        <v>794</v>
      </c>
      <c r="G3" t="s">
        <v>794</v>
      </c>
      <c r="H3" t="s">
        <v>794</v>
      </c>
      <c r="I3" t="s">
        <v>794</v>
      </c>
      <c r="J3" t="s">
        <v>794</v>
      </c>
      <c r="K3" t="s">
        <v>794</v>
      </c>
      <c r="L3" t="s">
        <v>794</v>
      </c>
      <c r="M3" t="s">
        <v>794</v>
      </c>
      <c r="N3" t="s">
        <v>794</v>
      </c>
      <c r="O3" t="s">
        <v>794</v>
      </c>
      <c r="P3" t="s">
        <v>794</v>
      </c>
      <c r="Q3" t="s">
        <v>794</v>
      </c>
      <c r="R3" t="s">
        <v>794</v>
      </c>
      <c r="S3" t="s">
        <v>794</v>
      </c>
      <c r="T3" t="s">
        <v>794</v>
      </c>
      <c r="U3" t="s">
        <v>794</v>
      </c>
      <c r="V3" t="s">
        <v>794</v>
      </c>
      <c r="W3" t="s">
        <v>794</v>
      </c>
      <c r="X3" t="s">
        <v>794</v>
      </c>
      <c r="Y3" t="s">
        <v>794</v>
      </c>
      <c r="Z3" t="s">
        <v>794</v>
      </c>
      <c r="AA3" t="s">
        <v>794</v>
      </c>
      <c r="AB3" t="s">
        <v>794</v>
      </c>
      <c r="AC3" t="s">
        <v>794</v>
      </c>
      <c r="AD3" t="s">
        <v>794</v>
      </c>
      <c r="AE3" t="s">
        <v>794</v>
      </c>
      <c r="AF3" t="s">
        <v>794</v>
      </c>
      <c r="AG3" t="s">
        <v>794</v>
      </c>
      <c r="AH3" t="s">
        <v>794</v>
      </c>
      <c r="AI3" t="s">
        <v>794</v>
      </c>
      <c r="AJ3" t="s">
        <v>794</v>
      </c>
      <c r="AK3" t="s">
        <v>794</v>
      </c>
      <c r="AL3" t="s">
        <v>794</v>
      </c>
      <c r="AM3" t="s">
        <v>794</v>
      </c>
      <c r="AN3" t="s">
        <v>794</v>
      </c>
      <c r="AO3" t="s">
        <v>794</v>
      </c>
      <c r="AP3" t="s">
        <v>794</v>
      </c>
      <c r="AQ3" t="s">
        <v>794</v>
      </c>
      <c r="AR3" t="s">
        <v>794</v>
      </c>
      <c r="AS3" t="s">
        <v>794</v>
      </c>
      <c r="AT3" t="s">
        <v>794</v>
      </c>
      <c r="AU3" t="s">
        <v>794</v>
      </c>
      <c r="AV3" t="s">
        <v>794</v>
      </c>
      <c r="AW3" t="s">
        <v>794</v>
      </c>
      <c r="AX3" t="s">
        <v>794</v>
      </c>
      <c r="AY3" t="s">
        <v>794</v>
      </c>
      <c r="AZ3" t="s">
        <v>794</v>
      </c>
      <c r="BA3" t="s">
        <v>794</v>
      </c>
      <c r="BB3" t="s">
        <v>794</v>
      </c>
      <c r="BC3" t="s">
        <v>794</v>
      </c>
      <c r="BD3" t="s">
        <v>794</v>
      </c>
      <c r="BE3" t="s">
        <v>794</v>
      </c>
      <c r="BF3" t="s">
        <v>794</v>
      </c>
      <c r="BG3" t="s">
        <v>794</v>
      </c>
      <c r="BH3" t="s">
        <v>794</v>
      </c>
      <c r="BI3" t="s">
        <v>794</v>
      </c>
      <c r="BJ3" t="s">
        <v>794</v>
      </c>
      <c r="BK3" t="s">
        <v>794</v>
      </c>
      <c r="BL3" t="s">
        <v>794</v>
      </c>
      <c r="BM3" t="s">
        <v>794</v>
      </c>
      <c r="BN3" t="s">
        <v>794</v>
      </c>
      <c r="BO3" t="s">
        <v>794</v>
      </c>
      <c r="BP3" t="s">
        <v>794</v>
      </c>
      <c r="BQ3" t="s">
        <v>794</v>
      </c>
      <c r="BR3" t="s">
        <v>794</v>
      </c>
      <c r="BS3" t="s">
        <v>794</v>
      </c>
      <c r="BT3" t="s">
        <v>794</v>
      </c>
      <c r="BU3" t="s">
        <v>794</v>
      </c>
      <c r="BV3" t="s">
        <v>794</v>
      </c>
      <c r="BW3" t="s">
        <v>794</v>
      </c>
      <c r="BX3" t="s">
        <v>794</v>
      </c>
      <c r="BY3" t="s">
        <v>794</v>
      </c>
      <c r="BZ3" t="s">
        <v>794</v>
      </c>
      <c r="CA3" t="s">
        <v>794</v>
      </c>
      <c r="CB3" t="s">
        <v>794</v>
      </c>
      <c r="CC3" t="s">
        <v>794</v>
      </c>
      <c r="CD3" t="s">
        <v>794</v>
      </c>
      <c r="CE3" t="s">
        <v>794</v>
      </c>
      <c r="CF3" t="s">
        <v>794</v>
      </c>
      <c r="CG3" t="s">
        <v>794</v>
      </c>
      <c r="CH3" t="s">
        <v>794</v>
      </c>
      <c r="CI3" t="s">
        <v>794</v>
      </c>
      <c r="CJ3" t="s">
        <v>794</v>
      </c>
      <c r="CK3" t="s">
        <v>794</v>
      </c>
      <c r="CL3" t="s">
        <v>794</v>
      </c>
      <c r="CM3" t="s">
        <v>794</v>
      </c>
      <c r="CN3" t="s">
        <v>794</v>
      </c>
      <c r="CO3" t="s">
        <v>794</v>
      </c>
      <c r="CP3" t="s">
        <v>794</v>
      </c>
      <c r="CQ3" t="s">
        <v>794</v>
      </c>
      <c r="CR3" t="s">
        <v>794</v>
      </c>
      <c r="CS3" t="s">
        <v>794</v>
      </c>
      <c r="CT3" t="s">
        <v>794</v>
      </c>
      <c r="CU3" t="s">
        <v>794</v>
      </c>
      <c r="CV3" t="s">
        <v>794</v>
      </c>
      <c r="CW3" t="s">
        <v>794</v>
      </c>
      <c r="CX3" t="s">
        <v>794</v>
      </c>
      <c r="CY3" t="s">
        <v>794</v>
      </c>
      <c r="CZ3" t="s">
        <v>794</v>
      </c>
      <c r="DA3" t="s">
        <v>794</v>
      </c>
      <c r="DB3" t="s">
        <v>794</v>
      </c>
      <c r="DC3" t="s">
        <v>794</v>
      </c>
      <c r="DD3" t="s">
        <v>794</v>
      </c>
      <c r="DE3" t="s">
        <v>794</v>
      </c>
      <c r="DF3" t="s">
        <v>794</v>
      </c>
      <c r="DG3" t="s">
        <v>794</v>
      </c>
      <c r="DH3" t="s">
        <v>794</v>
      </c>
      <c r="DI3" t="s">
        <v>794</v>
      </c>
    </row>
    <row r="4" spans="1:113" x14ac:dyDescent="0.35">
      <c r="A4" t="s">
        <v>78</v>
      </c>
      <c r="B4" s="1">
        <v>42942</v>
      </c>
      <c r="C4" s="1">
        <v>43015</v>
      </c>
      <c r="D4">
        <v>1</v>
      </c>
      <c r="E4">
        <v>0</v>
      </c>
      <c r="F4">
        <v>1</v>
      </c>
      <c r="G4">
        <v>0</v>
      </c>
      <c r="H4">
        <v>0</v>
      </c>
      <c r="I4">
        <v>0</v>
      </c>
      <c r="J4">
        <v>0</v>
      </c>
      <c r="K4">
        <v>1</v>
      </c>
      <c r="L4">
        <v>0</v>
      </c>
      <c r="M4">
        <v>1</v>
      </c>
      <c r="N4">
        <v>0</v>
      </c>
      <c r="O4">
        <v>0</v>
      </c>
      <c r="P4">
        <v>0</v>
      </c>
      <c r="Q4">
        <v>0</v>
      </c>
      <c r="R4">
        <v>0</v>
      </c>
      <c r="S4">
        <v>0</v>
      </c>
      <c r="T4">
        <v>0</v>
      </c>
      <c r="U4">
        <v>0</v>
      </c>
      <c r="V4">
        <v>0</v>
      </c>
      <c r="W4">
        <v>0</v>
      </c>
      <c r="X4">
        <v>0</v>
      </c>
      <c r="Y4">
        <v>0</v>
      </c>
      <c r="Z4">
        <v>0</v>
      </c>
      <c r="AA4">
        <v>1</v>
      </c>
      <c r="AB4">
        <v>0</v>
      </c>
      <c r="AC4">
        <v>2</v>
      </c>
      <c r="AD4">
        <v>1</v>
      </c>
      <c r="AE4">
        <v>0</v>
      </c>
      <c r="AF4">
        <v>0</v>
      </c>
      <c r="AG4">
        <v>0</v>
      </c>
      <c r="AH4">
        <v>0</v>
      </c>
      <c r="AI4">
        <v>1</v>
      </c>
      <c r="AJ4">
        <v>0</v>
      </c>
      <c r="AK4">
        <v>0</v>
      </c>
      <c r="AL4">
        <v>0</v>
      </c>
      <c r="AM4">
        <v>0</v>
      </c>
      <c r="AN4">
        <v>0</v>
      </c>
      <c r="AO4">
        <v>0</v>
      </c>
      <c r="AP4">
        <v>0</v>
      </c>
      <c r="AQ4">
        <v>0</v>
      </c>
      <c r="AR4" t="s">
        <v>794</v>
      </c>
      <c r="AS4" t="s">
        <v>794</v>
      </c>
      <c r="AT4" t="s">
        <v>794</v>
      </c>
      <c r="AU4" t="s">
        <v>794</v>
      </c>
      <c r="AV4">
        <v>0</v>
      </c>
      <c r="AW4" t="s">
        <v>794</v>
      </c>
      <c r="AX4" t="s">
        <v>794</v>
      </c>
      <c r="AY4">
        <v>0</v>
      </c>
      <c r="AZ4" t="s">
        <v>794</v>
      </c>
      <c r="BA4" t="s">
        <v>794</v>
      </c>
      <c r="BB4" t="s">
        <v>794</v>
      </c>
      <c r="BC4">
        <v>0</v>
      </c>
      <c r="BD4" t="s">
        <v>794</v>
      </c>
      <c r="BE4" t="s">
        <v>794</v>
      </c>
      <c r="BF4" t="s">
        <v>794</v>
      </c>
      <c r="BG4" t="s">
        <v>794</v>
      </c>
      <c r="BH4" t="s">
        <v>794</v>
      </c>
      <c r="BI4" t="s">
        <v>794</v>
      </c>
      <c r="BJ4" t="s">
        <v>794</v>
      </c>
      <c r="BK4">
        <v>0</v>
      </c>
      <c r="BL4" t="s">
        <v>794</v>
      </c>
      <c r="BM4" t="s">
        <v>794</v>
      </c>
      <c r="BN4">
        <v>0</v>
      </c>
      <c r="BO4" t="s">
        <v>794</v>
      </c>
      <c r="BP4" t="s">
        <v>794</v>
      </c>
      <c r="BQ4" t="s">
        <v>794</v>
      </c>
      <c r="BR4">
        <v>0</v>
      </c>
      <c r="BS4">
        <v>0</v>
      </c>
      <c r="BT4">
        <v>0</v>
      </c>
      <c r="BU4">
        <v>0</v>
      </c>
      <c r="BV4">
        <v>1</v>
      </c>
      <c r="BW4">
        <v>1</v>
      </c>
      <c r="BX4">
        <v>1</v>
      </c>
      <c r="BY4">
        <v>1</v>
      </c>
      <c r="BZ4">
        <v>0</v>
      </c>
      <c r="CA4">
        <v>1</v>
      </c>
      <c r="CB4">
        <v>0</v>
      </c>
      <c r="CC4">
        <v>1</v>
      </c>
      <c r="CD4">
        <v>0</v>
      </c>
      <c r="CE4">
        <v>0</v>
      </c>
      <c r="CF4">
        <v>0</v>
      </c>
      <c r="CG4">
        <v>1</v>
      </c>
      <c r="CH4">
        <v>0</v>
      </c>
      <c r="CI4">
        <v>0</v>
      </c>
      <c r="CJ4">
        <v>0</v>
      </c>
      <c r="CK4">
        <v>0</v>
      </c>
      <c r="CL4">
        <v>0</v>
      </c>
      <c r="CM4">
        <v>0</v>
      </c>
      <c r="CN4">
        <v>0</v>
      </c>
      <c r="CO4">
        <v>0</v>
      </c>
      <c r="CP4">
        <v>1</v>
      </c>
      <c r="CQ4">
        <v>0</v>
      </c>
      <c r="CR4">
        <v>1</v>
      </c>
      <c r="CS4">
        <v>1</v>
      </c>
      <c r="CT4">
        <v>1</v>
      </c>
      <c r="CU4">
        <v>0</v>
      </c>
      <c r="CV4">
        <v>0</v>
      </c>
      <c r="CW4">
        <v>0</v>
      </c>
      <c r="CX4">
        <v>1</v>
      </c>
      <c r="CY4">
        <v>1</v>
      </c>
      <c r="CZ4">
        <v>1</v>
      </c>
      <c r="DA4">
        <v>0</v>
      </c>
      <c r="DB4">
        <v>1</v>
      </c>
      <c r="DC4">
        <v>0</v>
      </c>
      <c r="DD4">
        <v>1</v>
      </c>
      <c r="DE4">
        <v>1</v>
      </c>
      <c r="DF4">
        <v>1</v>
      </c>
      <c r="DG4">
        <v>0</v>
      </c>
      <c r="DH4">
        <v>1</v>
      </c>
      <c r="DI4">
        <v>0</v>
      </c>
    </row>
    <row r="5" spans="1:113" x14ac:dyDescent="0.35">
      <c r="A5" t="s">
        <v>78</v>
      </c>
      <c r="B5" s="1">
        <v>43016</v>
      </c>
      <c r="C5" s="1">
        <v>43031</v>
      </c>
      <c r="D5">
        <v>1</v>
      </c>
      <c r="E5">
        <v>0</v>
      </c>
      <c r="F5">
        <v>1</v>
      </c>
      <c r="G5">
        <v>0</v>
      </c>
      <c r="H5">
        <v>0</v>
      </c>
      <c r="I5">
        <v>0</v>
      </c>
      <c r="J5">
        <v>0</v>
      </c>
      <c r="K5">
        <v>1</v>
      </c>
      <c r="L5">
        <v>0</v>
      </c>
      <c r="M5">
        <v>1</v>
      </c>
      <c r="N5">
        <v>0</v>
      </c>
      <c r="O5">
        <v>0</v>
      </c>
      <c r="P5">
        <v>0</v>
      </c>
      <c r="Q5">
        <v>0</v>
      </c>
      <c r="R5">
        <v>0</v>
      </c>
      <c r="S5">
        <v>0</v>
      </c>
      <c r="T5">
        <v>0</v>
      </c>
      <c r="U5">
        <v>0</v>
      </c>
      <c r="V5">
        <v>0</v>
      </c>
      <c r="W5">
        <v>0</v>
      </c>
      <c r="X5">
        <v>0</v>
      </c>
      <c r="Y5">
        <v>0</v>
      </c>
      <c r="Z5">
        <v>0</v>
      </c>
      <c r="AA5">
        <v>1</v>
      </c>
      <c r="AB5">
        <v>0</v>
      </c>
      <c r="AC5">
        <v>2</v>
      </c>
      <c r="AD5">
        <v>1</v>
      </c>
      <c r="AE5">
        <v>0</v>
      </c>
      <c r="AF5">
        <v>0</v>
      </c>
      <c r="AG5">
        <v>0</v>
      </c>
      <c r="AH5">
        <v>0</v>
      </c>
      <c r="AI5">
        <v>1</v>
      </c>
      <c r="AJ5">
        <v>0</v>
      </c>
      <c r="AK5">
        <v>0</v>
      </c>
      <c r="AL5">
        <v>0</v>
      </c>
      <c r="AM5">
        <v>0</v>
      </c>
      <c r="AN5">
        <v>0</v>
      </c>
      <c r="AO5">
        <v>0</v>
      </c>
      <c r="AP5">
        <v>0</v>
      </c>
      <c r="AQ5">
        <v>0</v>
      </c>
      <c r="AR5" t="s">
        <v>794</v>
      </c>
      <c r="AS5" t="s">
        <v>794</v>
      </c>
      <c r="AT5" t="s">
        <v>794</v>
      </c>
      <c r="AU5" t="s">
        <v>794</v>
      </c>
      <c r="AV5">
        <v>0</v>
      </c>
      <c r="AW5" t="s">
        <v>794</v>
      </c>
      <c r="AX5" t="s">
        <v>794</v>
      </c>
      <c r="AY5">
        <v>0</v>
      </c>
      <c r="AZ5" t="s">
        <v>794</v>
      </c>
      <c r="BA5" t="s">
        <v>794</v>
      </c>
      <c r="BB5" t="s">
        <v>794</v>
      </c>
      <c r="BC5">
        <v>0</v>
      </c>
      <c r="BD5" t="s">
        <v>794</v>
      </c>
      <c r="BE5" t="s">
        <v>794</v>
      </c>
      <c r="BF5" t="s">
        <v>794</v>
      </c>
      <c r="BG5" t="s">
        <v>794</v>
      </c>
      <c r="BH5" t="s">
        <v>794</v>
      </c>
      <c r="BI5" t="s">
        <v>794</v>
      </c>
      <c r="BJ5" t="s">
        <v>794</v>
      </c>
      <c r="BK5">
        <v>0</v>
      </c>
      <c r="BL5" t="s">
        <v>794</v>
      </c>
      <c r="BM5" t="s">
        <v>794</v>
      </c>
      <c r="BN5">
        <v>0</v>
      </c>
      <c r="BO5" t="s">
        <v>794</v>
      </c>
      <c r="BP5" t="s">
        <v>794</v>
      </c>
      <c r="BQ5" t="s">
        <v>794</v>
      </c>
      <c r="BR5">
        <v>0</v>
      </c>
      <c r="BS5">
        <v>0</v>
      </c>
      <c r="BT5">
        <v>0</v>
      </c>
      <c r="BU5">
        <v>0</v>
      </c>
      <c r="BV5">
        <v>1</v>
      </c>
      <c r="BW5">
        <v>1</v>
      </c>
      <c r="BX5">
        <v>1</v>
      </c>
      <c r="BY5">
        <v>1</v>
      </c>
      <c r="BZ5">
        <v>0</v>
      </c>
      <c r="CA5">
        <v>1</v>
      </c>
      <c r="CB5">
        <v>0</v>
      </c>
      <c r="CC5">
        <v>1</v>
      </c>
      <c r="CD5">
        <v>0</v>
      </c>
      <c r="CE5">
        <v>0</v>
      </c>
      <c r="CF5">
        <v>0</v>
      </c>
      <c r="CG5">
        <v>1</v>
      </c>
      <c r="CH5">
        <v>0</v>
      </c>
      <c r="CI5">
        <v>0</v>
      </c>
      <c r="CJ5">
        <v>0</v>
      </c>
      <c r="CK5">
        <v>0</v>
      </c>
      <c r="CL5">
        <v>0</v>
      </c>
      <c r="CM5">
        <v>0</v>
      </c>
      <c r="CN5">
        <v>0</v>
      </c>
      <c r="CO5">
        <v>0</v>
      </c>
      <c r="CP5">
        <v>1</v>
      </c>
      <c r="CQ5">
        <v>0</v>
      </c>
      <c r="CR5">
        <v>1</v>
      </c>
      <c r="CS5">
        <v>1</v>
      </c>
      <c r="CT5">
        <v>1</v>
      </c>
      <c r="CU5">
        <v>0</v>
      </c>
      <c r="CV5">
        <v>0</v>
      </c>
      <c r="CW5">
        <v>0</v>
      </c>
      <c r="CX5">
        <v>1</v>
      </c>
      <c r="CY5">
        <v>1</v>
      </c>
      <c r="CZ5">
        <v>1</v>
      </c>
      <c r="DA5">
        <v>0</v>
      </c>
      <c r="DB5">
        <v>1</v>
      </c>
      <c r="DC5">
        <v>0</v>
      </c>
      <c r="DD5">
        <v>1</v>
      </c>
      <c r="DE5">
        <v>1</v>
      </c>
      <c r="DF5">
        <v>1</v>
      </c>
      <c r="DG5">
        <v>0</v>
      </c>
      <c r="DH5">
        <v>1</v>
      </c>
      <c r="DI5">
        <v>0</v>
      </c>
    </row>
    <row r="6" spans="1:113" x14ac:dyDescent="0.35">
      <c r="A6" t="s">
        <v>78</v>
      </c>
      <c r="B6" s="1">
        <v>43032</v>
      </c>
      <c r="C6" s="1">
        <v>43328</v>
      </c>
      <c r="D6">
        <v>1</v>
      </c>
      <c r="E6">
        <v>0</v>
      </c>
      <c r="F6">
        <v>1</v>
      </c>
      <c r="G6">
        <v>0</v>
      </c>
      <c r="H6">
        <v>0</v>
      </c>
      <c r="I6">
        <v>0</v>
      </c>
      <c r="J6">
        <v>0</v>
      </c>
      <c r="K6">
        <v>1</v>
      </c>
      <c r="L6">
        <v>0</v>
      </c>
      <c r="M6">
        <v>1</v>
      </c>
      <c r="N6">
        <v>0</v>
      </c>
      <c r="O6">
        <v>0</v>
      </c>
      <c r="P6">
        <v>0</v>
      </c>
      <c r="Q6">
        <v>0</v>
      </c>
      <c r="R6">
        <v>0</v>
      </c>
      <c r="S6">
        <v>0</v>
      </c>
      <c r="T6">
        <v>0</v>
      </c>
      <c r="U6">
        <v>0</v>
      </c>
      <c r="V6">
        <v>0</v>
      </c>
      <c r="W6">
        <v>0</v>
      </c>
      <c r="X6">
        <v>0</v>
      </c>
      <c r="Y6">
        <v>0</v>
      </c>
      <c r="Z6">
        <v>0</v>
      </c>
      <c r="AA6">
        <v>1</v>
      </c>
      <c r="AB6">
        <v>0</v>
      </c>
      <c r="AC6">
        <v>2</v>
      </c>
      <c r="AD6">
        <v>1</v>
      </c>
      <c r="AE6">
        <v>1</v>
      </c>
      <c r="AF6">
        <v>0</v>
      </c>
      <c r="AG6">
        <v>1</v>
      </c>
      <c r="AH6">
        <v>0</v>
      </c>
      <c r="AI6">
        <v>1</v>
      </c>
      <c r="AJ6">
        <v>0</v>
      </c>
      <c r="AK6">
        <v>0</v>
      </c>
      <c r="AL6">
        <v>0</v>
      </c>
      <c r="AM6">
        <v>0</v>
      </c>
      <c r="AN6">
        <v>0</v>
      </c>
      <c r="AO6">
        <v>0</v>
      </c>
      <c r="AP6">
        <v>0</v>
      </c>
      <c r="AQ6">
        <v>0</v>
      </c>
      <c r="AR6" t="s">
        <v>794</v>
      </c>
      <c r="AS6" t="s">
        <v>794</v>
      </c>
      <c r="AT6" t="s">
        <v>794</v>
      </c>
      <c r="AU6" t="s">
        <v>794</v>
      </c>
      <c r="AV6">
        <v>0</v>
      </c>
      <c r="AW6" t="s">
        <v>794</v>
      </c>
      <c r="AX6" t="s">
        <v>794</v>
      </c>
      <c r="AY6">
        <v>0</v>
      </c>
      <c r="AZ6" t="s">
        <v>794</v>
      </c>
      <c r="BA6" t="s">
        <v>794</v>
      </c>
      <c r="BB6" t="s">
        <v>794</v>
      </c>
      <c r="BC6">
        <v>0</v>
      </c>
      <c r="BD6" t="s">
        <v>794</v>
      </c>
      <c r="BE6" t="s">
        <v>794</v>
      </c>
      <c r="BF6" t="s">
        <v>794</v>
      </c>
      <c r="BG6" t="s">
        <v>794</v>
      </c>
      <c r="BH6" t="s">
        <v>794</v>
      </c>
      <c r="BI6" t="s">
        <v>794</v>
      </c>
      <c r="BJ6" t="s">
        <v>794</v>
      </c>
      <c r="BK6">
        <v>0</v>
      </c>
      <c r="BL6" t="s">
        <v>794</v>
      </c>
      <c r="BM6" t="s">
        <v>794</v>
      </c>
      <c r="BN6">
        <v>0</v>
      </c>
      <c r="BO6" t="s">
        <v>794</v>
      </c>
      <c r="BP6" t="s">
        <v>794</v>
      </c>
      <c r="BQ6" t="s">
        <v>794</v>
      </c>
      <c r="BR6">
        <v>0</v>
      </c>
      <c r="BS6">
        <v>0</v>
      </c>
      <c r="BT6">
        <v>0</v>
      </c>
      <c r="BU6">
        <v>0</v>
      </c>
      <c r="BV6">
        <v>1</v>
      </c>
      <c r="BW6">
        <v>1</v>
      </c>
      <c r="BX6">
        <v>1</v>
      </c>
      <c r="BY6">
        <v>1</v>
      </c>
      <c r="BZ6">
        <v>0</v>
      </c>
      <c r="CA6">
        <v>1</v>
      </c>
      <c r="CB6">
        <v>0</v>
      </c>
      <c r="CC6">
        <v>1</v>
      </c>
      <c r="CD6">
        <v>0</v>
      </c>
      <c r="CE6">
        <v>0</v>
      </c>
      <c r="CF6">
        <v>0</v>
      </c>
      <c r="CG6">
        <v>1</v>
      </c>
      <c r="CH6">
        <v>0</v>
      </c>
      <c r="CI6">
        <v>0</v>
      </c>
      <c r="CJ6">
        <v>0</v>
      </c>
      <c r="CK6">
        <v>0</v>
      </c>
      <c r="CL6">
        <v>0</v>
      </c>
      <c r="CM6">
        <v>0</v>
      </c>
      <c r="CN6">
        <v>0</v>
      </c>
      <c r="CO6">
        <v>0</v>
      </c>
      <c r="CP6">
        <v>1</v>
      </c>
      <c r="CQ6">
        <v>0</v>
      </c>
      <c r="CR6">
        <v>1</v>
      </c>
      <c r="CS6">
        <v>1</v>
      </c>
      <c r="CT6">
        <v>1</v>
      </c>
      <c r="CU6">
        <v>0</v>
      </c>
      <c r="CV6">
        <v>0</v>
      </c>
      <c r="CW6">
        <v>0</v>
      </c>
      <c r="CX6">
        <v>1</v>
      </c>
      <c r="CY6">
        <v>1</v>
      </c>
      <c r="CZ6">
        <v>1</v>
      </c>
      <c r="DA6">
        <v>0</v>
      </c>
      <c r="DB6">
        <v>1</v>
      </c>
      <c r="DC6">
        <v>0</v>
      </c>
      <c r="DD6">
        <v>1</v>
      </c>
      <c r="DE6">
        <v>1</v>
      </c>
      <c r="DF6">
        <v>1</v>
      </c>
      <c r="DG6">
        <v>0</v>
      </c>
      <c r="DH6">
        <v>1</v>
      </c>
      <c r="DI6">
        <v>0</v>
      </c>
    </row>
    <row r="7" spans="1:113" x14ac:dyDescent="0.35">
      <c r="A7" t="s">
        <v>78</v>
      </c>
      <c r="B7" s="1">
        <v>43329</v>
      </c>
      <c r="C7" s="1">
        <v>43465</v>
      </c>
      <c r="D7">
        <v>1</v>
      </c>
      <c r="E7">
        <v>0</v>
      </c>
      <c r="F7">
        <v>1</v>
      </c>
      <c r="G7">
        <v>0</v>
      </c>
      <c r="H7">
        <v>0</v>
      </c>
      <c r="I7">
        <v>0</v>
      </c>
      <c r="J7">
        <v>0</v>
      </c>
      <c r="K7">
        <v>1</v>
      </c>
      <c r="L7">
        <v>0</v>
      </c>
      <c r="M7">
        <v>1</v>
      </c>
      <c r="N7">
        <v>0</v>
      </c>
      <c r="O7">
        <v>0</v>
      </c>
      <c r="P7">
        <v>0</v>
      </c>
      <c r="Q7">
        <v>0</v>
      </c>
      <c r="R7">
        <v>0</v>
      </c>
      <c r="S7">
        <v>0</v>
      </c>
      <c r="T7">
        <v>0</v>
      </c>
      <c r="U7">
        <v>0</v>
      </c>
      <c r="V7">
        <v>0</v>
      </c>
      <c r="W7">
        <v>0</v>
      </c>
      <c r="X7">
        <v>0</v>
      </c>
      <c r="Y7">
        <v>0</v>
      </c>
      <c r="Z7">
        <v>0</v>
      </c>
      <c r="AA7">
        <v>1</v>
      </c>
      <c r="AB7">
        <v>0</v>
      </c>
      <c r="AC7">
        <v>2</v>
      </c>
      <c r="AD7">
        <v>1</v>
      </c>
      <c r="AE7">
        <v>1</v>
      </c>
      <c r="AF7">
        <v>0</v>
      </c>
      <c r="AG7">
        <v>1</v>
      </c>
      <c r="AH7">
        <v>0</v>
      </c>
      <c r="AI7">
        <v>1</v>
      </c>
      <c r="AJ7">
        <v>0</v>
      </c>
      <c r="AK7">
        <v>0</v>
      </c>
      <c r="AL7">
        <v>0</v>
      </c>
      <c r="AM7">
        <v>0</v>
      </c>
      <c r="AN7">
        <v>0</v>
      </c>
      <c r="AO7">
        <v>0</v>
      </c>
      <c r="AP7">
        <v>0</v>
      </c>
      <c r="AQ7">
        <v>0</v>
      </c>
      <c r="AR7" t="s">
        <v>794</v>
      </c>
      <c r="AS7" t="s">
        <v>794</v>
      </c>
      <c r="AT7" t="s">
        <v>794</v>
      </c>
      <c r="AU7" t="s">
        <v>794</v>
      </c>
      <c r="AV7">
        <v>0</v>
      </c>
      <c r="AW7" t="s">
        <v>794</v>
      </c>
      <c r="AX7" t="s">
        <v>794</v>
      </c>
      <c r="AY7">
        <v>0</v>
      </c>
      <c r="AZ7" t="s">
        <v>794</v>
      </c>
      <c r="BA7" t="s">
        <v>794</v>
      </c>
      <c r="BB7" t="s">
        <v>794</v>
      </c>
      <c r="BC7">
        <v>1</v>
      </c>
      <c r="BD7">
        <v>0</v>
      </c>
      <c r="BE7">
        <v>0</v>
      </c>
      <c r="BF7">
        <v>1</v>
      </c>
      <c r="BG7">
        <v>0</v>
      </c>
      <c r="BH7">
        <v>0</v>
      </c>
      <c r="BI7">
        <v>0</v>
      </c>
      <c r="BJ7">
        <v>0</v>
      </c>
      <c r="BK7">
        <v>0</v>
      </c>
      <c r="BL7" t="s">
        <v>794</v>
      </c>
      <c r="BM7" t="s">
        <v>794</v>
      </c>
      <c r="BN7">
        <v>0</v>
      </c>
      <c r="BO7" t="s">
        <v>794</v>
      </c>
      <c r="BP7" t="s">
        <v>794</v>
      </c>
      <c r="BQ7" t="s">
        <v>794</v>
      </c>
      <c r="BR7">
        <v>0</v>
      </c>
      <c r="BS7">
        <v>0</v>
      </c>
      <c r="BT7">
        <v>0</v>
      </c>
      <c r="BU7">
        <v>0</v>
      </c>
      <c r="BV7">
        <v>1</v>
      </c>
      <c r="BW7">
        <v>1</v>
      </c>
      <c r="BX7">
        <v>1</v>
      </c>
      <c r="BY7">
        <v>1</v>
      </c>
      <c r="BZ7">
        <v>0</v>
      </c>
      <c r="CA7">
        <v>1</v>
      </c>
      <c r="CB7">
        <v>0</v>
      </c>
      <c r="CC7">
        <v>1</v>
      </c>
      <c r="CD7">
        <v>0</v>
      </c>
      <c r="CE7">
        <v>0</v>
      </c>
      <c r="CF7">
        <v>0</v>
      </c>
      <c r="CG7">
        <v>1</v>
      </c>
      <c r="CH7">
        <v>0</v>
      </c>
      <c r="CI7">
        <v>0</v>
      </c>
      <c r="CJ7">
        <v>0</v>
      </c>
      <c r="CK7">
        <v>0</v>
      </c>
      <c r="CL7">
        <v>0</v>
      </c>
      <c r="CM7">
        <v>0</v>
      </c>
      <c r="CN7">
        <v>0</v>
      </c>
      <c r="CO7">
        <v>0</v>
      </c>
      <c r="CP7">
        <v>1</v>
      </c>
      <c r="CQ7">
        <v>0</v>
      </c>
      <c r="CR7">
        <v>1</v>
      </c>
      <c r="CS7">
        <v>1</v>
      </c>
      <c r="CT7">
        <v>1</v>
      </c>
      <c r="CU7">
        <v>0</v>
      </c>
      <c r="CV7">
        <v>0</v>
      </c>
      <c r="CW7">
        <v>0</v>
      </c>
      <c r="CX7">
        <v>1</v>
      </c>
      <c r="CY7">
        <v>1</v>
      </c>
      <c r="CZ7">
        <v>1</v>
      </c>
      <c r="DA7">
        <v>0</v>
      </c>
      <c r="DB7">
        <v>1</v>
      </c>
      <c r="DC7">
        <v>0</v>
      </c>
      <c r="DD7">
        <v>1</v>
      </c>
      <c r="DE7">
        <v>1</v>
      </c>
      <c r="DF7">
        <v>1</v>
      </c>
      <c r="DG7">
        <v>0</v>
      </c>
      <c r="DH7">
        <v>1</v>
      </c>
      <c r="DI7">
        <v>0</v>
      </c>
    </row>
    <row r="8" spans="1:113" x14ac:dyDescent="0.35">
      <c r="A8" t="s">
        <v>78</v>
      </c>
      <c r="B8" s="1">
        <v>43466</v>
      </c>
      <c r="C8" s="1">
        <v>43571</v>
      </c>
      <c r="D8">
        <v>1</v>
      </c>
      <c r="E8">
        <v>0</v>
      </c>
      <c r="F8">
        <v>1</v>
      </c>
      <c r="G8">
        <v>0</v>
      </c>
      <c r="H8">
        <v>0</v>
      </c>
      <c r="I8">
        <v>0</v>
      </c>
      <c r="J8">
        <v>0</v>
      </c>
      <c r="K8">
        <v>1</v>
      </c>
      <c r="L8">
        <v>0</v>
      </c>
      <c r="M8">
        <v>1</v>
      </c>
      <c r="N8">
        <v>0</v>
      </c>
      <c r="O8">
        <v>0</v>
      </c>
      <c r="P8">
        <v>0</v>
      </c>
      <c r="Q8">
        <v>0</v>
      </c>
      <c r="R8">
        <v>0</v>
      </c>
      <c r="S8">
        <v>0</v>
      </c>
      <c r="T8">
        <v>0</v>
      </c>
      <c r="U8">
        <v>0</v>
      </c>
      <c r="V8">
        <v>0</v>
      </c>
      <c r="W8">
        <v>0</v>
      </c>
      <c r="X8">
        <v>0</v>
      </c>
      <c r="Y8">
        <v>0</v>
      </c>
      <c r="Z8">
        <v>0</v>
      </c>
      <c r="AA8">
        <v>1</v>
      </c>
      <c r="AB8">
        <v>0</v>
      </c>
      <c r="AC8">
        <v>2</v>
      </c>
      <c r="AD8">
        <v>1</v>
      </c>
      <c r="AE8">
        <v>1</v>
      </c>
      <c r="AF8">
        <v>0</v>
      </c>
      <c r="AG8">
        <v>1</v>
      </c>
      <c r="AH8">
        <v>0</v>
      </c>
      <c r="AI8">
        <v>1</v>
      </c>
      <c r="AJ8">
        <v>0</v>
      </c>
      <c r="AK8">
        <v>0</v>
      </c>
      <c r="AL8">
        <v>0</v>
      </c>
      <c r="AM8">
        <v>0</v>
      </c>
      <c r="AN8">
        <v>0</v>
      </c>
      <c r="AO8">
        <v>0</v>
      </c>
      <c r="AP8">
        <v>0</v>
      </c>
      <c r="AQ8">
        <v>0</v>
      </c>
      <c r="AR8" t="s">
        <v>794</v>
      </c>
      <c r="AS8" t="s">
        <v>794</v>
      </c>
      <c r="AT8" t="s">
        <v>794</v>
      </c>
      <c r="AU8" t="s">
        <v>794</v>
      </c>
      <c r="AV8">
        <v>0</v>
      </c>
      <c r="AW8" t="s">
        <v>794</v>
      </c>
      <c r="AX8" t="s">
        <v>794</v>
      </c>
      <c r="AY8">
        <v>0</v>
      </c>
      <c r="AZ8" t="s">
        <v>794</v>
      </c>
      <c r="BA8" t="s">
        <v>794</v>
      </c>
      <c r="BB8" t="s">
        <v>794</v>
      </c>
      <c r="BC8">
        <v>1</v>
      </c>
      <c r="BD8">
        <v>0</v>
      </c>
      <c r="BE8">
        <v>0</v>
      </c>
      <c r="BF8">
        <v>1</v>
      </c>
      <c r="BG8">
        <v>0</v>
      </c>
      <c r="BH8">
        <v>0</v>
      </c>
      <c r="BI8">
        <v>0</v>
      </c>
      <c r="BJ8">
        <v>0</v>
      </c>
      <c r="BK8">
        <v>0</v>
      </c>
      <c r="BL8" t="s">
        <v>794</v>
      </c>
      <c r="BM8" t="s">
        <v>794</v>
      </c>
      <c r="BN8">
        <v>0</v>
      </c>
      <c r="BO8" t="s">
        <v>794</v>
      </c>
      <c r="BP8" t="s">
        <v>794</v>
      </c>
      <c r="BQ8" t="s">
        <v>794</v>
      </c>
      <c r="BR8">
        <v>0</v>
      </c>
      <c r="BS8">
        <v>0</v>
      </c>
      <c r="BT8">
        <v>0</v>
      </c>
      <c r="BU8">
        <v>0</v>
      </c>
      <c r="BV8">
        <v>1</v>
      </c>
      <c r="BW8">
        <v>1</v>
      </c>
      <c r="BX8">
        <v>1</v>
      </c>
      <c r="BY8">
        <v>1</v>
      </c>
      <c r="BZ8">
        <v>0</v>
      </c>
      <c r="CA8">
        <v>1</v>
      </c>
      <c r="CB8">
        <v>0</v>
      </c>
      <c r="CC8">
        <v>1</v>
      </c>
      <c r="CD8">
        <v>0</v>
      </c>
      <c r="CE8">
        <v>0</v>
      </c>
      <c r="CF8">
        <v>0</v>
      </c>
      <c r="CG8">
        <v>1</v>
      </c>
      <c r="CH8">
        <v>0</v>
      </c>
      <c r="CI8">
        <v>0</v>
      </c>
      <c r="CJ8">
        <v>0</v>
      </c>
      <c r="CK8">
        <v>0</v>
      </c>
      <c r="CL8">
        <v>0</v>
      </c>
      <c r="CM8">
        <v>0</v>
      </c>
      <c r="CN8">
        <v>0</v>
      </c>
      <c r="CO8">
        <v>0</v>
      </c>
      <c r="CP8">
        <v>1</v>
      </c>
      <c r="CQ8">
        <v>0</v>
      </c>
      <c r="CR8">
        <v>1</v>
      </c>
      <c r="CS8">
        <v>1</v>
      </c>
      <c r="CT8">
        <v>1</v>
      </c>
      <c r="CU8">
        <v>0</v>
      </c>
      <c r="CV8">
        <v>0</v>
      </c>
      <c r="CW8">
        <v>0</v>
      </c>
      <c r="CX8">
        <v>1</v>
      </c>
      <c r="CY8">
        <v>1</v>
      </c>
      <c r="CZ8">
        <v>1</v>
      </c>
      <c r="DA8">
        <v>0</v>
      </c>
      <c r="DB8">
        <v>1</v>
      </c>
      <c r="DC8">
        <v>0</v>
      </c>
      <c r="DD8">
        <v>1</v>
      </c>
      <c r="DE8">
        <v>1</v>
      </c>
      <c r="DF8">
        <v>1</v>
      </c>
      <c r="DG8">
        <v>0</v>
      </c>
      <c r="DH8">
        <v>1</v>
      </c>
      <c r="DI8">
        <v>0</v>
      </c>
    </row>
    <row r="9" spans="1:113" x14ac:dyDescent="0.35">
      <c r="A9" t="s">
        <v>78</v>
      </c>
      <c r="B9" s="1">
        <v>43572</v>
      </c>
      <c r="C9" s="1">
        <v>43646</v>
      </c>
      <c r="D9">
        <v>1</v>
      </c>
      <c r="E9">
        <v>0</v>
      </c>
      <c r="F9">
        <v>1</v>
      </c>
      <c r="G9">
        <v>0</v>
      </c>
      <c r="H9">
        <v>0</v>
      </c>
      <c r="I9">
        <v>0</v>
      </c>
      <c r="J9">
        <v>0</v>
      </c>
      <c r="K9">
        <v>1</v>
      </c>
      <c r="L9">
        <v>0</v>
      </c>
      <c r="M9">
        <v>1</v>
      </c>
      <c r="N9">
        <v>0</v>
      </c>
      <c r="O9">
        <v>0</v>
      </c>
      <c r="P9">
        <v>0</v>
      </c>
      <c r="Q9">
        <v>0</v>
      </c>
      <c r="R9">
        <v>0</v>
      </c>
      <c r="S9">
        <v>0</v>
      </c>
      <c r="T9">
        <v>0</v>
      </c>
      <c r="U9">
        <v>0</v>
      </c>
      <c r="V9">
        <v>0</v>
      </c>
      <c r="W9">
        <v>0</v>
      </c>
      <c r="X9">
        <v>0</v>
      </c>
      <c r="Y9">
        <v>0</v>
      </c>
      <c r="Z9">
        <v>0</v>
      </c>
      <c r="AA9">
        <v>1</v>
      </c>
      <c r="AB9">
        <v>0</v>
      </c>
      <c r="AC9">
        <v>2</v>
      </c>
      <c r="AD9">
        <v>1</v>
      </c>
      <c r="AE9">
        <v>1</v>
      </c>
      <c r="AF9">
        <v>0</v>
      </c>
      <c r="AG9">
        <v>1</v>
      </c>
      <c r="AH9">
        <v>0</v>
      </c>
      <c r="AI9">
        <v>1</v>
      </c>
      <c r="AJ9">
        <v>0</v>
      </c>
      <c r="AK9">
        <v>0</v>
      </c>
      <c r="AL9">
        <v>0</v>
      </c>
      <c r="AM9">
        <v>0</v>
      </c>
      <c r="AN9">
        <v>0</v>
      </c>
      <c r="AO9">
        <v>0</v>
      </c>
      <c r="AP9">
        <v>0</v>
      </c>
      <c r="AQ9">
        <v>0</v>
      </c>
      <c r="AR9" t="s">
        <v>794</v>
      </c>
      <c r="AS9" t="s">
        <v>794</v>
      </c>
      <c r="AT9" t="s">
        <v>794</v>
      </c>
      <c r="AU9" t="s">
        <v>794</v>
      </c>
      <c r="AV9">
        <v>0</v>
      </c>
      <c r="AW9" t="s">
        <v>794</v>
      </c>
      <c r="AX9" t="s">
        <v>794</v>
      </c>
      <c r="AY9">
        <v>0</v>
      </c>
      <c r="AZ9" t="s">
        <v>794</v>
      </c>
      <c r="BA9" t="s">
        <v>794</v>
      </c>
      <c r="BB9" t="s">
        <v>794</v>
      </c>
      <c r="BC9">
        <v>1</v>
      </c>
      <c r="BD9">
        <v>0</v>
      </c>
      <c r="BE9">
        <v>0</v>
      </c>
      <c r="BF9">
        <v>1</v>
      </c>
      <c r="BG9">
        <v>0</v>
      </c>
      <c r="BH9">
        <v>0</v>
      </c>
      <c r="BI9">
        <v>0</v>
      </c>
      <c r="BJ9">
        <v>0</v>
      </c>
      <c r="BK9">
        <v>0</v>
      </c>
      <c r="BL9" t="s">
        <v>794</v>
      </c>
      <c r="BM9" t="s">
        <v>794</v>
      </c>
      <c r="BN9">
        <v>0</v>
      </c>
      <c r="BO9" t="s">
        <v>794</v>
      </c>
      <c r="BP9" t="s">
        <v>794</v>
      </c>
      <c r="BQ9" t="s">
        <v>794</v>
      </c>
      <c r="BR9">
        <v>0</v>
      </c>
      <c r="BS9">
        <v>0</v>
      </c>
      <c r="BT9">
        <v>0</v>
      </c>
      <c r="BU9">
        <v>0</v>
      </c>
      <c r="BV9">
        <v>1</v>
      </c>
      <c r="BW9">
        <v>1</v>
      </c>
      <c r="BX9">
        <v>1</v>
      </c>
      <c r="BY9">
        <v>1</v>
      </c>
      <c r="BZ9">
        <v>0</v>
      </c>
      <c r="CA9">
        <v>1</v>
      </c>
      <c r="CB9">
        <v>0</v>
      </c>
      <c r="CC9">
        <v>1</v>
      </c>
      <c r="CD9">
        <v>0</v>
      </c>
      <c r="CE9">
        <v>0</v>
      </c>
      <c r="CF9">
        <v>0</v>
      </c>
      <c r="CG9">
        <v>1</v>
      </c>
      <c r="CH9">
        <v>0</v>
      </c>
      <c r="CI9">
        <v>0</v>
      </c>
      <c r="CJ9">
        <v>0</v>
      </c>
      <c r="CK9">
        <v>0</v>
      </c>
      <c r="CL9">
        <v>0</v>
      </c>
      <c r="CM9">
        <v>0</v>
      </c>
      <c r="CN9">
        <v>0</v>
      </c>
      <c r="CO9">
        <v>0</v>
      </c>
      <c r="CP9">
        <v>1</v>
      </c>
      <c r="CQ9">
        <v>0</v>
      </c>
      <c r="CR9">
        <v>1</v>
      </c>
      <c r="CS9">
        <v>1</v>
      </c>
      <c r="CT9">
        <v>1</v>
      </c>
      <c r="CU9">
        <v>0</v>
      </c>
      <c r="CV9">
        <v>0</v>
      </c>
      <c r="CW9">
        <v>0</v>
      </c>
      <c r="CX9">
        <v>1</v>
      </c>
      <c r="CY9">
        <v>1</v>
      </c>
      <c r="CZ9">
        <v>1</v>
      </c>
      <c r="DA9">
        <v>0</v>
      </c>
      <c r="DB9">
        <v>1</v>
      </c>
      <c r="DC9">
        <v>0</v>
      </c>
      <c r="DD9">
        <v>1</v>
      </c>
      <c r="DE9">
        <v>1</v>
      </c>
      <c r="DF9">
        <v>1</v>
      </c>
      <c r="DG9">
        <v>0</v>
      </c>
      <c r="DH9">
        <v>1</v>
      </c>
      <c r="DI9">
        <v>0</v>
      </c>
    </row>
    <row r="10" spans="1:113" x14ac:dyDescent="0.35">
      <c r="A10" t="s">
        <v>78</v>
      </c>
      <c r="B10" s="1">
        <v>43647</v>
      </c>
      <c r="C10" s="1">
        <v>43754</v>
      </c>
      <c r="D10">
        <v>1</v>
      </c>
      <c r="E10">
        <v>0</v>
      </c>
      <c r="F10">
        <v>1</v>
      </c>
      <c r="G10">
        <v>0</v>
      </c>
      <c r="H10">
        <v>0</v>
      </c>
      <c r="I10">
        <v>0</v>
      </c>
      <c r="J10">
        <v>0</v>
      </c>
      <c r="K10">
        <v>1</v>
      </c>
      <c r="L10">
        <v>0</v>
      </c>
      <c r="M10">
        <v>1</v>
      </c>
      <c r="N10">
        <v>0</v>
      </c>
      <c r="O10">
        <v>0</v>
      </c>
      <c r="P10">
        <v>0</v>
      </c>
      <c r="Q10">
        <v>0</v>
      </c>
      <c r="R10">
        <v>0</v>
      </c>
      <c r="S10">
        <v>0</v>
      </c>
      <c r="T10">
        <v>0</v>
      </c>
      <c r="U10">
        <v>0</v>
      </c>
      <c r="V10">
        <v>0</v>
      </c>
      <c r="W10">
        <v>0</v>
      </c>
      <c r="X10">
        <v>0</v>
      </c>
      <c r="Y10">
        <v>0</v>
      </c>
      <c r="Z10">
        <v>0</v>
      </c>
      <c r="AA10">
        <v>1</v>
      </c>
      <c r="AB10">
        <v>0</v>
      </c>
      <c r="AC10">
        <v>2</v>
      </c>
      <c r="AD10">
        <v>1</v>
      </c>
      <c r="AE10">
        <v>1</v>
      </c>
      <c r="AF10">
        <v>0</v>
      </c>
      <c r="AG10">
        <v>1</v>
      </c>
      <c r="AH10">
        <v>0</v>
      </c>
      <c r="AI10">
        <v>1</v>
      </c>
      <c r="AJ10">
        <v>0</v>
      </c>
      <c r="AK10">
        <v>0</v>
      </c>
      <c r="AL10">
        <v>0</v>
      </c>
      <c r="AM10">
        <v>0</v>
      </c>
      <c r="AN10">
        <v>0</v>
      </c>
      <c r="AO10">
        <v>0</v>
      </c>
      <c r="AP10">
        <v>0</v>
      </c>
      <c r="AQ10">
        <v>0</v>
      </c>
      <c r="AR10" t="s">
        <v>794</v>
      </c>
      <c r="AS10" t="s">
        <v>794</v>
      </c>
      <c r="AT10" t="s">
        <v>794</v>
      </c>
      <c r="AU10" t="s">
        <v>794</v>
      </c>
      <c r="AV10">
        <v>0</v>
      </c>
      <c r="AW10" t="s">
        <v>794</v>
      </c>
      <c r="AX10" t="s">
        <v>794</v>
      </c>
      <c r="AY10">
        <v>0</v>
      </c>
      <c r="AZ10" t="s">
        <v>794</v>
      </c>
      <c r="BA10" t="s">
        <v>794</v>
      </c>
      <c r="BB10" t="s">
        <v>794</v>
      </c>
      <c r="BC10">
        <v>1</v>
      </c>
      <c r="BD10">
        <v>0</v>
      </c>
      <c r="BE10">
        <v>0</v>
      </c>
      <c r="BF10">
        <v>1</v>
      </c>
      <c r="BG10">
        <v>0</v>
      </c>
      <c r="BH10">
        <v>0</v>
      </c>
      <c r="BI10">
        <v>0</v>
      </c>
      <c r="BJ10">
        <v>0</v>
      </c>
      <c r="BK10">
        <v>0</v>
      </c>
      <c r="BL10" t="s">
        <v>794</v>
      </c>
      <c r="BM10" t="s">
        <v>794</v>
      </c>
      <c r="BN10">
        <v>0</v>
      </c>
      <c r="BO10" t="s">
        <v>794</v>
      </c>
      <c r="BP10" t="s">
        <v>794</v>
      </c>
      <c r="BQ10" t="s">
        <v>794</v>
      </c>
      <c r="BR10">
        <v>0</v>
      </c>
      <c r="BS10">
        <v>0</v>
      </c>
      <c r="BT10">
        <v>0</v>
      </c>
      <c r="BU10">
        <v>0</v>
      </c>
      <c r="BV10">
        <v>1</v>
      </c>
      <c r="BW10">
        <v>1</v>
      </c>
      <c r="BX10">
        <v>1</v>
      </c>
      <c r="BY10">
        <v>1</v>
      </c>
      <c r="BZ10">
        <v>0</v>
      </c>
      <c r="CA10">
        <v>1</v>
      </c>
      <c r="CB10">
        <v>0</v>
      </c>
      <c r="CC10">
        <v>1</v>
      </c>
      <c r="CD10">
        <v>0</v>
      </c>
      <c r="CE10">
        <v>0</v>
      </c>
      <c r="CF10">
        <v>0</v>
      </c>
      <c r="CG10">
        <v>1</v>
      </c>
      <c r="CH10">
        <v>0</v>
      </c>
      <c r="CI10">
        <v>0</v>
      </c>
      <c r="CJ10">
        <v>0</v>
      </c>
      <c r="CK10">
        <v>0</v>
      </c>
      <c r="CL10">
        <v>0</v>
      </c>
      <c r="CM10">
        <v>0</v>
      </c>
      <c r="CN10">
        <v>0</v>
      </c>
      <c r="CO10">
        <v>0</v>
      </c>
      <c r="CP10">
        <v>1</v>
      </c>
      <c r="CQ10">
        <v>0</v>
      </c>
      <c r="CR10">
        <v>1</v>
      </c>
      <c r="CS10">
        <v>1</v>
      </c>
      <c r="CT10">
        <v>1</v>
      </c>
      <c r="CU10">
        <v>0</v>
      </c>
      <c r="CV10">
        <v>0</v>
      </c>
      <c r="CW10">
        <v>0</v>
      </c>
      <c r="CX10">
        <v>1</v>
      </c>
      <c r="CY10">
        <v>1</v>
      </c>
      <c r="CZ10">
        <v>1</v>
      </c>
      <c r="DA10">
        <v>0</v>
      </c>
      <c r="DB10">
        <v>1</v>
      </c>
      <c r="DC10">
        <v>0</v>
      </c>
      <c r="DD10">
        <v>1</v>
      </c>
      <c r="DE10">
        <v>1</v>
      </c>
      <c r="DF10">
        <v>1</v>
      </c>
      <c r="DG10">
        <v>0</v>
      </c>
      <c r="DH10">
        <v>1</v>
      </c>
      <c r="DI10">
        <v>0</v>
      </c>
    </row>
    <row r="11" spans="1:113" x14ac:dyDescent="0.35">
      <c r="A11" t="s">
        <v>78</v>
      </c>
      <c r="B11" s="1">
        <v>43755</v>
      </c>
      <c r="C11" s="1">
        <v>43830</v>
      </c>
      <c r="D11">
        <v>1</v>
      </c>
      <c r="E11">
        <v>0</v>
      </c>
      <c r="F11">
        <v>1</v>
      </c>
      <c r="G11">
        <v>0</v>
      </c>
      <c r="H11">
        <v>0</v>
      </c>
      <c r="I11">
        <v>0</v>
      </c>
      <c r="J11">
        <v>0</v>
      </c>
      <c r="K11">
        <v>1</v>
      </c>
      <c r="L11">
        <v>0</v>
      </c>
      <c r="M11">
        <v>1</v>
      </c>
      <c r="N11">
        <v>0</v>
      </c>
      <c r="O11">
        <v>0</v>
      </c>
      <c r="P11">
        <v>0</v>
      </c>
      <c r="Q11">
        <v>0</v>
      </c>
      <c r="R11">
        <v>0</v>
      </c>
      <c r="S11">
        <v>0</v>
      </c>
      <c r="T11">
        <v>0</v>
      </c>
      <c r="U11">
        <v>0</v>
      </c>
      <c r="V11">
        <v>0</v>
      </c>
      <c r="W11">
        <v>0</v>
      </c>
      <c r="X11">
        <v>0</v>
      </c>
      <c r="Y11">
        <v>0</v>
      </c>
      <c r="Z11">
        <v>0</v>
      </c>
      <c r="AA11">
        <v>1</v>
      </c>
      <c r="AB11">
        <v>0</v>
      </c>
      <c r="AC11">
        <v>2</v>
      </c>
      <c r="AD11">
        <v>1</v>
      </c>
      <c r="AE11">
        <v>1</v>
      </c>
      <c r="AF11">
        <v>0</v>
      </c>
      <c r="AG11">
        <v>1</v>
      </c>
      <c r="AH11">
        <v>0</v>
      </c>
      <c r="AI11">
        <v>1</v>
      </c>
      <c r="AJ11">
        <v>0</v>
      </c>
      <c r="AK11">
        <v>0</v>
      </c>
      <c r="AL11">
        <v>0</v>
      </c>
      <c r="AM11">
        <v>0</v>
      </c>
      <c r="AN11">
        <v>0</v>
      </c>
      <c r="AO11">
        <v>0</v>
      </c>
      <c r="AP11">
        <v>0</v>
      </c>
      <c r="AQ11">
        <v>0</v>
      </c>
      <c r="AR11" t="s">
        <v>794</v>
      </c>
      <c r="AS11" t="s">
        <v>794</v>
      </c>
      <c r="AT11" t="s">
        <v>794</v>
      </c>
      <c r="AU11" t="s">
        <v>794</v>
      </c>
      <c r="AV11">
        <v>0</v>
      </c>
      <c r="AW11" t="s">
        <v>794</v>
      </c>
      <c r="AX11" t="s">
        <v>794</v>
      </c>
      <c r="AY11">
        <v>0</v>
      </c>
      <c r="AZ11" t="s">
        <v>794</v>
      </c>
      <c r="BA11" t="s">
        <v>794</v>
      </c>
      <c r="BB11" t="s">
        <v>794</v>
      </c>
      <c r="BC11">
        <v>1</v>
      </c>
      <c r="BD11">
        <v>0</v>
      </c>
      <c r="BE11">
        <v>0</v>
      </c>
      <c r="BF11">
        <v>1</v>
      </c>
      <c r="BG11">
        <v>0</v>
      </c>
      <c r="BH11">
        <v>0</v>
      </c>
      <c r="BI11">
        <v>0</v>
      </c>
      <c r="BJ11">
        <v>0</v>
      </c>
      <c r="BK11">
        <v>0</v>
      </c>
      <c r="BL11" t="s">
        <v>794</v>
      </c>
      <c r="BM11" t="s">
        <v>794</v>
      </c>
      <c r="BN11">
        <v>0</v>
      </c>
      <c r="BO11" t="s">
        <v>794</v>
      </c>
      <c r="BP11" t="s">
        <v>794</v>
      </c>
      <c r="BQ11" t="s">
        <v>794</v>
      </c>
      <c r="BR11">
        <v>0</v>
      </c>
      <c r="BS11">
        <v>0</v>
      </c>
      <c r="BT11">
        <v>0</v>
      </c>
      <c r="BU11">
        <v>0</v>
      </c>
      <c r="BV11">
        <v>1</v>
      </c>
      <c r="BW11">
        <v>1</v>
      </c>
      <c r="BX11">
        <v>1</v>
      </c>
      <c r="BY11">
        <v>1</v>
      </c>
      <c r="BZ11">
        <v>0</v>
      </c>
      <c r="CA11">
        <v>1</v>
      </c>
      <c r="CB11">
        <v>0</v>
      </c>
      <c r="CC11">
        <v>1</v>
      </c>
      <c r="CD11">
        <v>0</v>
      </c>
      <c r="CE11">
        <v>0</v>
      </c>
      <c r="CF11">
        <v>0</v>
      </c>
      <c r="CG11">
        <v>1</v>
      </c>
      <c r="CH11">
        <v>0</v>
      </c>
      <c r="CI11">
        <v>0</v>
      </c>
      <c r="CJ11">
        <v>0</v>
      </c>
      <c r="CK11">
        <v>0</v>
      </c>
      <c r="CL11">
        <v>0</v>
      </c>
      <c r="CM11">
        <v>0</v>
      </c>
      <c r="CN11">
        <v>0</v>
      </c>
      <c r="CO11">
        <v>0</v>
      </c>
      <c r="CP11">
        <v>1</v>
      </c>
      <c r="CQ11">
        <v>0</v>
      </c>
      <c r="CR11">
        <v>1</v>
      </c>
      <c r="CS11">
        <v>1</v>
      </c>
      <c r="CT11">
        <v>1</v>
      </c>
      <c r="CU11">
        <v>0</v>
      </c>
      <c r="CV11">
        <v>0</v>
      </c>
      <c r="CW11">
        <v>0</v>
      </c>
      <c r="CX11">
        <v>1</v>
      </c>
      <c r="CY11">
        <v>1</v>
      </c>
      <c r="CZ11">
        <v>1</v>
      </c>
      <c r="DA11">
        <v>0</v>
      </c>
      <c r="DB11">
        <v>1</v>
      </c>
      <c r="DC11">
        <v>0</v>
      </c>
      <c r="DD11">
        <v>1</v>
      </c>
      <c r="DE11">
        <v>1</v>
      </c>
      <c r="DF11">
        <v>1</v>
      </c>
      <c r="DG11">
        <v>0</v>
      </c>
      <c r="DH11">
        <v>1</v>
      </c>
      <c r="DI11">
        <v>0</v>
      </c>
    </row>
    <row r="12" spans="1:113" x14ac:dyDescent="0.35">
      <c r="A12" t="s">
        <v>108</v>
      </c>
      <c r="B12" s="1">
        <v>41640</v>
      </c>
      <c r="C12" s="1">
        <v>43215</v>
      </c>
      <c r="D12">
        <v>0</v>
      </c>
      <c r="E12" t="s">
        <v>794</v>
      </c>
      <c r="F12" t="s">
        <v>794</v>
      </c>
      <c r="G12" t="s">
        <v>794</v>
      </c>
      <c r="H12" t="s">
        <v>794</v>
      </c>
      <c r="I12" t="s">
        <v>794</v>
      </c>
      <c r="J12" t="s">
        <v>794</v>
      </c>
      <c r="K12" t="s">
        <v>794</v>
      </c>
      <c r="L12" t="s">
        <v>794</v>
      </c>
      <c r="M12" t="s">
        <v>794</v>
      </c>
      <c r="N12" t="s">
        <v>794</v>
      </c>
      <c r="O12" t="s">
        <v>794</v>
      </c>
      <c r="P12" t="s">
        <v>794</v>
      </c>
      <c r="Q12" t="s">
        <v>794</v>
      </c>
      <c r="R12" t="s">
        <v>794</v>
      </c>
      <c r="S12" t="s">
        <v>794</v>
      </c>
      <c r="T12" t="s">
        <v>794</v>
      </c>
      <c r="U12" t="s">
        <v>794</v>
      </c>
      <c r="V12" t="s">
        <v>794</v>
      </c>
      <c r="W12" t="s">
        <v>794</v>
      </c>
      <c r="X12" t="s">
        <v>794</v>
      </c>
      <c r="Y12" t="s">
        <v>794</v>
      </c>
      <c r="Z12" t="s">
        <v>794</v>
      </c>
      <c r="AA12" t="s">
        <v>794</v>
      </c>
      <c r="AB12" t="s">
        <v>794</v>
      </c>
      <c r="AC12" t="s">
        <v>794</v>
      </c>
      <c r="AD12" t="s">
        <v>794</v>
      </c>
      <c r="AE12" t="s">
        <v>794</v>
      </c>
      <c r="AF12" t="s">
        <v>794</v>
      </c>
      <c r="AG12" t="s">
        <v>794</v>
      </c>
      <c r="AH12" t="s">
        <v>794</v>
      </c>
      <c r="AI12" t="s">
        <v>794</v>
      </c>
      <c r="AJ12" t="s">
        <v>794</v>
      </c>
      <c r="AK12" t="s">
        <v>794</v>
      </c>
      <c r="AL12" t="s">
        <v>794</v>
      </c>
      <c r="AM12" t="s">
        <v>794</v>
      </c>
      <c r="AN12" t="s">
        <v>794</v>
      </c>
      <c r="AO12" t="s">
        <v>794</v>
      </c>
      <c r="AP12" t="s">
        <v>794</v>
      </c>
      <c r="AQ12" t="s">
        <v>794</v>
      </c>
      <c r="AR12" t="s">
        <v>794</v>
      </c>
      <c r="AS12" t="s">
        <v>794</v>
      </c>
      <c r="AT12" t="s">
        <v>794</v>
      </c>
      <c r="AU12" t="s">
        <v>794</v>
      </c>
      <c r="AV12" t="s">
        <v>794</v>
      </c>
      <c r="AW12" t="s">
        <v>794</v>
      </c>
      <c r="AX12" t="s">
        <v>794</v>
      </c>
      <c r="AY12" t="s">
        <v>794</v>
      </c>
      <c r="AZ12" t="s">
        <v>794</v>
      </c>
      <c r="BA12" t="s">
        <v>794</v>
      </c>
      <c r="BB12" t="s">
        <v>794</v>
      </c>
      <c r="BC12" t="s">
        <v>794</v>
      </c>
      <c r="BD12" t="s">
        <v>794</v>
      </c>
      <c r="BE12" t="s">
        <v>794</v>
      </c>
      <c r="BF12" t="s">
        <v>794</v>
      </c>
      <c r="BG12" t="s">
        <v>794</v>
      </c>
      <c r="BH12" t="s">
        <v>794</v>
      </c>
      <c r="BI12" t="s">
        <v>794</v>
      </c>
      <c r="BJ12" t="s">
        <v>794</v>
      </c>
      <c r="BK12" t="s">
        <v>794</v>
      </c>
      <c r="BL12" t="s">
        <v>794</v>
      </c>
      <c r="BM12" t="s">
        <v>794</v>
      </c>
      <c r="BN12" t="s">
        <v>794</v>
      </c>
      <c r="BO12" t="s">
        <v>794</v>
      </c>
      <c r="BP12" t="s">
        <v>794</v>
      </c>
      <c r="BQ12" t="s">
        <v>794</v>
      </c>
      <c r="BR12" t="s">
        <v>794</v>
      </c>
      <c r="BS12" t="s">
        <v>794</v>
      </c>
      <c r="BT12" t="s">
        <v>794</v>
      </c>
      <c r="BU12" t="s">
        <v>794</v>
      </c>
      <c r="BV12" t="s">
        <v>794</v>
      </c>
      <c r="BW12" t="s">
        <v>794</v>
      </c>
      <c r="BX12" t="s">
        <v>794</v>
      </c>
      <c r="BY12" t="s">
        <v>794</v>
      </c>
      <c r="BZ12" t="s">
        <v>794</v>
      </c>
      <c r="CA12" t="s">
        <v>794</v>
      </c>
      <c r="CB12" t="s">
        <v>794</v>
      </c>
      <c r="CC12" t="s">
        <v>794</v>
      </c>
      <c r="CD12" t="s">
        <v>794</v>
      </c>
      <c r="CE12" t="s">
        <v>794</v>
      </c>
      <c r="CF12" t="s">
        <v>794</v>
      </c>
      <c r="CG12" t="s">
        <v>794</v>
      </c>
      <c r="CH12" t="s">
        <v>794</v>
      </c>
      <c r="CI12" t="s">
        <v>794</v>
      </c>
      <c r="CJ12" t="s">
        <v>794</v>
      </c>
      <c r="CK12" t="s">
        <v>794</v>
      </c>
      <c r="CL12" t="s">
        <v>794</v>
      </c>
      <c r="CM12" t="s">
        <v>794</v>
      </c>
      <c r="CN12" t="s">
        <v>794</v>
      </c>
      <c r="CO12" t="s">
        <v>794</v>
      </c>
      <c r="CP12" t="s">
        <v>794</v>
      </c>
      <c r="CQ12" t="s">
        <v>794</v>
      </c>
      <c r="CR12" t="s">
        <v>794</v>
      </c>
      <c r="CS12" t="s">
        <v>794</v>
      </c>
      <c r="CT12" t="s">
        <v>794</v>
      </c>
      <c r="CU12" t="s">
        <v>794</v>
      </c>
      <c r="CV12" t="s">
        <v>794</v>
      </c>
      <c r="CW12" t="s">
        <v>794</v>
      </c>
      <c r="CX12" t="s">
        <v>794</v>
      </c>
      <c r="CY12" t="s">
        <v>794</v>
      </c>
      <c r="CZ12" t="s">
        <v>794</v>
      </c>
      <c r="DA12" t="s">
        <v>794</v>
      </c>
      <c r="DB12" t="s">
        <v>794</v>
      </c>
      <c r="DC12" t="s">
        <v>794</v>
      </c>
      <c r="DD12" t="s">
        <v>794</v>
      </c>
      <c r="DE12" t="s">
        <v>794</v>
      </c>
      <c r="DF12" t="s">
        <v>794</v>
      </c>
      <c r="DG12" t="s">
        <v>794</v>
      </c>
      <c r="DH12" t="s">
        <v>794</v>
      </c>
      <c r="DI12" t="s">
        <v>794</v>
      </c>
    </row>
    <row r="13" spans="1:113" x14ac:dyDescent="0.35">
      <c r="A13" t="s">
        <v>108</v>
      </c>
      <c r="B13" s="1">
        <v>43216</v>
      </c>
      <c r="C13" s="1">
        <v>43242</v>
      </c>
      <c r="D13">
        <v>1</v>
      </c>
      <c r="E13">
        <v>1</v>
      </c>
      <c r="F13">
        <v>1</v>
      </c>
      <c r="G13">
        <v>0</v>
      </c>
      <c r="H13">
        <v>0</v>
      </c>
      <c r="I13">
        <v>0</v>
      </c>
      <c r="J13">
        <v>0</v>
      </c>
      <c r="K13">
        <v>0</v>
      </c>
      <c r="L13">
        <v>0</v>
      </c>
      <c r="M13">
        <v>0</v>
      </c>
      <c r="N13">
        <v>0</v>
      </c>
      <c r="O13">
        <v>0</v>
      </c>
      <c r="P13">
        <v>0</v>
      </c>
      <c r="Q13">
        <v>0</v>
      </c>
      <c r="R13">
        <v>0</v>
      </c>
      <c r="S13">
        <v>0</v>
      </c>
      <c r="T13">
        <v>0</v>
      </c>
      <c r="U13">
        <v>1</v>
      </c>
      <c r="V13">
        <v>0</v>
      </c>
      <c r="W13">
        <v>0</v>
      </c>
      <c r="X13">
        <v>0</v>
      </c>
      <c r="Y13">
        <v>0</v>
      </c>
      <c r="Z13">
        <v>0</v>
      </c>
      <c r="AA13">
        <v>0</v>
      </c>
      <c r="AB13">
        <v>0</v>
      </c>
      <c r="AC13">
        <v>2</v>
      </c>
      <c r="AD13">
        <v>1</v>
      </c>
      <c r="AE13">
        <v>1</v>
      </c>
      <c r="AF13">
        <v>0</v>
      </c>
      <c r="AG13">
        <v>0</v>
      </c>
      <c r="AH13">
        <v>1</v>
      </c>
      <c r="AI13">
        <v>0</v>
      </c>
      <c r="AJ13">
        <v>0</v>
      </c>
      <c r="AK13">
        <v>1</v>
      </c>
      <c r="AL13">
        <v>0</v>
      </c>
      <c r="AM13">
        <v>0</v>
      </c>
      <c r="AN13">
        <v>0</v>
      </c>
      <c r="AO13">
        <v>0</v>
      </c>
      <c r="AP13">
        <v>0</v>
      </c>
      <c r="AQ13">
        <v>0</v>
      </c>
      <c r="AR13" t="s">
        <v>794</v>
      </c>
      <c r="AS13" t="s">
        <v>794</v>
      </c>
      <c r="AT13" t="s">
        <v>794</v>
      </c>
      <c r="AU13" t="s">
        <v>794</v>
      </c>
      <c r="AV13">
        <v>0</v>
      </c>
      <c r="AW13" t="s">
        <v>794</v>
      </c>
      <c r="AX13" t="s">
        <v>794</v>
      </c>
      <c r="AY13">
        <v>0</v>
      </c>
      <c r="AZ13" t="s">
        <v>794</v>
      </c>
      <c r="BA13" t="s">
        <v>794</v>
      </c>
      <c r="BB13" t="s">
        <v>794</v>
      </c>
      <c r="BC13">
        <v>1</v>
      </c>
      <c r="BD13">
        <v>0</v>
      </c>
      <c r="BE13">
        <v>0</v>
      </c>
      <c r="BF13">
        <v>0</v>
      </c>
      <c r="BG13">
        <v>1</v>
      </c>
      <c r="BH13">
        <v>0</v>
      </c>
      <c r="BI13">
        <v>0</v>
      </c>
      <c r="BJ13">
        <v>0</v>
      </c>
      <c r="BK13">
        <v>0</v>
      </c>
      <c r="BL13" t="s">
        <v>794</v>
      </c>
      <c r="BM13" t="s">
        <v>794</v>
      </c>
      <c r="BN13">
        <v>0</v>
      </c>
      <c r="BO13" t="s">
        <v>794</v>
      </c>
      <c r="BP13" t="s">
        <v>794</v>
      </c>
      <c r="BQ13" t="s">
        <v>794</v>
      </c>
      <c r="BR13">
        <v>1</v>
      </c>
      <c r="BS13">
        <v>0</v>
      </c>
      <c r="BT13">
        <v>0</v>
      </c>
      <c r="BU13">
        <v>0</v>
      </c>
      <c r="BV13">
        <v>0</v>
      </c>
      <c r="BW13">
        <v>1</v>
      </c>
      <c r="BX13">
        <v>1</v>
      </c>
      <c r="BY13">
        <v>1</v>
      </c>
      <c r="BZ13">
        <v>1</v>
      </c>
      <c r="CA13">
        <v>0</v>
      </c>
      <c r="CB13">
        <v>1</v>
      </c>
      <c r="CC13">
        <v>1</v>
      </c>
      <c r="CD13">
        <v>0</v>
      </c>
      <c r="CE13">
        <v>1</v>
      </c>
      <c r="CF13">
        <v>0</v>
      </c>
      <c r="CG13">
        <v>0</v>
      </c>
      <c r="CH13">
        <v>1</v>
      </c>
      <c r="CI13">
        <v>1</v>
      </c>
      <c r="CJ13">
        <v>0</v>
      </c>
      <c r="CK13">
        <v>0</v>
      </c>
      <c r="CL13">
        <v>1</v>
      </c>
      <c r="CM13">
        <v>1</v>
      </c>
      <c r="CN13">
        <v>0</v>
      </c>
      <c r="CO13">
        <v>0</v>
      </c>
      <c r="CP13">
        <v>1</v>
      </c>
      <c r="CQ13">
        <v>1</v>
      </c>
      <c r="CR13">
        <v>1</v>
      </c>
      <c r="CS13">
        <v>1</v>
      </c>
      <c r="CT13">
        <v>1</v>
      </c>
      <c r="CU13">
        <v>1</v>
      </c>
      <c r="CV13">
        <v>0</v>
      </c>
      <c r="CW13">
        <v>0</v>
      </c>
      <c r="CX13">
        <v>0</v>
      </c>
      <c r="CY13">
        <v>1</v>
      </c>
      <c r="CZ13">
        <v>0</v>
      </c>
      <c r="DA13">
        <v>0</v>
      </c>
      <c r="DB13">
        <v>0</v>
      </c>
      <c r="DC13">
        <v>0</v>
      </c>
      <c r="DD13">
        <v>1</v>
      </c>
      <c r="DE13">
        <v>0</v>
      </c>
      <c r="DF13">
        <v>0</v>
      </c>
      <c r="DG13">
        <v>0</v>
      </c>
      <c r="DH13">
        <v>1</v>
      </c>
      <c r="DI13">
        <v>0</v>
      </c>
    </row>
    <row r="14" spans="1:113" x14ac:dyDescent="0.35">
      <c r="A14" t="s">
        <v>108</v>
      </c>
      <c r="B14" s="1">
        <v>43243</v>
      </c>
      <c r="C14" s="1">
        <v>43314</v>
      </c>
      <c r="D14">
        <v>1</v>
      </c>
      <c r="E14">
        <v>0</v>
      </c>
      <c r="F14">
        <v>1</v>
      </c>
      <c r="G14">
        <v>0</v>
      </c>
      <c r="H14">
        <v>0</v>
      </c>
      <c r="I14">
        <v>0</v>
      </c>
      <c r="J14">
        <v>0</v>
      </c>
      <c r="K14">
        <v>0</v>
      </c>
      <c r="L14">
        <v>0</v>
      </c>
      <c r="M14">
        <v>0</v>
      </c>
      <c r="N14">
        <v>0</v>
      </c>
      <c r="O14">
        <v>0</v>
      </c>
      <c r="P14">
        <v>0</v>
      </c>
      <c r="Q14">
        <v>0</v>
      </c>
      <c r="R14">
        <v>0</v>
      </c>
      <c r="S14">
        <v>0</v>
      </c>
      <c r="T14">
        <v>0</v>
      </c>
      <c r="U14">
        <v>1</v>
      </c>
      <c r="V14">
        <v>0</v>
      </c>
      <c r="W14">
        <v>0</v>
      </c>
      <c r="X14">
        <v>0</v>
      </c>
      <c r="Y14">
        <v>0</v>
      </c>
      <c r="Z14">
        <v>0</v>
      </c>
      <c r="AA14">
        <v>0</v>
      </c>
      <c r="AB14">
        <v>0</v>
      </c>
      <c r="AC14">
        <v>2</v>
      </c>
      <c r="AD14">
        <v>1</v>
      </c>
      <c r="AE14">
        <v>1</v>
      </c>
      <c r="AF14">
        <v>0</v>
      </c>
      <c r="AG14">
        <v>0</v>
      </c>
      <c r="AH14">
        <v>1</v>
      </c>
      <c r="AI14">
        <v>0</v>
      </c>
      <c r="AJ14">
        <v>0</v>
      </c>
      <c r="AK14">
        <v>1</v>
      </c>
      <c r="AL14">
        <v>0</v>
      </c>
      <c r="AM14">
        <v>0</v>
      </c>
      <c r="AN14">
        <v>0</v>
      </c>
      <c r="AO14">
        <v>0</v>
      </c>
      <c r="AP14">
        <v>0</v>
      </c>
      <c r="AQ14">
        <v>0</v>
      </c>
      <c r="AR14" t="s">
        <v>794</v>
      </c>
      <c r="AS14" t="s">
        <v>794</v>
      </c>
      <c r="AT14" t="s">
        <v>794</v>
      </c>
      <c r="AU14" t="s">
        <v>794</v>
      </c>
      <c r="AV14">
        <v>0</v>
      </c>
      <c r="AW14" t="s">
        <v>794</v>
      </c>
      <c r="AX14" t="s">
        <v>794</v>
      </c>
      <c r="AY14">
        <v>0</v>
      </c>
      <c r="AZ14" t="s">
        <v>794</v>
      </c>
      <c r="BA14" t="s">
        <v>794</v>
      </c>
      <c r="BB14" t="s">
        <v>794</v>
      </c>
      <c r="BC14">
        <v>1</v>
      </c>
      <c r="BD14">
        <v>0</v>
      </c>
      <c r="BE14">
        <v>0</v>
      </c>
      <c r="BF14">
        <v>0</v>
      </c>
      <c r="BG14">
        <v>1</v>
      </c>
      <c r="BH14">
        <v>0</v>
      </c>
      <c r="BI14">
        <v>0</v>
      </c>
      <c r="BJ14">
        <v>0</v>
      </c>
      <c r="BK14">
        <v>0</v>
      </c>
      <c r="BL14" t="s">
        <v>794</v>
      </c>
      <c r="BM14" t="s">
        <v>794</v>
      </c>
      <c r="BN14">
        <v>0</v>
      </c>
      <c r="BO14" t="s">
        <v>794</v>
      </c>
      <c r="BP14" t="s">
        <v>794</v>
      </c>
      <c r="BQ14" t="s">
        <v>794</v>
      </c>
      <c r="BR14">
        <v>1</v>
      </c>
      <c r="BS14">
        <v>0</v>
      </c>
      <c r="BT14">
        <v>0</v>
      </c>
      <c r="BU14">
        <v>0</v>
      </c>
      <c r="BV14">
        <v>0</v>
      </c>
      <c r="BW14">
        <v>1</v>
      </c>
      <c r="BX14">
        <v>1</v>
      </c>
      <c r="BY14">
        <v>1</v>
      </c>
      <c r="BZ14">
        <v>1</v>
      </c>
      <c r="CA14">
        <v>0</v>
      </c>
      <c r="CB14">
        <v>1</v>
      </c>
      <c r="CC14">
        <v>1</v>
      </c>
      <c r="CD14">
        <v>0</v>
      </c>
      <c r="CE14">
        <v>1</v>
      </c>
      <c r="CF14">
        <v>0</v>
      </c>
      <c r="CG14">
        <v>0</v>
      </c>
      <c r="CH14">
        <v>1</v>
      </c>
      <c r="CI14">
        <v>1</v>
      </c>
      <c r="CJ14">
        <v>0</v>
      </c>
      <c r="CK14">
        <v>0</v>
      </c>
      <c r="CL14">
        <v>1</v>
      </c>
      <c r="CM14">
        <v>1</v>
      </c>
      <c r="CN14">
        <v>0</v>
      </c>
      <c r="CO14">
        <v>0</v>
      </c>
      <c r="CP14">
        <v>1</v>
      </c>
      <c r="CQ14">
        <v>1</v>
      </c>
      <c r="CR14">
        <v>1</v>
      </c>
      <c r="CS14">
        <v>1</v>
      </c>
      <c r="CT14">
        <v>1</v>
      </c>
      <c r="CU14">
        <v>1</v>
      </c>
      <c r="CV14">
        <v>0</v>
      </c>
      <c r="CW14">
        <v>0</v>
      </c>
      <c r="CX14">
        <v>0</v>
      </c>
      <c r="CY14">
        <v>1</v>
      </c>
      <c r="CZ14">
        <v>0</v>
      </c>
      <c r="DA14">
        <v>0</v>
      </c>
      <c r="DB14">
        <v>0</v>
      </c>
      <c r="DC14">
        <v>0</v>
      </c>
      <c r="DD14">
        <v>1</v>
      </c>
      <c r="DE14">
        <v>0</v>
      </c>
      <c r="DF14">
        <v>0</v>
      </c>
      <c r="DG14">
        <v>0</v>
      </c>
      <c r="DH14">
        <v>1</v>
      </c>
      <c r="DI14">
        <v>0</v>
      </c>
    </row>
    <row r="15" spans="1:113" x14ac:dyDescent="0.35">
      <c r="A15" t="s">
        <v>108</v>
      </c>
      <c r="B15" s="1">
        <v>43315</v>
      </c>
      <c r="C15" s="1">
        <v>43412</v>
      </c>
      <c r="D15">
        <v>1</v>
      </c>
      <c r="E15">
        <v>0</v>
      </c>
      <c r="F15">
        <v>1</v>
      </c>
      <c r="G15">
        <v>0</v>
      </c>
      <c r="H15">
        <v>0</v>
      </c>
      <c r="I15">
        <v>0</v>
      </c>
      <c r="J15">
        <v>0</v>
      </c>
      <c r="K15">
        <v>0</v>
      </c>
      <c r="L15">
        <v>0</v>
      </c>
      <c r="M15">
        <v>0</v>
      </c>
      <c r="N15">
        <v>0</v>
      </c>
      <c r="O15">
        <v>0</v>
      </c>
      <c r="P15">
        <v>0</v>
      </c>
      <c r="Q15">
        <v>0</v>
      </c>
      <c r="R15">
        <v>0</v>
      </c>
      <c r="S15">
        <v>0</v>
      </c>
      <c r="T15">
        <v>0</v>
      </c>
      <c r="U15">
        <v>1</v>
      </c>
      <c r="V15">
        <v>0</v>
      </c>
      <c r="W15">
        <v>0</v>
      </c>
      <c r="X15">
        <v>0</v>
      </c>
      <c r="Y15">
        <v>0</v>
      </c>
      <c r="Z15">
        <v>0</v>
      </c>
      <c r="AA15">
        <v>0</v>
      </c>
      <c r="AB15">
        <v>0</v>
      </c>
      <c r="AC15">
        <v>2</v>
      </c>
      <c r="AD15">
        <v>1</v>
      </c>
      <c r="AE15">
        <v>1</v>
      </c>
      <c r="AF15">
        <v>0</v>
      </c>
      <c r="AG15">
        <v>0</v>
      </c>
      <c r="AH15">
        <v>1</v>
      </c>
      <c r="AI15">
        <v>0</v>
      </c>
      <c r="AJ15">
        <v>0</v>
      </c>
      <c r="AK15">
        <v>1</v>
      </c>
      <c r="AL15">
        <v>0</v>
      </c>
      <c r="AM15">
        <v>0</v>
      </c>
      <c r="AN15">
        <v>0</v>
      </c>
      <c r="AO15">
        <v>0</v>
      </c>
      <c r="AP15">
        <v>0</v>
      </c>
      <c r="AQ15">
        <v>0</v>
      </c>
      <c r="AR15" t="s">
        <v>794</v>
      </c>
      <c r="AS15" t="s">
        <v>794</v>
      </c>
      <c r="AT15" t="s">
        <v>794</v>
      </c>
      <c r="AU15" t="s">
        <v>794</v>
      </c>
      <c r="AV15">
        <v>0</v>
      </c>
      <c r="AW15" t="s">
        <v>794</v>
      </c>
      <c r="AX15" t="s">
        <v>794</v>
      </c>
      <c r="AY15">
        <v>0</v>
      </c>
      <c r="AZ15" t="s">
        <v>794</v>
      </c>
      <c r="BA15" t="s">
        <v>794</v>
      </c>
      <c r="BB15" t="s">
        <v>794</v>
      </c>
      <c r="BC15">
        <v>1</v>
      </c>
      <c r="BD15">
        <v>0</v>
      </c>
      <c r="BE15">
        <v>0</v>
      </c>
      <c r="BF15">
        <v>0</v>
      </c>
      <c r="BG15">
        <v>1</v>
      </c>
      <c r="BH15">
        <v>0</v>
      </c>
      <c r="BI15">
        <v>0</v>
      </c>
      <c r="BJ15">
        <v>0</v>
      </c>
      <c r="BK15">
        <v>0</v>
      </c>
      <c r="BL15" t="s">
        <v>794</v>
      </c>
      <c r="BM15" t="s">
        <v>794</v>
      </c>
      <c r="BN15">
        <v>0</v>
      </c>
      <c r="BO15" t="s">
        <v>794</v>
      </c>
      <c r="BP15" t="s">
        <v>794</v>
      </c>
      <c r="BQ15" t="s">
        <v>794</v>
      </c>
      <c r="BR15">
        <v>1</v>
      </c>
      <c r="BS15">
        <v>0</v>
      </c>
      <c r="BT15">
        <v>0</v>
      </c>
      <c r="BU15">
        <v>0</v>
      </c>
      <c r="BV15">
        <v>0</v>
      </c>
      <c r="BW15">
        <v>1</v>
      </c>
      <c r="BX15">
        <v>1</v>
      </c>
      <c r="BY15">
        <v>1</v>
      </c>
      <c r="BZ15">
        <v>1</v>
      </c>
      <c r="CA15">
        <v>0</v>
      </c>
      <c r="CB15">
        <v>1</v>
      </c>
      <c r="CC15">
        <v>1</v>
      </c>
      <c r="CD15">
        <v>0</v>
      </c>
      <c r="CE15">
        <v>1</v>
      </c>
      <c r="CF15">
        <v>0</v>
      </c>
      <c r="CG15">
        <v>0</v>
      </c>
      <c r="CH15">
        <v>1</v>
      </c>
      <c r="CI15">
        <v>1</v>
      </c>
      <c r="CJ15">
        <v>0</v>
      </c>
      <c r="CK15">
        <v>0</v>
      </c>
      <c r="CL15">
        <v>1</v>
      </c>
      <c r="CM15">
        <v>1</v>
      </c>
      <c r="CN15">
        <v>0</v>
      </c>
      <c r="CO15">
        <v>0</v>
      </c>
      <c r="CP15">
        <v>1</v>
      </c>
      <c r="CQ15">
        <v>1</v>
      </c>
      <c r="CR15">
        <v>1</v>
      </c>
      <c r="CS15">
        <v>1</v>
      </c>
      <c r="CT15">
        <v>1</v>
      </c>
      <c r="CU15">
        <v>1</v>
      </c>
      <c r="CV15">
        <v>0</v>
      </c>
      <c r="CW15">
        <v>0</v>
      </c>
      <c r="CX15">
        <v>0</v>
      </c>
      <c r="CY15">
        <v>1</v>
      </c>
      <c r="CZ15">
        <v>1</v>
      </c>
      <c r="DA15">
        <v>0</v>
      </c>
      <c r="DB15">
        <v>0</v>
      </c>
      <c r="DC15">
        <v>0</v>
      </c>
      <c r="DD15">
        <v>1</v>
      </c>
      <c r="DE15">
        <v>0</v>
      </c>
      <c r="DF15">
        <v>0</v>
      </c>
      <c r="DG15">
        <v>0</v>
      </c>
      <c r="DH15">
        <v>1</v>
      </c>
      <c r="DI15">
        <v>0</v>
      </c>
    </row>
    <row r="16" spans="1:113" x14ac:dyDescent="0.35">
      <c r="A16" t="s">
        <v>108</v>
      </c>
      <c r="B16" s="1">
        <v>43413</v>
      </c>
      <c r="C16" s="1">
        <v>43465</v>
      </c>
      <c r="D16">
        <v>1</v>
      </c>
      <c r="E16">
        <v>0</v>
      </c>
      <c r="F16">
        <v>1</v>
      </c>
      <c r="G16">
        <v>0</v>
      </c>
      <c r="H16">
        <v>0</v>
      </c>
      <c r="I16">
        <v>0</v>
      </c>
      <c r="J16">
        <v>0</v>
      </c>
      <c r="K16">
        <v>0</v>
      </c>
      <c r="L16">
        <v>0</v>
      </c>
      <c r="M16">
        <v>0</v>
      </c>
      <c r="N16">
        <v>0</v>
      </c>
      <c r="O16">
        <v>0</v>
      </c>
      <c r="P16">
        <v>0</v>
      </c>
      <c r="Q16">
        <v>0</v>
      </c>
      <c r="R16">
        <v>0</v>
      </c>
      <c r="S16">
        <v>0</v>
      </c>
      <c r="T16">
        <v>0</v>
      </c>
      <c r="U16">
        <v>1</v>
      </c>
      <c r="V16">
        <v>0</v>
      </c>
      <c r="W16">
        <v>0</v>
      </c>
      <c r="X16">
        <v>0</v>
      </c>
      <c r="Y16">
        <v>0</v>
      </c>
      <c r="Z16">
        <v>0</v>
      </c>
      <c r="AA16">
        <v>0</v>
      </c>
      <c r="AB16">
        <v>0</v>
      </c>
      <c r="AC16">
        <v>2</v>
      </c>
      <c r="AD16">
        <v>1</v>
      </c>
      <c r="AE16">
        <v>1</v>
      </c>
      <c r="AF16">
        <v>1</v>
      </c>
      <c r="AG16">
        <v>0</v>
      </c>
      <c r="AH16">
        <v>1</v>
      </c>
      <c r="AI16">
        <v>0</v>
      </c>
      <c r="AJ16">
        <v>0</v>
      </c>
      <c r="AK16">
        <v>0</v>
      </c>
      <c r="AL16">
        <v>0</v>
      </c>
      <c r="AM16">
        <v>0</v>
      </c>
      <c r="AN16">
        <v>0</v>
      </c>
      <c r="AO16">
        <v>0</v>
      </c>
      <c r="AP16">
        <v>0</v>
      </c>
      <c r="AQ16">
        <v>0</v>
      </c>
      <c r="AR16" t="s">
        <v>794</v>
      </c>
      <c r="AS16" t="s">
        <v>794</v>
      </c>
      <c r="AT16" t="s">
        <v>794</v>
      </c>
      <c r="AU16" t="s">
        <v>794</v>
      </c>
      <c r="AV16">
        <v>0</v>
      </c>
      <c r="AW16" t="s">
        <v>794</v>
      </c>
      <c r="AX16" t="s">
        <v>794</v>
      </c>
      <c r="AY16">
        <v>0</v>
      </c>
      <c r="AZ16" t="s">
        <v>794</v>
      </c>
      <c r="BA16" t="s">
        <v>794</v>
      </c>
      <c r="BB16" t="s">
        <v>794</v>
      </c>
      <c r="BC16">
        <v>1</v>
      </c>
      <c r="BD16">
        <v>0</v>
      </c>
      <c r="BE16">
        <v>0</v>
      </c>
      <c r="BF16">
        <v>0</v>
      </c>
      <c r="BG16">
        <v>1</v>
      </c>
      <c r="BH16">
        <v>0</v>
      </c>
      <c r="BI16">
        <v>0</v>
      </c>
      <c r="BJ16">
        <v>0</v>
      </c>
      <c r="BK16">
        <v>0</v>
      </c>
      <c r="BL16" t="s">
        <v>794</v>
      </c>
      <c r="BM16" t="s">
        <v>794</v>
      </c>
      <c r="BN16">
        <v>0</v>
      </c>
      <c r="BO16" t="s">
        <v>794</v>
      </c>
      <c r="BP16" t="s">
        <v>794</v>
      </c>
      <c r="BQ16" t="s">
        <v>794</v>
      </c>
      <c r="BR16">
        <v>1</v>
      </c>
      <c r="BS16">
        <v>0</v>
      </c>
      <c r="BT16">
        <v>0</v>
      </c>
      <c r="BU16">
        <v>0</v>
      </c>
      <c r="BV16">
        <v>0</v>
      </c>
      <c r="BW16">
        <v>1</v>
      </c>
      <c r="BX16">
        <v>1</v>
      </c>
      <c r="BY16">
        <v>1</v>
      </c>
      <c r="BZ16">
        <v>1</v>
      </c>
      <c r="CA16">
        <v>0</v>
      </c>
      <c r="CB16">
        <v>1</v>
      </c>
      <c r="CC16">
        <v>1</v>
      </c>
      <c r="CD16">
        <v>0</v>
      </c>
      <c r="CE16">
        <v>1</v>
      </c>
      <c r="CF16">
        <v>0</v>
      </c>
      <c r="CG16">
        <v>0</v>
      </c>
      <c r="CH16">
        <v>1</v>
      </c>
      <c r="CI16">
        <v>1</v>
      </c>
      <c r="CJ16">
        <v>0</v>
      </c>
      <c r="CK16">
        <v>0</v>
      </c>
      <c r="CL16">
        <v>1</v>
      </c>
      <c r="CM16">
        <v>1</v>
      </c>
      <c r="CN16">
        <v>0</v>
      </c>
      <c r="CO16">
        <v>0</v>
      </c>
      <c r="CP16">
        <v>1</v>
      </c>
      <c r="CQ16">
        <v>1</v>
      </c>
      <c r="CR16">
        <v>1</v>
      </c>
      <c r="CS16">
        <v>1</v>
      </c>
      <c r="CT16">
        <v>1</v>
      </c>
      <c r="CU16">
        <v>1</v>
      </c>
      <c r="CV16">
        <v>0</v>
      </c>
      <c r="CW16">
        <v>0</v>
      </c>
      <c r="CX16">
        <v>0</v>
      </c>
      <c r="CY16">
        <v>1</v>
      </c>
      <c r="CZ16">
        <v>1</v>
      </c>
      <c r="DA16">
        <v>0</v>
      </c>
      <c r="DB16">
        <v>0</v>
      </c>
      <c r="DC16">
        <v>0</v>
      </c>
      <c r="DD16">
        <v>1</v>
      </c>
      <c r="DE16">
        <v>0</v>
      </c>
      <c r="DF16">
        <v>0</v>
      </c>
      <c r="DG16">
        <v>0</v>
      </c>
      <c r="DH16">
        <v>1</v>
      </c>
      <c r="DI16">
        <v>0</v>
      </c>
    </row>
    <row r="17" spans="1:113" x14ac:dyDescent="0.35">
      <c r="A17" t="s">
        <v>108</v>
      </c>
      <c r="B17" s="1">
        <v>43466</v>
      </c>
      <c r="C17" s="1">
        <v>43509</v>
      </c>
      <c r="D17">
        <v>1</v>
      </c>
      <c r="E17">
        <v>0</v>
      </c>
      <c r="F17">
        <v>1</v>
      </c>
      <c r="G17">
        <v>0</v>
      </c>
      <c r="H17">
        <v>0</v>
      </c>
      <c r="I17">
        <v>0</v>
      </c>
      <c r="J17">
        <v>0</v>
      </c>
      <c r="K17">
        <v>0</v>
      </c>
      <c r="L17">
        <v>0</v>
      </c>
      <c r="M17">
        <v>0</v>
      </c>
      <c r="N17">
        <v>0</v>
      </c>
      <c r="O17">
        <v>0</v>
      </c>
      <c r="P17">
        <v>0</v>
      </c>
      <c r="Q17">
        <v>0</v>
      </c>
      <c r="R17">
        <v>0</v>
      </c>
      <c r="S17">
        <v>0</v>
      </c>
      <c r="T17">
        <v>0</v>
      </c>
      <c r="U17">
        <v>1</v>
      </c>
      <c r="V17">
        <v>0</v>
      </c>
      <c r="W17">
        <v>0</v>
      </c>
      <c r="X17">
        <v>0</v>
      </c>
      <c r="Y17">
        <v>0</v>
      </c>
      <c r="Z17">
        <v>0</v>
      </c>
      <c r="AA17">
        <v>0</v>
      </c>
      <c r="AB17">
        <v>0</v>
      </c>
      <c r="AC17">
        <v>2</v>
      </c>
      <c r="AD17">
        <v>1</v>
      </c>
      <c r="AE17">
        <v>1</v>
      </c>
      <c r="AF17">
        <v>1</v>
      </c>
      <c r="AG17">
        <v>0</v>
      </c>
      <c r="AH17">
        <v>1</v>
      </c>
      <c r="AI17">
        <v>0</v>
      </c>
      <c r="AJ17">
        <v>0</v>
      </c>
      <c r="AK17">
        <v>0</v>
      </c>
      <c r="AL17">
        <v>0</v>
      </c>
      <c r="AM17">
        <v>0</v>
      </c>
      <c r="AN17">
        <v>0</v>
      </c>
      <c r="AO17">
        <v>0</v>
      </c>
      <c r="AP17">
        <v>0</v>
      </c>
      <c r="AQ17">
        <v>0</v>
      </c>
      <c r="AR17" t="s">
        <v>794</v>
      </c>
      <c r="AS17" t="s">
        <v>794</v>
      </c>
      <c r="AT17" t="s">
        <v>794</v>
      </c>
      <c r="AU17" t="s">
        <v>794</v>
      </c>
      <c r="AV17">
        <v>0</v>
      </c>
      <c r="AW17" t="s">
        <v>794</v>
      </c>
      <c r="AX17" t="s">
        <v>794</v>
      </c>
      <c r="AY17">
        <v>0</v>
      </c>
      <c r="AZ17" t="s">
        <v>794</v>
      </c>
      <c r="BA17" t="s">
        <v>794</v>
      </c>
      <c r="BB17" t="s">
        <v>794</v>
      </c>
      <c r="BC17">
        <v>1</v>
      </c>
      <c r="BD17">
        <v>0</v>
      </c>
      <c r="BE17">
        <v>0</v>
      </c>
      <c r="BF17">
        <v>0</v>
      </c>
      <c r="BG17">
        <v>1</v>
      </c>
      <c r="BH17">
        <v>0</v>
      </c>
      <c r="BI17">
        <v>0</v>
      </c>
      <c r="BJ17">
        <v>0</v>
      </c>
      <c r="BK17">
        <v>0</v>
      </c>
      <c r="BL17" t="s">
        <v>794</v>
      </c>
      <c r="BM17" t="s">
        <v>794</v>
      </c>
      <c r="BN17">
        <v>0</v>
      </c>
      <c r="BO17" t="s">
        <v>794</v>
      </c>
      <c r="BP17" t="s">
        <v>794</v>
      </c>
      <c r="BQ17" t="s">
        <v>794</v>
      </c>
      <c r="BR17">
        <v>1</v>
      </c>
      <c r="BS17">
        <v>0</v>
      </c>
      <c r="BT17">
        <v>0</v>
      </c>
      <c r="BU17">
        <v>0</v>
      </c>
      <c r="BV17">
        <v>0</v>
      </c>
      <c r="BW17">
        <v>1</v>
      </c>
      <c r="BX17">
        <v>1</v>
      </c>
      <c r="BY17">
        <v>1</v>
      </c>
      <c r="BZ17">
        <v>1</v>
      </c>
      <c r="CA17">
        <v>0</v>
      </c>
      <c r="CB17">
        <v>1</v>
      </c>
      <c r="CC17">
        <v>1</v>
      </c>
      <c r="CD17">
        <v>0</v>
      </c>
      <c r="CE17">
        <v>1</v>
      </c>
      <c r="CF17">
        <v>0</v>
      </c>
      <c r="CG17">
        <v>0</v>
      </c>
      <c r="CH17">
        <v>1</v>
      </c>
      <c r="CI17">
        <v>1</v>
      </c>
      <c r="CJ17">
        <v>0</v>
      </c>
      <c r="CK17">
        <v>0</v>
      </c>
      <c r="CL17">
        <v>1</v>
      </c>
      <c r="CM17">
        <v>1</v>
      </c>
      <c r="CN17">
        <v>0</v>
      </c>
      <c r="CO17">
        <v>0</v>
      </c>
      <c r="CP17">
        <v>1</v>
      </c>
      <c r="CQ17">
        <v>1</v>
      </c>
      <c r="CR17">
        <v>1</v>
      </c>
      <c r="CS17">
        <v>1</v>
      </c>
      <c r="CT17">
        <v>1</v>
      </c>
      <c r="CU17">
        <v>1</v>
      </c>
      <c r="CV17">
        <v>0</v>
      </c>
      <c r="CW17">
        <v>0</v>
      </c>
      <c r="CX17">
        <v>1</v>
      </c>
      <c r="CY17">
        <v>1</v>
      </c>
      <c r="CZ17">
        <v>0</v>
      </c>
      <c r="DA17">
        <v>0</v>
      </c>
      <c r="DB17">
        <v>0</v>
      </c>
      <c r="DC17">
        <v>0</v>
      </c>
      <c r="DD17">
        <v>1</v>
      </c>
      <c r="DE17">
        <v>0</v>
      </c>
      <c r="DF17">
        <v>0</v>
      </c>
      <c r="DG17">
        <v>0</v>
      </c>
      <c r="DH17">
        <v>1</v>
      </c>
      <c r="DI17">
        <v>0</v>
      </c>
    </row>
    <row r="18" spans="1:113" x14ac:dyDescent="0.35">
      <c r="A18" t="s">
        <v>108</v>
      </c>
      <c r="B18" s="1">
        <v>43510</v>
      </c>
      <c r="C18" s="1">
        <v>43618</v>
      </c>
      <c r="D18">
        <v>1</v>
      </c>
      <c r="E18">
        <v>0</v>
      </c>
      <c r="F18">
        <v>1</v>
      </c>
      <c r="G18">
        <v>0</v>
      </c>
      <c r="H18">
        <v>0</v>
      </c>
      <c r="I18">
        <v>0</v>
      </c>
      <c r="J18">
        <v>0</v>
      </c>
      <c r="K18">
        <v>0</v>
      </c>
      <c r="L18">
        <v>0</v>
      </c>
      <c r="M18">
        <v>0</v>
      </c>
      <c r="N18">
        <v>0</v>
      </c>
      <c r="O18">
        <v>0</v>
      </c>
      <c r="P18">
        <v>0</v>
      </c>
      <c r="Q18">
        <v>0</v>
      </c>
      <c r="R18">
        <v>0</v>
      </c>
      <c r="S18">
        <v>0</v>
      </c>
      <c r="T18">
        <v>0</v>
      </c>
      <c r="U18">
        <v>1</v>
      </c>
      <c r="V18">
        <v>0</v>
      </c>
      <c r="W18">
        <v>0</v>
      </c>
      <c r="X18">
        <v>0</v>
      </c>
      <c r="Y18">
        <v>0</v>
      </c>
      <c r="Z18">
        <v>0</v>
      </c>
      <c r="AA18">
        <v>0</v>
      </c>
      <c r="AB18">
        <v>0</v>
      </c>
      <c r="AC18">
        <v>2</v>
      </c>
      <c r="AD18">
        <v>1</v>
      </c>
      <c r="AE18">
        <v>1</v>
      </c>
      <c r="AF18">
        <v>0</v>
      </c>
      <c r="AG18">
        <v>0</v>
      </c>
      <c r="AH18">
        <v>1</v>
      </c>
      <c r="AI18">
        <v>0</v>
      </c>
      <c r="AJ18">
        <v>0</v>
      </c>
      <c r="AK18">
        <v>1</v>
      </c>
      <c r="AL18">
        <v>0</v>
      </c>
      <c r="AM18">
        <v>0</v>
      </c>
      <c r="AN18">
        <v>0</v>
      </c>
      <c r="AO18">
        <v>0</v>
      </c>
      <c r="AP18">
        <v>0</v>
      </c>
      <c r="AQ18">
        <v>0</v>
      </c>
      <c r="AR18" t="s">
        <v>794</v>
      </c>
      <c r="AS18" t="s">
        <v>794</v>
      </c>
      <c r="AT18" t="s">
        <v>794</v>
      </c>
      <c r="AU18" t="s">
        <v>794</v>
      </c>
      <c r="AV18">
        <v>0</v>
      </c>
      <c r="AW18" t="s">
        <v>794</v>
      </c>
      <c r="AX18" t="s">
        <v>794</v>
      </c>
      <c r="AY18">
        <v>0</v>
      </c>
      <c r="AZ18" t="s">
        <v>794</v>
      </c>
      <c r="BA18" t="s">
        <v>794</v>
      </c>
      <c r="BB18" t="s">
        <v>794</v>
      </c>
      <c r="BC18">
        <v>1</v>
      </c>
      <c r="BD18">
        <v>0</v>
      </c>
      <c r="BE18">
        <v>0</v>
      </c>
      <c r="BF18">
        <v>0</v>
      </c>
      <c r="BG18">
        <v>1</v>
      </c>
      <c r="BH18">
        <v>0</v>
      </c>
      <c r="BI18">
        <v>0</v>
      </c>
      <c r="BJ18">
        <v>0</v>
      </c>
      <c r="BK18">
        <v>0</v>
      </c>
      <c r="BL18" t="s">
        <v>794</v>
      </c>
      <c r="BM18" t="s">
        <v>794</v>
      </c>
      <c r="BN18">
        <v>0</v>
      </c>
      <c r="BO18" t="s">
        <v>794</v>
      </c>
      <c r="BP18" t="s">
        <v>794</v>
      </c>
      <c r="BQ18" t="s">
        <v>794</v>
      </c>
      <c r="BR18">
        <v>1</v>
      </c>
      <c r="BS18">
        <v>0</v>
      </c>
      <c r="BT18">
        <v>0</v>
      </c>
      <c r="BU18">
        <v>0</v>
      </c>
      <c r="BV18">
        <v>0</v>
      </c>
      <c r="BW18">
        <v>1</v>
      </c>
      <c r="BX18">
        <v>1</v>
      </c>
      <c r="BY18">
        <v>1</v>
      </c>
      <c r="BZ18">
        <v>1</v>
      </c>
      <c r="CA18">
        <v>0</v>
      </c>
      <c r="CB18">
        <v>1</v>
      </c>
      <c r="CC18">
        <v>1</v>
      </c>
      <c r="CD18">
        <v>0</v>
      </c>
      <c r="CE18">
        <v>1</v>
      </c>
      <c r="CF18">
        <v>0</v>
      </c>
      <c r="CG18">
        <v>0</v>
      </c>
      <c r="CH18">
        <v>1</v>
      </c>
      <c r="CI18">
        <v>1</v>
      </c>
      <c r="CJ18">
        <v>0</v>
      </c>
      <c r="CK18">
        <v>0</v>
      </c>
      <c r="CL18">
        <v>1</v>
      </c>
      <c r="CM18">
        <v>1</v>
      </c>
      <c r="CN18">
        <v>0</v>
      </c>
      <c r="CO18">
        <v>0</v>
      </c>
      <c r="CP18">
        <v>1</v>
      </c>
      <c r="CQ18">
        <v>1</v>
      </c>
      <c r="CR18">
        <v>1</v>
      </c>
      <c r="CS18">
        <v>1</v>
      </c>
      <c r="CT18">
        <v>1</v>
      </c>
      <c r="CU18">
        <v>1</v>
      </c>
      <c r="CV18">
        <v>0</v>
      </c>
      <c r="CW18">
        <v>0</v>
      </c>
      <c r="CX18">
        <v>0</v>
      </c>
      <c r="CY18">
        <v>1</v>
      </c>
      <c r="CZ18">
        <v>1</v>
      </c>
      <c r="DA18">
        <v>0</v>
      </c>
      <c r="DB18">
        <v>0</v>
      </c>
      <c r="DC18">
        <v>0</v>
      </c>
      <c r="DD18">
        <v>1</v>
      </c>
      <c r="DE18">
        <v>0</v>
      </c>
      <c r="DF18">
        <v>0</v>
      </c>
      <c r="DG18">
        <v>0</v>
      </c>
      <c r="DH18">
        <v>1</v>
      </c>
      <c r="DI18">
        <v>0</v>
      </c>
    </row>
    <row r="19" spans="1:113" x14ac:dyDescent="0.35">
      <c r="A19" t="s">
        <v>108</v>
      </c>
      <c r="B19" s="1">
        <v>43619</v>
      </c>
      <c r="C19" s="1">
        <v>43703</v>
      </c>
      <c r="D19">
        <v>1</v>
      </c>
      <c r="E19">
        <v>0</v>
      </c>
      <c r="F19">
        <v>1</v>
      </c>
      <c r="G19">
        <v>0</v>
      </c>
      <c r="H19">
        <v>0</v>
      </c>
      <c r="I19">
        <v>0</v>
      </c>
      <c r="J19">
        <v>0</v>
      </c>
      <c r="K19">
        <v>0</v>
      </c>
      <c r="L19">
        <v>0</v>
      </c>
      <c r="M19">
        <v>0</v>
      </c>
      <c r="N19">
        <v>0</v>
      </c>
      <c r="O19">
        <v>0</v>
      </c>
      <c r="P19">
        <v>0</v>
      </c>
      <c r="Q19">
        <v>0</v>
      </c>
      <c r="R19">
        <v>0</v>
      </c>
      <c r="S19">
        <v>0</v>
      </c>
      <c r="T19">
        <v>0</v>
      </c>
      <c r="U19">
        <v>1</v>
      </c>
      <c r="V19">
        <v>0</v>
      </c>
      <c r="W19">
        <v>0</v>
      </c>
      <c r="X19">
        <v>0</v>
      </c>
      <c r="Y19">
        <v>0</v>
      </c>
      <c r="Z19">
        <v>0</v>
      </c>
      <c r="AA19">
        <v>0</v>
      </c>
      <c r="AB19">
        <v>0</v>
      </c>
      <c r="AC19">
        <v>2</v>
      </c>
      <c r="AD19">
        <v>1</v>
      </c>
      <c r="AE19">
        <v>1</v>
      </c>
      <c r="AF19">
        <v>0</v>
      </c>
      <c r="AG19">
        <v>0</v>
      </c>
      <c r="AH19">
        <v>1</v>
      </c>
      <c r="AI19">
        <v>0</v>
      </c>
      <c r="AJ19">
        <v>0</v>
      </c>
      <c r="AK19">
        <v>1</v>
      </c>
      <c r="AL19">
        <v>0</v>
      </c>
      <c r="AM19">
        <v>0</v>
      </c>
      <c r="AN19">
        <v>0</v>
      </c>
      <c r="AO19">
        <v>0</v>
      </c>
      <c r="AP19">
        <v>0</v>
      </c>
      <c r="AQ19">
        <v>0</v>
      </c>
      <c r="AR19" t="s">
        <v>794</v>
      </c>
      <c r="AS19" t="s">
        <v>794</v>
      </c>
      <c r="AT19" t="s">
        <v>794</v>
      </c>
      <c r="AU19" t="s">
        <v>794</v>
      </c>
      <c r="AV19">
        <v>0</v>
      </c>
      <c r="AW19" t="s">
        <v>794</v>
      </c>
      <c r="AX19" t="s">
        <v>794</v>
      </c>
      <c r="AY19">
        <v>0</v>
      </c>
      <c r="AZ19" t="s">
        <v>794</v>
      </c>
      <c r="BA19" t="s">
        <v>794</v>
      </c>
      <c r="BB19" t="s">
        <v>794</v>
      </c>
      <c r="BC19">
        <v>1</v>
      </c>
      <c r="BD19">
        <v>0</v>
      </c>
      <c r="BE19">
        <v>0</v>
      </c>
      <c r="BF19">
        <v>0</v>
      </c>
      <c r="BG19">
        <v>1</v>
      </c>
      <c r="BH19">
        <v>0</v>
      </c>
      <c r="BI19">
        <v>0</v>
      </c>
      <c r="BJ19">
        <v>0</v>
      </c>
      <c r="BK19">
        <v>0</v>
      </c>
      <c r="BL19" t="s">
        <v>794</v>
      </c>
      <c r="BM19" t="s">
        <v>794</v>
      </c>
      <c r="BN19">
        <v>0</v>
      </c>
      <c r="BO19" t="s">
        <v>794</v>
      </c>
      <c r="BP19" t="s">
        <v>794</v>
      </c>
      <c r="BQ19" t="s">
        <v>794</v>
      </c>
      <c r="BR19">
        <v>1</v>
      </c>
      <c r="BS19">
        <v>0</v>
      </c>
      <c r="BT19">
        <v>0</v>
      </c>
      <c r="BU19">
        <v>0</v>
      </c>
      <c r="BV19">
        <v>0</v>
      </c>
      <c r="BW19">
        <v>1</v>
      </c>
      <c r="BX19">
        <v>1</v>
      </c>
      <c r="BY19">
        <v>1</v>
      </c>
      <c r="BZ19">
        <v>1</v>
      </c>
      <c r="CA19">
        <v>0</v>
      </c>
      <c r="CB19">
        <v>1</v>
      </c>
      <c r="CC19">
        <v>1</v>
      </c>
      <c r="CD19">
        <v>0</v>
      </c>
      <c r="CE19">
        <v>1</v>
      </c>
      <c r="CF19">
        <v>0</v>
      </c>
      <c r="CG19">
        <v>0</v>
      </c>
      <c r="CH19">
        <v>1</v>
      </c>
      <c r="CI19">
        <v>1</v>
      </c>
      <c r="CJ19">
        <v>0</v>
      </c>
      <c r="CK19">
        <v>0</v>
      </c>
      <c r="CL19">
        <v>1</v>
      </c>
      <c r="CM19">
        <v>1</v>
      </c>
      <c r="CN19">
        <v>0</v>
      </c>
      <c r="CO19">
        <v>0</v>
      </c>
      <c r="CP19">
        <v>1</v>
      </c>
      <c r="CQ19">
        <v>1</v>
      </c>
      <c r="CR19">
        <v>1</v>
      </c>
      <c r="CS19">
        <v>1</v>
      </c>
      <c r="CT19">
        <v>1</v>
      </c>
      <c r="CU19">
        <v>1</v>
      </c>
      <c r="CV19">
        <v>0</v>
      </c>
      <c r="CW19">
        <v>0</v>
      </c>
      <c r="CX19">
        <v>0</v>
      </c>
      <c r="CY19">
        <v>1</v>
      </c>
      <c r="CZ19">
        <v>1</v>
      </c>
      <c r="DA19">
        <v>0</v>
      </c>
      <c r="DB19">
        <v>0</v>
      </c>
      <c r="DC19">
        <v>0</v>
      </c>
      <c r="DD19">
        <v>1</v>
      </c>
      <c r="DE19">
        <v>0</v>
      </c>
      <c r="DF19">
        <v>0</v>
      </c>
      <c r="DG19">
        <v>0</v>
      </c>
      <c r="DH19">
        <v>1</v>
      </c>
      <c r="DI19">
        <v>0</v>
      </c>
    </row>
    <row r="20" spans="1:113" x14ac:dyDescent="0.35">
      <c r="A20" t="s">
        <v>108</v>
      </c>
      <c r="B20" s="1">
        <v>43704</v>
      </c>
      <c r="C20" s="1">
        <v>43773</v>
      </c>
      <c r="D20">
        <v>1</v>
      </c>
      <c r="E20">
        <v>0</v>
      </c>
      <c r="F20">
        <v>1</v>
      </c>
      <c r="G20">
        <v>0</v>
      </c>
      <c r="H20">
        <v>0</v>
      </c>
      <c r="I20">
        <v>0</v>
      </c>
      <c r="J20">
        <v>0</v>
      </c>
      <c r="K20">
        <v>0</v>
      </c>
      <c r="L20">
        <v>0</v>
      </c>
      <c r="M20">
        <v>0</v>
      </c>
      <c r="N20">
        <v>0</v>
      </c>
      <c r="O20">
        <v>0</v>
      </c>
      <c r="P20">
        <v>0</v>
      </c>
      <c r="Q20">
        <v>0</v>
      </c>
      <c r="R20">
        <v>0</v>
      </c>
      <c r="S20">
        <v>0</v>
      </c>
      <c r="T20">
        <v>0</v>
      </c>
      <c r="U20">
        <v>1</v>
      </c>
      <c r="V20">
        <v>0</v>
      </c>
      <c r="W20">
        <v>0</v>
      </c>
      <c r="X20">
        <v>0</v>
      </c>
      <c r="Y20">
        <v>0</v>
      </c>
      <c r="Z20">
        <v>0</v>
      </c>
      <c r="AA20">
        <v>0</v>
      </c>
      <c r="AB20">
        <v>0</v>
      </c>
      <c r="AC20">
        <v>2</v>
      </c>
      <c r="AD20">
        <v>1</v>
      </c>
      <c r="AE20">
        <v>1</v>
      </c>
      <c r="AF20">
        <v>0</v>
      </c>
      <c r="AG20">
        <v>0</v>
      </c>
      <c r="AH20">
        <v>1</v>
      </c>
      <c r="AI20">
        <v>0</v>
      </c>
      <c r="AJ20">
        <v>0</v>
      </c>
      <c r="AK20">
        <v>1</v>
      </c>
      <c r="AL20">
        <v>0</v>
      </c>
      <c r="AM20">
        <v>0</v>
      </c>
      <c r="AN20">
        <v>0</v>
      </c>
      <c r="AO20">
        <v>0</v>
      </c>
      <c r="AP20">
        <v>0</v>
      </c>
      <c r="AQ20">
        <v>0</v>
      </c>
      <c r="AR20" t="s">
        <v>794</v>
      </c>
      <c r="AS20" t="s">
        <v>794</v>
      </c>
      <c r="AT20" t="s">
        <v>794</v>
      </c>
      <c r="AU20" t="s">
        <v>794</v>
      </c>
      <c r="AV20">
        <v>0</v>
      </c>
      <c r="AW20" t="s">
        <v>794</v>
      </c>
      <c r="AX20" t="s">
        <v>794</v>
      </c>
      <c r="AY20">
        <v>0</v>
      </c>
      <c r="AZ20" t="s">
        <v>794</v>
      </c>
      <c r="BA20" t="s">
        <v>794</v>
      </c>
      <c r="BB20" t="s">
        <v>794</v>
      </c>
      <c r="BC20">
        <v>1</v>
      </c>
      <c r="BD20">
        <v>0</v>
      </c>
      <c r="BE20">
        <v>0</v>
      </c>
      <c r="BF20">
        <v>0</v>
      </c>
      <c r="BG20">
        <v>1</v>
      </c>
      <c r="BH20">
        <v>0</v>
      </c>
      <c r="BI20">
        <v>0</v>
      </c>
      <c r="BJ20">
        <v>0</v>
      </c>
      <c r="BK20">
        <v>0</v>
      </c>
      <c r="BL20" t="s">
        <v>794</v>
      </c>
      <c r="BM20" t="s">
        <v>794</v>
      </c>
      <c r="BN20">
        <v>0</v>
      </c>
      <c r="BO20" t="s">
        <v>794</v>
      </c>
      <c r="BP20" t="s">
        <v>794</v>
      </c>
      <c r="BQ20" t="s">
        <v>794</v>
      </c>
      <c r="BR20">
        <v>1</v>
      </c>
      <c r="BS20">
        <v>0</v>
      </c>
      <c r="BT20">
        <v>0</v>
      </c>
      <c r="BU20">
        <v>0</v>
      </c>
      <c r="BV20">
        <v>0</v>
      </c>
      <c r="BW20">
        <v>1</v>
      </c>
      <c r="BX20">
        <v>1</v>
      </c>
      <c r="BY20">
        <v>1</v>
      </c>
      <c r="BZ20">
        <v>1</v>
      </c>
      <c r="CA20">
        <v>0</v>
      </c>
      <c r="CB20">
        <v>1</v>
      </c>
      <c r="CC20">
        <v>1</v>
      </c>
      <c r="CD20">
        <v>0</v>
      </c>
      <c r="CE20">
        <v>1</v>
      </c>
      <c r="CF20">
        <v>0</v>
      </c>
      <c r="CG20">
        <v>0</v>
      </c>
      <c r="CH20">
        <v>1</v>
      </c>
      <c r="CI20">
        <v>1</v>
      </c>
      <c r="CJ20">
        <v>0</v>
      </c>
      <c r="CK20">
        <v>0</v>
      </c>
      <c r="CL20">
        <v>1</v>
      </c>
      <c r="CM20">
        <v>1</v>
      </c>
      <c r="CN20">
        <v>0</v>
      </c>
      <c r="CO20">
        <v>0</v>
      </c>
      <c r="CP20">
        <v>1</v>
      </c>
      <c r="CQ20">
        <v>1</v>
      </c>
      <c r="CR20">
        <v>1</v>
      </c>
      <c r="CS20">
        <v>1</v>
      </c>
      <c r="CT20">
        <v>1</v>
      </c>
      <c r="CU20">
        <v>1</v>
      </c>
      <c r="CV20">
        <v>0</v>
      </c>
      <c r="CW20">
        <v>0</v>
      </c>
      <c r="CX20">
        <v>0</v>
      </c>
      <c r="CY20">
        <v>1</v>
      </c>
      <c r="CZ20">
        <v>1</v>
      </c>
      <c r="DA20">
        <v>0</v>
      </c>
      <c r="DB20">
        <v>0</v>
      </c>
      <c r="DC20">
        <v>0</v>
      </c>
      <c r="DD20">
        <v>1</v>
      </c>
      <c r="DE20">
        <v>0</v>
      </c>
      <c r="DF20">
        <v>0</v>
      </c>
      <c r="DG20">
        <v>0</v>
      </c>
      <c r="DH20">
        <v>1</v>
      </c>
      <c r="DI20">
        <v>0</v>
      </c>
    </row>
    <row r="21" spans="1:113" x14ac:dyDescent="0.35">
      <c r="A21" t="s">
        <v>108</v>
      </c>
      <c r="B21" s="1">
        <v>43774</v>
      </c>
      <c r="C21" s="1">
        <v>43830</v>
      </c>
      <c r="D21">
        <v>1</v>
      </c>
      <c r="E21">
        <v>0</v>
      </c>
      <c r="F21">
        <v>1</v>
      </c>
      <c r="G21">
        <v>0</v>
      </c>
      <c r="H21">
        <v>0</v>
      </c>
      <c r="I21">
        <v>0</v>
      </c>
      <c r="J21">
        <v>0</v>
      </c>
      <c r="K21">
        <v>0</v>
      </c>
      <c r="L21">
        <v>0</v>
      </c>
      <c r="M21">
        <v>0</v>
      </c>
      <c r="N21">
        <v>0</v>
      </c>
      <c r="O21">
        <v>0</v>
      </c>
      <c r="P21">
        <v>0</v>
      </c>
      <c r="Q21">
        <v>0</v>
      </c>
      <c r="R21">
        <v>0</v>
      </c>
      <c r="S21">
        <v>0</v>
      </c>
      <c r="T21">
        <v>0</v>
      </c>
      <c r="U21">
        <v>1</v>
      </c>
      <c r="V21">
        <v>0</v>
      </c>
      <c r="W21">
        <v>0</v>
      </c>
      <c r="X21">
        <v>0</v>
      </c>
      <c r="Y21">
        <v>0</v>
      </c>
      <c r="Z21">
        <v>0</v>
      </c>
      <c r="AA21">
        <v>0</v>
      </c>
      <c r="AB21">
        <v>0</v>
      </c>
      <c r="AC21">
        <v>2</v>
      </c>
      <c r="AD21">
        <v>1</v>
      </c>
      <c r="AE21">
        <v>1</v>
      </c>
      <c r="AF21">
        <v>0</v>
      </c>
      <c r="AG21">
        <v>0</v>
      </c>
      <c r="AH21">
        <v>1</v>
      </c>
      <c r="AI21">
        <v>0</v>
      </c>
      <c r="AJ21">
        <v>0</v>
      </c>
      <c r="AK21">
        <v>1</v>
      </c>
      <c r="AL21">
        <v>0</v>
      </c>
      <c r="AM21">
        <v>0</v>
      </c>
      <c r="AN21">
        <v>0</v>
      </c>
      <c r="AO21">
        <v>0</v>
      </c>
      <c r="AP21">
        <v>0</v>
      </c>
      <c r="AQ21">
        <v>0</v>
      </c>
      <c r="AR21" t="s">
        <v>794</v>
      </c>
      <c r="AS21" t="s">
        <v>794</v>
      </c>
      <c r="AT21" t="s">
        <v>794</v>
      </c>
      <c r="AU21" t="s">
        <v>794</v>
      </c>
      <c r="AV21">
        <v>0</v>
      </c>
      <c r="AW21" t="s">
        <v>794</v>
      </c>
      <c r="AX21" t="s">
        <v>794</v>
      </c>
      <c r="AY21">
        <v>0</v>
      </c>
      <c r="AZ21" t="s">
        <v>794</v>
      </c>
      <c r="BA21" t="s">
        <v>794</v>
      </c>
      <c r="BB21" t="s">
        <v>794</v>
      </c>
      <c r="BC21">
        <v>1</v>
      </c>
      <c r="BD21">
        <v>0</v>
      </c>
      <c r="BE21">
        <v>0</v>
      </c>
      <c r="BF21">
        <v>0</v>
      </c>
      <c r="BG21">
        <v>1</v>
      </c>
      <c r="BH21">
        <v>0</v>
      </c>
      <c r="BI21">
        <v>0</v>
      </c>
      <c r="BJ21">
        <v>0</v>
      </c>
      <c r="BK21">
        <v>0</v>
      </c>
      <c r="BL21" t="s">
        <v>794</v>
      </c>
      <c r="BM21" t="s">
        <v>794</v>
      </c>
      <c r="BN21">
        <v>0</v>
      </c>
      <c r="BO21" t="s">
        <v>794</v>
      </c>
      <c r="BP21" t="s">
        <v>794</v>
      </c>
      <c r="BQ21" t="s">
        <v>794</v>
      </c>
      <c r="BR21">
        <v>1</v>
      </c>
      <c r="BS21">
        <v>0</v>
      </c>
      <c r="BT21">
        <v>0</v>
      </c>
      <c r="BU21">
        <v>0</v>
      </c>
      <c r="BV21">
        <v>0</v>
      </c>
      <c r="BW21">
        <v>1</v>
      </c>
      <c r="BX21">
        <v>1</v>
      </c>
      <c r="BY21">
        <v>1</v>
      </c>
      <c r="BZ21">
        <v>1</v>
      </c>
      <c r="CA21">
        <v>0</v>
      </c>
      <c r="CB21">
        <v>1</v>
      </c>
      <c r="CC21">
        <v>1</v>
      </c>
      <c r="CD21">
        <v>0</v>
      </c>
      <c r="CE21">
        <v>1</v>
      </c>
      <c r="CF21">
        <v>0</v>
      </c>
      <c r="CG21">
        <v>0</v>
      </c>
      <c r="CH21">
        <v>1</v>
      </c>
      <c r="CI21">
        <v>1</v>
      </c>
      <c r="CJ21">
        <v>0</v>
      </c>
      <c r="CK21">
        <v>0</v>
      </c>
      <c r="CL21">
        <v>1</v>
      </c>
      <c r="CM21">
        <v>1</v>
      </c>
      <c r="CN21">
        <v>0</v>
      </c>
      <c r="CO21">
        <v>0</v>
      </c>
      <c r="CP21">
        <v>1</v>
      </c>
      <c r="CQ21">
        <v>1</v>
      </c>
      <c r="CR21">
        <v>1</v>
      </c>
      <c r="CS21">
        <v>1</v>
      </c>
      <c r="CT21">
        <v>1</v>
      </c>
      <c r="CU21">
        <v>1</v>
      </c>
      <c r="CV21">
        <v>0</v>
      </c>
      <c r="CW21">
        <v>0</v>
      </c>
      <c r="CX21">
        <v>0</v>
      </c>
      <c r="CY21">
        <v>1</v>
      </c>
      <c r="CZ21">
        <v>1</v>
      </c>
      <c r="DA21">
        <v>0</v>
      </c>
      <c r="DB21">
        <v>0</v>
      </c>
      <c r="DC21">
        <v>0</v>
      </c>
      <c r="DD21">
        <v>1</v>
      </c>
      <c r="DE21">
        <v>0</v>
      </c>
      <c r="DF21">
        <v>0</v>
      </c>
      <c r="DG21">
        <v>0</v>
      </c>
      <c r="DH21">
        <v>1</v>
      </c>
      <c r="DI21">
        <v>0</v>
      </c>
    </row>
    <row r="22" spans="1:113" x14ac:dyDescent="0.35">
      <c r="A22" t="s">
        <v>143</v>
      </c>
      <c r="B22" s="1">
        <v>41640</v>
      </c>
      <c r="C22" s="1">
        <v>41800</v>
      </c>
      <c r="D22">
        <v>1</v>
      </c>
      <c r="E22">
        <v>0</v>
      </c>
      <c r="F22">
        <v>0</v>
      </c>
      <c r="G22">
        <v>0</v>
      </c>
      <c r="H22">
        <v>0</v>
      </c>
      <c r="I22">
        <v>1</v>
      </c>
      <c r="J22">
        <v>0</v>
      </c>
      <c r="K22">
        <v>0</v>
      </c>
      <c r="L22">
        <v>0</v>
      </c>
      <c r="M22">
        <v>0</v>
      </c>
      <c r="N22">
        <v>0</v>
      </c>
      <c r="O22">
        <v>0</v>
      </c>
      <c r="P22">
        <v>0</v>
      </c>
      <c r="Q22">
        <v>0</v>
      </c>
      <c r="R22">
        <v>0</v>
      </c>
      <c r="S22">
        <v>0</v>
      </c>
      <c r="T22">
        <v>0</v>
      </c>
      <c r="U22">
        <v>0</v>
      </c>
      <c r="V22">
        <v>0</v>
      </c>
      <c r="W22">
        <v>0</v>
      </c>
      <c r="X22">
        <v>0</v>
      </c>
      <c r="Y22">
        <v>0</v>
      </c>
      <c r="Z22">
        <v>0</v>
      </c>
      <c r="AA22">
        <v>0</v>
      </c>
      <c r="AB22">
        <v>1</v>
      </c>
      <c r="AC22">
        <v>2</v>
      </c>
      <c r="AD22">
        <v>1</v>
      </c>
      <c r="AE22">
        <v>0</v>
      </c>
      <c r="AF22">
        <v>1</v>
      </c>
      <c r="AG22">
        <v>0</v>
      </c>
      <c r="AH22">
        <v>0</v>
      </c>
      <c r="AI22">
        <v>0</v>
      </c>
      <c r="AJ22">
        <v>0</v>
      </c>
      <c r="AK22">
        <v>0</v>
      </c>
      <c r="AL22">
        <v>0</v>
      </c>
      <c r="AM22">
        <v>0</v>
      </c>
      <c r="AN22">
        <v>0</v>
      </c>
      <c r="AO22">
        <v>0</v>
      </c>
      <c r="AP22">
        <v>0</v>
      </c>
      <c r="AQ22">
        <v>0</v>
      </c>
      <c r="AR22" t="s">
        <v>794</v>
      </c>
      <c r="AS22" t="s">
        <v>794</v>
      </c>
      <c r="AT22" t="s">
        <v>794</v>
      </c>
      <c r="AU22" t="s">
        <v>794</v>
      </c>
      <c r="AV22">
        <v>0</v>
      </c>
      <c r="AW22" t="s">
        <v>794</v>
      </c>
      <c r="AX22" t="s">
        <v>794</v>
      </c>
      <c r="AY22">
        <v>0</v>
      </c>
      <c r="AZ22" t="s">
        <v>794</v>
      </c>
      <c r="BA22" t="s">
        <v>794</v>
      </c>
      <c r="BB22" t="s">
        <v>794</v>
      </c>
      <c r="BC22">
        <v>0</v>
      </c>
      <c r="BD22" t="s">
        <v>794</v>
      </c>
      <c r="BE22" t="s">
        <v>794</v>
      </c>
      <c r="BF22" t="s">
        <v>794</v>
      </c>
      <c r="BG22" t="s">
        <v>794</v>
      </c>
      <c r="BH22" t="s">
        <v>794</v>
      </c>
      <c r="BI22" t="s">
        <v>794</v>
      </c>
      <c r="BJ22" t="s">
        <v>794</v>
      </c>
      <c r="BK22">
        <v>0</v>
      </c>
      <c r="BL22" t="s">
        <v>794</v>
      </c>
      <c r="BM22" t="s">
        <v>794</v>
      </c>
      <c r="BN22">
        <v>0</v>
      </c>
      <c r="BO22" t="s">
        <v>794</v>
      </c>
      <c r="BP22" t="s">
        <v>794</v>
      </c>
      <c r="BQ22" t="s">
        <v>794</v>
      </c>
      <c r="BR22">
        <v>0</v>
      </c>
      <c r="BS22">
        <v>0</v>
      </c>
      <c r="BT22">
        <v>0</v>
      </c>
      <c r="BU22">
        <v>0</v>
      </c>
      <c r="BV22">
        <v>1</v>
      </c>
      <c r="BW22">
        <v>0</v>
      </c>
      <c r="BX22" t="s">
        <v>794</v>
      </c>
      <c r="BY22" t="s">
        <v>794</v>
      </c>
      <c r="BZ22" t="s">
        <v>794</v>
      </c>
      <c r="CA22" t="s">
        <v>794</v>
      </c>
      <c r="CB22" t="s">
        <v>794</v>
      </c>
      <c r="CC22" t="s">
        <v>794</v>
      </c>
      <c r="CD22" t="s">
        <v>794</v>
      </c>
      <c r="CE22" t="s">
        <v>794</v>
      </c>
      <c r="CF22" t="s">
        <v>794</v>
      </c>
      <c r="CG22" t="s">
        <v>794</v>
      </c>
      <c r="CH22" t="s">
        <v>794</v>
      </c>
      <c r="CI22" t="s">
        <v>794</v>
      </c>
      <c r="CJ22" t="s">
        <v>794</v>
      </c>
      <c r="CK22" t="s">
        <v>794</v>
      </c>
      <c r="CL22" t="s">
        <v>794</v>
      </c>
      <c r="CM22" t="s">
        <v>794</v>
      </c>
      <c r="CN22" t="s">
        <v>794</v>
      </c>
      <c r="CO22" t="s">
        <v>794</v>
      </c>
      <c r="CP22" t="s">
        <v>794</v>
      </c>
      <c r="CQ22" t="s">
        <v>794</v>
      </c>
      <c r="CR22">
        <v>0</v>
      </c>
      <c r="CS22" t="s">
        <v>794</v>
      </c>
      <c r="CT22" t="s">
        <v>794</v>
      </c>
      <c r="CU22" t="s">
        <v>794</v>
      </c>
      <c r="CV22" t="s">
        <v>794</v>
      </c>
      <c r="CW22" t="s">
        <v>794</v>
      </c>
      <c r="CX22" t="s">
        <v>794</v>
      </c>
      <c r="CY22" t="s">
        <v>794</v>
      </c>
      <c r="CZ22" t="s">
        <v>794</v>
      </c>
      <c r="DA22" t="s">
        <v>794</v>
      </c>
      <c r="DB22" t="s">
        <v>794</v>
      </c>
      <c r="DC22" t="s">
        <v>794</v>
      </c>
      <c r="DD22" t="s">
        <v>794</v>
      </c>
      <c r="DE22" t="s">
        <v>794</v>
      </c>
      <c r="DF22" t="s">
        <v>794</v>
      </c>
      <c r="DG22" t="s">
        <v>794</v>
      </c>
      <c r="DH22" t="s">
        <v>794</v>
      </c>
      <c r="DI22" t="s">
        <v>794</v>
      </c>
    </row>
    <row r="23" spans="1:113" x14ac:dyDescent="0.35">
      <c r="A23" t="s">
        <v>143</v>
      </c>
      <c r="B23" s="1">
        <v>41801</v>
      </c>
      <c r="C23" s="1">
        <v>42173</v>
      </c>
      <c r="D23">
        <v>1</v>
      </c>
      <c r="E23">
        <v>0</v>
      </c>
      <c r="F23">
        <v>0</v>
      </c>
      <c r="G23">
        <v>0</v>
      </c>
      <c r="H23">
        <v>0</v>
      </c>
      <c r="I23">
        <v>1</v>
      </c>
      <c r="J23">
        <v>0</v>
      </c>
      <c r="K23">
        <v>0</v>
      </c>
      <c r="L23">
        <v>0</v>
      </c>
      <c r="M23">
        <v>0</v>
      </c>
      <c r="N23">
        <v>0</v>
      </c>
      <c r="O23">
        <v>0</v>
      </c>
      <c r="P23">
        <v>0</v>
      </c>
      <c r="Q23">
        <v>0</v>
      </c>
      <c r="R23">
        <v>0</v>
      </c>
      <c r="S23">
        <v>0</v>
      </c>
      <c r="T23">
        <v>0</v>
      </c>
      <c r="U23">
        <v>0</v>
      </c>
      <c r="V23">
        <v>0</v>
      </c>
      <c r="W23">
        <v>0</v>
      </c>
      <c r="X23">
        <v>0</v>
      </c>
      <c r="Y23">
        <v>0</v>
      </c>
      <c r="Z23">
        <v>0</v>
      </c>
      <c r="AA23">
        <v>0</v>
      </c>
      <c r="AB23">
        <v>1</v>
      </c>
      <c r="AC23">
        <v>2</v>
      </c>
      <c r="AD23">
        <v>1</v>
      </c>
      <c r="AE23">
        <v>0</v>
      </c>
      <c r="AF23">
        <v>1</v>
      </c>
      <c r="AG23">
        <v>0</v>
      </c>
      <c r="AH23">
        <v>0</v>
      </c>
      <c r="AI23">
        <v>0</v>
      </c>
      <c r="AJ23">
        <v>0</v>
      </c>
      <c r="AK23">
        <v>0</v>
      </c>
      <c r="AL23">
        <v>0</v>
      </c>
      <c r="AM23">
        <v>0</v>
      </c>
      <c r="AN23">
        <v>0</v>
      </c>
      <c r="AO23">
        <v>0</v>
      </c>
      <c r="AP23">
        <v>0</v>
      </c>
      <c r="AQ23">
        <v>0</v>
      </c>
      <c r="AR23" t="s">
        <v>794</v>
      </c>
      <c r="AS23" t="s">
        <v>794</v>
      </c>
      <c r="AT23" t="s">
        <v>794</v>
      </c>
      <c r="AU23" t="s">
        <v>794</v>
      </c>
      <c r="AV23">
        <v>0</v>
      </c>
      <c r="AW23" t="s">
        <v>794</v>
      </c>
      <c r="AX23" t="s">
        <v>794</v>
      </c>
      <c r="AY23">
        <v>0</v>
      </c>
      <c r="AZ23" t="s">
        <v>794</v>
      </c>
      <c r="BA23" t="s">
        <v>794</v>
      </c>
      <c r="BB23" t="s">
        <v>794</v>
      </c>
      <c r="BC23">
        <v>0</v>
      </c>
      <c r="BD23" t="s">
        <v>794</v>
      </c>
      <c r="BE23" t="s">
        <v>794</v>
      </c>
      <c r="BF23" t="s">
        <v>794</v>
      </c>
      <c r="BG23" t="s">
        <v>794</v>
      </c>
      <c r="BH23" t="s">
        <v>794</v>
      </c>
      <c r="BI23" t="s">
        <v>794</v>
      </c>
      <c r="BJ23" t="s">
        <v>794</v>
      </c>
      <c r="BK23">
        <v>0</v>
      </c>
      <c r="BL23" t="s">
        <v>794</v>
      </c>
      <c r="BM23" t="s">
        <v>794</v>
      </c>
      <c r="BN23">
        <v>0</v>
      </c>
      <c r="BO23" t="s">
        <v>794</v>
      </c>
      <c r="BP23" t="s">
        <v>794</v>
      </c>
      <c r="BQ23" t="s">
        <v>794</v>
      </c>
      <c r="BR23">
        <v>0</v>
      </c>
      <c r="BS23">
        <v>0</v>
      </c>
      <c r="BT23">
        <v>0</v>
      </c>
      <c r="BU23">
        <v>0</v>
      </c>
      <c r="BV23">
        <v>1</v>
      </c>
      <c r="BW23">
        <v>0</v>
      </c>
      <c r="BX23" t="s">
        <v>794</v>
      </c>
      <c r="BY23" t="s">
        <v>794</v>
      </c>
      <c r="BZ23" t="s">
        <v>794</v>
      </c>
      <c r="CA23" t="s">
        <v>794</v>
      </c>
      <c r="CB23" t="s">
        <v>794</v>
      </c>
      <c r="CC23" t="s">
        <v>794</v>
      </c>
      <c r="CD23" t="s">
        <v>794</v>
      </c>
      <c r="CE23" t="s">
        <v>794</v>
      </c>
      <c r="CF23" t="s">
        <v>794</v>
      </c>
      <c r="CG23" t="s">
        <v>794</v>
      </c>
      <c r="CH23" t="s">
        <v>794</v>
      </c>
      <c r="CI23" t="s">
        <v>794</v>
      </c>
      <c r="CJ23" t="s">
        <v>794</v>
      </c>
      <c r="CK23" t="s">
        <v>794</v>
      </c>
      <c r="CL23" t="s">
        <v>794</v>
      </c>
      <c r="CM23" t="s">
        <v>794</v>
      </c>
      <c r="CN23" t="s">
        <v>794</v>
      </c>
      <c r="CO23" t="s">
        <v>794</v>
      </c>
      <c r="CP23" t="s">
        <v>794</v>
      </c>
      <c r="CQ23" t="s">
        <v>794</v>
      </c>
      <c r="CR23">
        <v>0</v>
      </c>
      <c r="CS23" t="s">
        <v>794</v>
      </c>
      <c r="CT23" t="s">
        <v>794</v>
      </c>
      <c r="CU23" t="s">
        <v>794</v>
      </c>
      <c r="CV23" t="s">
        <v>794</v>
      </c>
      <c r="CW23" t="s">
        <v>794</v>
      </c>
      <c r="CX23" t="s">
        <v>794</v>
      </c>
      <c r="CY23" t="s">
        <v>794</v>
      </c>
      <c r="CZ23" t="s">
        <v>794</v>
      </c>
      <c r="DA23" t="s">
        <v>794</v>
      </c>
      <c r="DB23" t="s">
        <v>794</v>
      </c>
      <c r="DC23" t="s">
        <v>794</v>
      </c>
      <c r="DD23" t="s">
        <v>794</v>
      </c>
      <c r="DE23" t="s">
        <v>794</v>
      </c>
      <c r="DF23" t="s">
        <v>794</v>
      </c>
      <c r="DG23" t="s">
        <v>794</v>
      </c>
      <c r="DH23" t="s">
        <v>794</v>
      </c>
      <c r="DI23" t="s">
        <v>794</v>
      </c>
    </row>
    <row r="24" spans="1:113" x14ac:dyDescent="0.35">
      <c r="A24" t="s">
        <v>143</v>
      </c>
      <c r="B24" s="1">
        <v>42174</v>
      </c>
      <c r="C24" s="1">
        <v>42206</v>
      </c>
      <c r="D24">
        <v>1</v>
      </c>
      <c r="E24">
        <v>0</v>
      </c>
      <c r="F24">
        <v>0</v>
      </c>
      <c r="G24">
        <v>0</v>
      </c>
      <c r="H24">
        <v>0</v>
      </c>
      <c r="I24">
        <v>1</v>
      </c>
      <c r="J24">
        <v>0</v>
      </c>
      <c r="K24">
        <v>0</v>
      </c>
      <c r="L24">
        <v>0</v>
      </c>
      <c r="M24">
        <v>0</v>
      </c>
      <c r="N24">
        <v>0</v>
      </c>
      <c r="O24">
        <v>0</v>
      </c>
      <c r="P24">
        <v>0</v>
      </c>
      <c r="Q24">
        <v>0</v>
      </c>
      <c r="R24">
        <v>0</v>
      </c>
      <c r="S24">
        <v>0</v>
      </c>
      <c r="T24">
        <v>0</v>
      </c>
      <c r="U24">
        <v>0</v>
      </c>
      <c r="V24">
        <v>0</v>
      </c>
      <c r="W24">
        <v>0</v>
      </c>
      <c r="X24">
        <v>0</v>
      </c>
      <c r="Y24">
        <v>0</v>
      </c>
      <c r="Z24">
        <v>0</v>
      </c>
      <c r="AA24">
        <v>0</v>
      </c>
      <c r="AB24">
        <v>1</v>
      </c>
      <c r="AC24">
        <v>2</v>
      </c>
      <c r="AD24">
        <v>1</v>
      </c>
      <c r="AE24">
        <v>0</v>
      </c>
      <c r="AF24">
        <v>1</v>
      </c>
      <c r="AG24">
        <v>0</v>
      </c>
      <c r="AH24">
        <v>0</v>
      </c>
      <c r="AI24">
        <v>0</v>
      </c>
      <c r="AJ24">
        <v>0</v>
      </c>
      <c r="AK24">
        <v>0</v>
      </c>
      <c r="AL24">
        <v>0</v>
      </c>
      <c r="AM24">
        <v>0</v>
      </c>
      <c r="AN24">
        <v>0</v>
      </c>
      <c r="AO24">
        <v>0</v>
      </c>
      <c r="AP24">
        <v>0</v>
      </c>
      <c r="AQ24">
        <v>0</v>
      </c>
      <c r="AR24" t="s">
        <v>794</v>
      </c>
      <c r="AS24" t="s">
        <v>794</v>
      </c>
      <c r="AT24" t="s">
        <v>794</v>
      </c>
      <c r="AU24" t="s">
        <v>794</v>
      </c>
      <c r="AV24">
        <v>0</v>
      </c>
      <c r="AW24" t="s">
        <v>794</v>
      </c>
      <c r="AX24" t="s">
        <v>794</v>
      </c>
      <c r="AY24">
        <v>0</v>
      </c>
      <c r="AZ24" t="s">
        <v>794</v>
      </c>
      <c r="BA24" t="s">
        <v>794</v>
      </c>
      <c r="BB24" t="s">
        <v>794</v>
      </c>
      <c r="BC24">
        <v>0</v>
      </c>
      <c r="BD24" t="s">
        <v>794</v>
      </c>
      <c r="BE24" t="s">
        <v>794</v>
      </c>
      <c r="BF24" t="s">
        <v>794</v>
      </c>
      <c r="BG24" t="s">
        <v>794</v>
      </c>
      <c r="BH24" t="s">
        <v>794</v>
      </c>
      <c r="BI24" t="s">
        <v>794</v>
      </c>
      <c r="BJ24" t="s">
        <v>794</v>
      </c>
      <c r="BK24">
        <v>0</v>
      </c>
      <c r="BL24" t="s">
        <v>794</v>
      </c>
      <c r="BM24" t="s">
        <v>794</v>
      </c>
      <c r="BN24">
        <v>0</v>
      </c>
      <c r="BO24" t="s">
        <v>794</v>
      </c>
      <c r="BP24" t="s">
        <v>794</v>
      </c>
      <c r="BQ24" t="s">
        <v>794</v>
      </c>
      <c r="BR24">
        <v>0</v>
      </c>
      <c r="BS24">
        <v>0</v>
      </c>
      <c r="BT24">
        <v>0</v>
      </c>
      <c r="BU24">
        <v>0</v>
      </c>
      <c r="BV24">
        <v>1</v>
      </c>
      <c r="BW24">
        <v>0</v>
      </c>
      <c r="BX24" t="s">
        <v>794</v>
      </c>
      <c r="BY24" t="s">
        <v>794</v>
      </c>
      <c r="BZ24" t="s">
        <v>794</v>
      </c>
      <c r="CA24" t="s">
        <v>794</v>
      </c>
      <c r="CB24" t="s">
        <v>794</v>
      </c>
      <c r="CC24" t="s">
        <v>794</v>
      </c>
      <c r="CD24" t="s">
        <v>794</v>
      </c>
      <c r="CE24" t="s">
        <v>794</v>
      </c>
      <c r="CF24" t="s">
        <v>794</v>
      </c>
      <c r="CG24" t="s">
        <v>794</v>
      </c>
      <c r="CH24" t="s">
        <v>794</v>
      </c>
      <c r="CI24" t="s">
        <v>794</v>
      </c>
      <c r="CJ24" t="s">
        <v>794</v>
      </c>
      <c r="CK24" t="s">
        <v>794</v>
      </c>
      <c r="CL24" t="s">
        <v>794</v>
      </c>
      <c r="CM24" t="s">
        <v>794</v>
      </c>
      <c r="CN24" t="s">
        <v>794</v>
      </c>
      <c r="CO24" t="s">
        <v>794</v>
      </c>
      <c r="CP24" t="s">
        <v>794</v>
      </c>
      <c r="CQ24" t="s">
        <v>794</v>
      </c>
      <c r="CR24">
        <v>1</v>
      </c>
      <c r="CS24">
        <v>1</v>
      </c>
      <c r="CT24">
        <v>1</v>
      </c>
      <c r="CU24">
        <v>0</v>
      </c>
      <c r="CV24">
        <v>0</v>
      </c>
      <c r="CW24">
        <v>0</v>
      </c>
      <c r="CX24">
        <v>0</v>
      </c>
      <c r="CY24">
        <v>0</v>
      </c>
      <c r="CZ24">
        <v>0</v>
      </c>
      <c r="DA24">
        <v>0</v>
      </c>
      <c r="DB24">
        <v>0</v>
      </c>
      <c r="DC24">
        <v>0</v>
      </c>
      <c r="DD24">
        <v>0</v>
      </c>
      <c r="DE24">
        <v>0</v>
      </c>
      <c r="DF24">
        <v>0</v>
      </c>
      <c r="DG24">
        <v>0</v>
      </c>
      <c r="DH24">
        <v>1</v>
      </c>
      <c r="DI24">
        <v>0</v>
      </c>
    </row>
    <row r="25" spans="1:113" x14ac:dyDescent="0.35">
      <c r="A25" t="s">
        <v>143</v>
      </c>
      <c r="B25" s="1">
        <v>42207</v>
      </c>
      <c r="C25" s="1">
        <v>42351</v>
      </c>
      <c r="D25">
        <v>1</v>
      </c>
      <c r="E25">
        <v>0</v>
      </c>
      <c r="F25">
        <v>0</v>
      </c>
      <c r="G25">
        <v>0</v>
      </c>
      <c r="H25">
        <v>0</v>
      </c>
      <c r="I25">
        <v>1</v>
      </c>
      <c r="J25">
        <v>0</v>
      </c>
      <c r="K25">
        <v>0</v>
      </c>
      <c r="L25">
        <v>0</v>
      </c>
      <c r="M25">
        <v>0</v>
      </c>
      <c r="N25">
        <v>0</v>
      </c>
      <c r="O25">
        <v>0</v>
      </c>
      <c r="P25">
        <v>0</v>
      </c>
      <c r="Q25">
        <v>0</v>
      </c>
      <c r="R25">
        <v>0</v>
      </c>
      <c r="S25">
        <v>0</v>
      </c>
      <c r="T25">
        <v>0</v>
      </c>
      <c r="U25">
        <v>0</v>
      </c>
      <c r="V25">
        <v>0</v>
      </c>
      <c r="W25">
        <v>0</v>
      </c>
      <c r="X25">
        <v>0</v>
      </c>
      <c r="Y25">
        <v>0</v>
      </c>
      <c r="Z25">
        <v>0</v>
      </c>
      <c r="AA25">
        <v>0</v>
      </c>
      <c r="AB25">
        <v>1</v>
      </c>
      <c r="AC25">
        <v>2</v>
      </c>
      <c r="AD25">
        <v>1</v>
      </c>
      <c r="AE25">
        <v>0</v>
      </c>
      <c r="AF25">
        <v>1</v>
      </c>
      <c r="AG25">
        <v>0</v>
      </c>
      <c r="AH25">
        <v>0</v>
      </c>
      <c r="AI25">
        <v>0</v>
      </c>
      <c r="AJ25">
        <v>0</v>
      </c>
      <c r="AK25">
        <v>0</v>
      </c>
      <c r="AL25">
        <v>0</v>
      </c>
      <c r="AM25">
        <v>0</v>
      </c>
      <c r="AN25">
        <v>0</v>
      </c>
      <c r="AO25">
        <v>0</v>
      </c>
      <c r="AP25">
        <v>0</v>
      </c>
      <c r="AQ25">
        <v>0</v>
      </c>
      <c r="AR25" t="s">
        <v>794</v>
      </c>
      <c r="AS25" t="s">
        <v>794</v>
      </c>
      <c r="AT25" t="s">
        <v>794</v>
      </c>
      <c r="AU25" t="s">
        <v>794</v>
      </c>
      <c r="AV25">
        <v>0</v>
      </c>
      <c r="AW25" t="s">
        <v>794</v>
      </c>
      <c r="AX25" t="s">
        <v>794</v>
      </c>
      <c r="AY25">
        <v>0</v>
      </c>
      <c r="AZ25" t="s">
        <v>794</v>
      </c>
      <c r="BA25" t="s">
        <v>794</v>
      </c>
      <c r="BB25" t="s">
        <v>794</v>
      </c>
      <c r="BC25">
        <v>0</v>
      </c>
      <c r="BD25" t="s">
        <v>794</v>
      </c>
      <c r="BE25" t="s">
        <v>794</v>
      </c>
      <c r="BF25" t="s">
        <v>794</v>
      </c>
      <c r="BG25" t="s">
        <v>794</v>
      </c>
      <c r="BH25" t="s">
        <v>794</v>
      </c>
      <c r="BI25" t="s">
        <v>794</v>
      </c>
      <c r="BJ25" t="s">
        <v>794</v>
      </c>
      <c r="BK25">
        <v>0</v>
      </c>
      <c r="BL25" t="s">
        <v>794</v>
      </c>
      <c r="BM25" t="s">
        <v>794</v>
      </c>
      <c r="BN25">
        <v>0</v>
      </c>
      <c r="BO25" t="s">
        <v>794</v>
      </c>
      <c r="BP25" t="s">
        <v>794</v>
      </c>
      <c r="BQ25" t="s">
        <v>794</v>
      </c>
      <c r="BR25">
        <v>0</v>
      </c>
      <c r="BS25">
        <v>0</v>
      </c>
      <c r="BT25">
        <v>0</v>
      </c>
      <c r="BU25">
        <v>0</v>
      </c>
      <c r="BV25">
        <v>1</v>
      </c>
      <c r="BW25">
        <v>0</v>
      </c>
      <c r="BX25" t="s">
        <v>794</v>
      </c>
      <c r="BY25" t="s">
        <v>794</v>
      </c>
      <c r="BZ25" t="s">
        <v>794</v>
      </c>
      <c r="CA25" t="s">
        <v>794</v>
      </c>
      <c r="CB25" t="s">
        <v>794</v>
      </c>
      <c r="CC25" t="s">
        <v>794</v>
      </c>
      <c r="CD25" t="s">
        <v>794</v>
      </c>
      <c r="CE25" t="s">
        <v>794</v>
      </c>
      <c r="CF25" t="s">
        <v>794</v>
      </c>
      <c r="CG25" t="s">
        <v>794</v>
      </c>
      <c r="CH25" t="s">
        <v>794</v>
      </c>
      <c r="CI25" t="s">
        <v>794</v>
      </c>
      <c r="CJ25" t="s">
        <v>794</v>
      </c>
      <c r="CK25" t="s">
        <v>794</v>
      </c>
      <c r="CL25" t="s">
        <v>794</v>
      </c>
      <c r="CM25" t="s">
        <v>794</v>
      </c>
      <c r="CN25" t="s">
        <v>794</v>
      </c>
      <c r="CO25" t="s">
        <v>794</v>
      </c>
      <c r="CP25" t="s">
        <v>794</v>
      </c>
      <c r="CQ25" t="s">
        <v>794</v>
      </c>
      <c r="CR25">
        <v>1</v>
      </c>
      <c r="CS25">
        <v>1</v>
      </c>
      <c r="CT25">
        <v>1</v>
      </c>
      <c r="CU25">
        <v>0</v>
      </c>
      <c r="CV25">
        <v>0</v>
      </c>
      <c r="CW25">
        <v>0</v>
      </c>
      <c r="CX25">
        <v>0</v>
      </c>
      <c r="CY25">
        <v>0</v>
      </c>
      <c r="CZ25">
        <v>0</v>
      </c>
      <c r="DA25">
        <v>0</v>
      </c>
      <c r="DB25">
        <v>0</v>
      </c>
      <c r="DC25">
        <v>0</v>
      </c>
      <c r="DD25">
        <v>0</v>
      </c>
      <c r="DE25">
        <v>0</v>
      </c>
      <c r="DF25">
        <v>0</v>
      </c>
      <c r="DG25">
        <v>0</v>
      </c>
      <c r="DH25">
        <v>1</v>
      </c>
      <c r="DI25">
        <v>0</v>
      </c>
    </row>
    <row r="26" spans="1:113" x14ac:dyDescent="0.35">
      <c r="A26" t="s">
        <v>143</v>
      </c>
      <c r="B26" s="1">
        <v>42352</v>
      </c>
      <c r="C26" s="1">
        <v>42405</v>
      </c>
      <c r="D26">
        <v>1</v>
      </c>
      <c r="E26">
        <v>0</v>
      </c>
      <c r="F26">
        <v>0</v>
      </c>
      <c r="G26">
        <v>0</v>
      </c>
      <c r="H26">
        <v>0</v>
      </c>
      <c r="I26">
        <v>1</v>
      </c>
      <c r="J26">
        <v>0</v>
      </c>
      <c r="K26">
        <v>0</v>
      </c>
      <c r="L26">
        <v>0</v>
      </c>
      <c r="M26">
        <v>0</v>
      </c>
      <c r="N26">
        <v>0</v>
      </c>
      <c r="O26">
        <v>0</v>
      </c>
      <c r="P26">
        <v>0</v>
      </c>
      <c r="Q26">
        <v>0</v>
      </c>
      <c r="R26">
        <v>0</v>
      </c>
      <c r="S26">
        <v>0</v>
      </c>
      <c r="T26">
        <v>0</v>
      </c>
      <c r="U26">
        <v>0</v>
      </c>
      <c r="V26">
        <v>0</v>
      </c>
      <c r="W26">
        <v>0</v>
      </c>
      <c r="X26">
        <v>0</v>
      </c>
      <c r="Y26">
        <v>0</v>
      </c>
      <c r="Z26">
        <v>0</v>
      </c>
      <c r="AA26">
        <v>0</v>
      </c>
      <c r="AB26">
        <v>1</v>
      </c>
      <c r="AC26">
        <v>2</v>
      </c>
      <c r="AD26">
        <v>1</v>
      </c>
      <c r="AE26">
        <v>0</v>
      </c>
      <c r="AF26">
        <v>1</v>
      </c>
      <c r="AG26">
        <v>0</v>
      </c>
      <c r="AH26">
        <v>0</v>
      </c>
      <c r="AI26">
        <v>0</v>
      </c>
      <c r="AJ26">
        <v>0</v>
      </c>
      <c r="AK26">
        <v>0</v>
      </c>
      <c r="AL26">
        <v>0</v>
      </c>
      <c r="AM26">
        <v>0</v>
      </c>
      <c r="AN26">
        <v>0</v>
      </c>
      <c r="AO26">
        <v>0</v>
      </c>
      <c r="AP26">
        <v>0</v>
      </c>
      <c r="AQ26">
        <v>0</v>
      </c>
      <c r="AR26" t="s">
        <v>794</v>
      </c>
      <c r="AS26" t="s">
        <v>794</v>
      </c>
      <c r="AT26" t="s">
        <v>794</v>
      </c>
      <c r="AU26" t="s">
        <v>794</v>
      </c>
      <c r="AV26">
        <v>0</v>
      </c>
      <c r="AW26" t="s">
        <v>794</v>
      </c>
      <c r="AX26" t="s">
        <v>794</v>
      </c>
      <c r="AY26">
        <v>0</v>
      </c>
      <c r="AZ26" t="s">
        <v>794</v>
      </c>
      <c r="BA26" t="s">
        <v>794</v>
      </c>
      <c r="BB26" t="s">
        <v>794</v>
      </c>
      <c r="BC26">
        <v>0</v>
      </c>
      <c r="BD26" t="s">
        <v>794</v>
      </c>
      <c r="BE26" t="s">
        <v>794</v>
      </c>
      <c r="BF26" t="s">
        <v>794</v>
      </c>
      <c r="BG26" t="s">
        <v>794</v>
      </c>
      <c r="BH26" t="s">
        <v>794</v>
      </c>
      <c r="BI26" t="s">
        <v>794</v>
      </c>
      <c r="BJ26" t="s">
        <v>794</v>
      </c>
      <c r="BK26">
        <v>0</v>
      </c>
      <c r="BL26" t="s">
        <v>794</v>
      </c>
      <c r="BM26" t="s">
        <v>794</v>
      </c>
      <c r="BN26">
        <v>0</v>
      </c>
      <c r="BO26" t="s">
        <v>794</v>
      </c>
      <c r="BP26" t="s">
        <v>794</v>
      </c>
      <c r="BQ26" t="s">
        <v>794</v>
      </c>
      <c r="BR26">
        <v>0</v>
      </c>
      <c r="BS26">
        <v>0</v>
      </c>
      <c r="BT26">
        <v>0</v>
      </c>
      <c r="BU26">
        <v>0</v>
      </c>
      <c r="BV26">
        <v>1</v>
      </c>
      <c r="BW26">
        <v>0</v>
      </c>
      <c r="BX26" t="s">
        <v>794</v>
      </c>
      <c r="BY26" t="s">
        <v>794</v>
      </c>
      <c r="BZ26" t="s">
        <v>794</v>
      </c>
      <c r="CA26" t="s">
        <v>794</v>
      </c>
      <c r="CB26" t="s">
        <v>794</v>
      </c>
      <c r="CC26" t="s">
        <v>794</v>
      </c>
      <c r="CD26" t="s">
        <v>794</v>
      </c>
      <c r="CE26" t="s">
        <v>794</v>
      </c>
      <c r="CF26" t="s">
        <v>794</v>
      </c>
      <c r="CG26" t="s">
        <v>794</v>
      </c>
      <c r="CH26" t="s">
        <v>794</v>
      </c>
      <c r="CI26" t="s">
        <v>794</v>
      </c>
      <c r="CJ26" t="s">
        <v>794</v>
      </c>
      <c r="CK26" t="s">
        <v>794</v>
      </c>
      <c r="CL26" t="s">
        <v>794</v>
      </c>
      <c r="CM26" t="s">
        <v>794</v>
      </c>
      <c r="CN26" t="s">
        <v>794</v>
      </c>
      <c r="CO26" t="s">
        <v>794</v>
      </c>
      <c r="CP26" t="s">
        <v>794</v>
      </c>
      <c r="CQ26" t="s">
        <v>794</v>
      </c>
      <c r="CR26">
        <v>1</v>
      </c>
      <c r="CS26">
        <v>1</v>
      </c>
      <c r="CT26">
        <v>1</v>
      </c>
      <c r="CU26">
        <v>0</v>
      </c>
      <c r="CV26">
        <v>0</v>
      </c>
      <c r="CW26">
        <v>0</v>
      </c>
      <c r="CX26">
        <v>0</v>
      </c>
      <c r="CY26">
        <v>0</v>
      </c>
      <c r="CZ26">
        <v>0</v>
      </c>
      <c r="DA26">
        <v>0</v>
      </c>
      <c r="DB26">
        <v>0</v>
      </c>
      <c r="DC26">
        <v>0</v>
      </c>
      <c r="DD26">
        <v>0</v>
      </c>
      <c r="DE26">
        <v>0</v>
      </c>
      <c r="DF26">
        <v>0</v>
      </c>
      <c r="DG26">
        <v>0</v>
      </c>
      <c r="DH26">
        <v>1</v>
      </c>
      <c r="DI26">
        <v>0</v>
      </c>
    </row>
    <row r="27" spans="1:113" x14ac:dyDescent="0.35">
      <c r="A27" t="s">
        <v>143</v>
      </c>
      <c r="B27" s="1">
        <v>42406</v>
      </c>
      <c r="C27" s="1">
        <v>42454</v>
      </c>
      <c r="D27">
        <v>1</v>
      </c>
      <c r="E27">
        <v>0</v>
      </c>
      <c r="F27">
        <v>0</v>
      </c>
      <c r="G27">
        <v>0</v>
      </c>
      <c r="H27">
        <v>0</v>
      </c>
      <c r="I27">
        <v>1</v>
      </c>
      <c r="J27">
        <v>0</v>
      </c>
      <c r="K27">
        <v>0</v>
      </c>
      <c r="L27">
        <v>0</v>
      </c>
      <c r="M27">
        <v>0</v>
      </c>
      <c r="N27">
        <v>0</v>
      </c>
      <c r="O27">
        <v>0</v>
      </c>
      <c r="P27">
        <v>0</v>
      </c>
      <c r="Q27">
        <v>0</v>
      </c>
      <c r="R27">
        <v>0</v>
      </c>
      <c r="S27">
        <v>0</v>
      </c>
      <c r="T27">
        <v>0</v>
      </c>
      <c r="U27">
        <v>0</v>
      </c>
      <c r="V27">
        <v>0</v>
      </c>
      <c r="W27">
        <v>0</v>
      </c>
      <c r="X27">
        <v>0</v>
      </c>
      <c r="Y27">
        <v>0</v>
      </c>
      <c r="Z27">
        <v>0</v>
      </c>
      <c r="AA27">
        <v>0</v>
      </c>
      <c r="AB27">
        <v>1</v>
      </c>
      <c r="AC27">
        <v>2</v>
      </c>
      <c r="AD27">
        <v>1</v>
      </c>
      <c r="AE27">
        <v>0</v>
      </c>
      <c r="AF27">
        <v>1</v>
      </c>
      <c r="AG27">
        <v>0</v>
      </c>
      <c r="AH27">
        <v>0</v>
      </c>
      <c r="AI27">
        <v>0</v>
      </c>
      <c r="AJ27">
        <v>0</v>
      </c>
      <c r="AK27">
        <v>0</v>
      </c>
      <c r="AL27">
        <v>0</v>
      </c>
      <c r="AM27">
        <v>0</v>
      </c>
      <c r="AN27">
        <v>0</v>
      </c>
      <c r="AO27">
        <v>0</v>
      </c>
      <c r="AP27">
        <v>0</v>
      </c>
      <c r="AQ27">
        <v>0</v>
      </c>
      <c r="AR27" t="s">
        <v>794</v>
      </c>
      <c r="AS27" t="s">
        <v>794</v>
      </c>
      <c r="AT27" t="s">
        <v>794</v>
      </c>
      <c r="AU27" t="s">
        <v>794</v>
      </c>
      <c r="AV27">
        <v>0</v>
      </c>
      <c r="AW27" t="s">
        <v>794</v>
      </c>
      <c r="AX27" t="s">
        <v>794</v>
      </c>
      <c r="AY27">
        <v>0</v>
      </c>
      <c r="AZ27" t="s">
        <v>794</v>
      </c>
      <c r="BA27" t="s">
        <v>794</v>
      </c>
      <c r="BB27" t="s">
        <v>794</v>
      </c>
      <c r="BC27">
        <v>0</v>
      </c>
      <c r="BD27" t="s">
        <v>794</v>
      </c>
      <c r="BE27" t="s">
        <v>794</v>
      </c>
      <c r="BF27" t="s">
        <v>794</v>
      </c>
      <c r="BG27" t="s">
        <v>794</v>
      </c>
      <c r="BH27" t="s">
        <v>794</v>
      </c>
      <c r="BI27" t="s">
        <v>794</v>
      </c>
      <c r="BJ27" t="s">
        <v>794</v>
      </c>
      <c r="BK27">
        <v>0</v>
      </c>
      <c r="BL27" t="s">
        <v>794</v>
      </c>
      <c r="BM27" t="s">
        <v>794</v>
      </c>
      <c r="BN27">
        <v>0</v>
      </c>
      <c r="BO27" t="s">
        <v>794</v>
      </c>
      <c r="BP27" t="s">
        <v>794</v>
      </c>
      <c r="BQ27" t="s">
        <v>794</v>
      </c>
      <c r="BR27">
        <v>0</v>
      </c>
      <c r="BS27">
        <v>0</v>
      </c>
      <c r="BT27">
        <v>0</v>
      </c>
      <c r="BU27">
        <v>0</v>
      </c>
      <c r="BV27">
        <v>1</v>
      </c>
      <c r="BW27">
        <v>0</v>
      </c>
      <c r="BX27" t="s">
        <v>794</v>
      </c>
      <c r="BY27" t="s">
        <v>794</v>
      </c>
      <c r="BZ27" t="s">
        <v>794</v>
      </c>
      <c r="CA27" t="s">
        <v>794</v>
      </c>
      <c r="CB27" t="s">
        <v>794</v>
      </c>
      <c r="CC27" t="s">
        <v>794</v>
      </c>
      <c r="CD27" t="s">
        <v>794</v>
      </c>
      <c r="CE27" t="s">
        <v>794</v>
      </c>
      <c r="CF27" t="s">
        <v>794</v>
      </c>
      <c r="CG27" t="s">
        <v>794</v>
      </c>
      <c r="CH27" t="s">
        <v>794</v>
      </c>
      <c r="CI27" t="s">
        <v>794</v>
      </c>
      <c r="CJ27" t="s">
        <v>794</v>
      </c>
      <c r="CK27" t="s">
        <v>794</v>
      </c>
      <c r="CL27" t="s">
        <v>794</v>
      </c>
      <c r="CM27" t="s">
        <v>794</v>
      </c>
      <c r="CN27" t="s">
        <v>794</v>
      </c>
      <c r="CO27" t="s">
        <v>794</v>
      </c>
      <c r="CP27" t="s">
        <v>794</v>
      </c>
      <c r="CQ27" t="s">
        <v>794</v>
      </c>
      <c r="CR27">
        <v>1</v>
      </c>
      <c r="CS27">
        <v>1</v>
      </c>
      <c r="CT27">
        <v>1</v>
      </c>
      <c r="CU27">
        <v>0</v>
      </c>
      <c r="CV27">
        <v>0</v>
      </c>
      <c r="CW27">
        <v>0</v>
      </c>
      <c r="CX27">
        <v>0</v>
      </c>
      <c r="CY27">
        <v>0</v>
      </c>
      <c r="CZ27">
        <v>1</v>
      </c>
      <c r="DA27">
        <v>0</v>
      </c>
      <c r="DB27">
        <v>0</v>
      </c>
      <c r="DC27">
        <v>0</v>
      </c>
      <c r="DD27">
        <v>0</v>
      </c>
      <c r="DE27">
        <v>0</v>
      </c>
      <c r="DF27">
        <v>0</v>
      </c>
      <c r="DG27">
        <v>0</v>
      </c>
      <c r="DH27">
        <v>1</v>
      </c>
      <c r="DI27">
        <v>0</v>
      </c>
    </row>
    <row r="28" spans="1:113" x14ac:dyDescent="0.35">
      <c r="A28" t="s">
        <v>143</v>
      </c>
      <c r="B28" s="1">
        <v>42455</v>
      </c>
      <c r="C28" s="1">
        <v>42616</v>
      </c>
      <c r="D28">
        <v>1</v>
      </c>
      <c r="E28">
        <v>0</v>
      </c>
      <c r="F28">
        <v>0</v>
      </c>
      <c r="G28">
        <v>0</v>
      </c>
      <c r="H28">
        <v>0</v>
      </c>
      <c r="I28">
        <v>1</v>
      </c>
      <c r="J28">
        <v>0</v>
      </c>
      <c r="K28">
        <v>0</v>
      </c>
      <c r="L28">
        <v>0</v>
      </c>
      <c r="M28">
        <v>0</v>
      </c>
      <c r="N28">
        <v>0</v>
      </c>
      <c r="O28">
        <v>0</v>
      </c>
      <c r="P28">
        <v>0</v>
      </c>
      <c r="Q28">
        <v>0</v>
      </c>
      <c r="R28">
        <v>0</v>
      </c>
      <c r="S28">
        <v>0</v>
      </c>
      <c r="T28">
        <v>0</v>
      </c>
      <c r="U28">
        <v>0</v>
      </c>
      <c r="V28">
        <v>0</v>
      </c>
      <c r="W28">
        <v>0</v>
      </c>
      <c r="X28">
        <v>0</v>
      </c>
      <c r="Y28">
        <v>0</v>
      </c>
      <c r="Z28">
        <v>0</v>
      </c>
      <c r="AA28">
        <v>0</v>
      </c>
      <c r="AB28">
        <v>1</v>
      </c>
      <c r="AC28">
        <v>2</v>
      </c>
      <c r="AD28">
        <v>1</v>
      </c>
      <c r="AE28">
        <v>0</v>
      </c>
      <c r="AF28">
        <v>1</v>
      </c>
      <c r="AG28">
        <v>0</v>
      </c>
      <c r="AH28">
        <v>0</v>
      </c>
      <c r="AI28">
        <v>0</v>
      </c>
      <c r="AJ28">
        <v>0</v>
      </c>
      <c r="AK28">
        <v>0</v>
      </c>
      <c r="AL28">
        <v>0</v>
      </c>
      <c r="AM28">
        <v>0</v>
      </c>
      <c r="AN28">
        <v>0</v>
      </c>
      <c r="AO28">
        <v>0</v>
      </c>
      <c r="AP28">
        <v>0</v>
      </c>
      <c r="AQ28">
        <v>0</v>
      </c>
      <c r="AR28" t="s">
        <v>794</v>
      </c>
      <c r="AS28" t="s">
        <v>794</v>
      </c>
      <c r="AT28" t="s">
        <v>794</v>
      </c>
      <c r="AU28" t="s">
        <v>794</v>
      </c>
      <c r="AV28">
        <v>0</v>
      </c>
      <c r="AW28" t="s">
        <v>794</v>
      </c>
      <c r="AX28" t="s">
        <v>794</v>
      </c>
      <c r="AY28">
        <v>0</v>
      </c>
      <c r="AZ28" t="s">
        <v>794</v>
      </c>
      <c r="BA28" t="s">
        <v>794</v>
      </c>
      <c r="BB28" t="s">
        <v>794</v>
      </c>
      <c r="BC28">
        <v>0</v>
      </c>
      <c r="BD28" t="s">
        <v>794</v>
      </c>
      <c r="BE28" t="s">
        <v>794</v>
      </c>
      <c r="BF28" t="s">
        <v>794</v>
      </c>
      <c r="BG28" t="s">
        <v>794</v>
      </c>
      <c r="BH28" t="s">
        <v>794</v>
      </c>
      <c r="BI28" t="s">
        <v>794</v>
      </c>
      <c r="BJ28" t="s">
        <v>794</v>
      </c>
      <c r="BK28">
        <v>0</v>
      </c>
      <c r="BL28" t="s">
        <v>794</v>
      </c>
      <c r="BM28" t="s">
        <v>794</v>
      </c>
      <c r="BN28">
        <v>0</v>
      </c>
      <c r="BO28" t="s">
        <v>794</v>
      </c>
      <c r="BP28" t="s">
        <v>794</v>
      </c>
      <c r="BQ28" t="s">
        <v>794</v>
      </c>
      <c r="BR28">
        <v>0</v>
      </c>
      <c r="BS28">
        <v>0</v>
      </c>
      <c r="BT28">
        <v>0</v>
      </c>
      <c r="BU28">
        <v>0</v>
      </c>
      <c r="BV28">
        <v>1</v>
      </c>
      <c r="BW28">
        <v>0</v>
      </c>
      <c r="BX28" t="s">
        <v>794</v>
      </c>
      <c r="BY28" t="s">
        <v>794</v>
      </c>
      <c r="BZ28" t="s">
        <v>794</v>
      </c>
      <c r="CA28" t="s">
        <v>794</v>
      </c>
      <c r="CB28" t="s">
        <v>794</v>
      </c>
      <c r="CC28" t="s">
        <v>794</v>
      </c>
      <c r="CD28" t="s">
        <v>794</v>
      </c>
      <c r="CE28" t="s">
        <v>794</v>
      </c>
      <c r="CF28" t="s">
        <v>794</v>
      </c>
      <c r="CG28" t="s">
        <v>794</v>
      </c>
      <c r="CH28" t="s">
        <v>794</v>
      </c>
      <c r="CI28" t="s">
        <v>794</v>
      </c>
      <c r="CJ28" t="s">
        <v>794</v>
      </c>
      <c r="CK28" t="s">
        <v>794</v>
      </c>
      <c r="CL28" t="s">
        <v>794</v>
      </c>
      <c r="CM28" t="s">
        <v>794</v>
      </c>
      <c r="CN28" t="s">
        <v>794</v>
      </c>
      <c r="CO28" t="s">
        <v>794</v>
      </c>
      <c r="CP28" t="s">
        <v>794</v>
      </c>
      <c r="CQ28" t="s">
        <v>794</v>
      </c>
      <c r="CR28">
        <v>1</v>
      </c>
      <c r="CS28">
        <v>1</v>
      </c>
      <c r="CT28">
        <v>1</v>
      </c>
      <c r="CU28">
        <v>0</v>
      </c>
      <c r="CV28">
        <v>0</v>
      </c>
      <c r="CW28">
        <v>0</v>
      </c>
      <c r="CX28">
        <v>0</v>
      </c>
      <c r="CY28">
        <v>0</v>
      </c>
      <c r="CZ28">
        <v>1</v>
      </c>
      <c r="DA28">
        <v>0</v>
      </c>
      <c r="DB28">
        <v>0</v>
      </c>
      <c r="DC28">
        <v>0</v>
      </c>
      <c r="DD28">
        <v>0</v>
      </c>
      <c r="DE28">
        <v>0</v>
      </c>
      <c r="DF28">
        <v>0</v>
      </c>
      <c r="DG28">
        <v>0</v>
      </c>
      <c r="DH28">
        <v>1</v>
      </c>
      <c r="DI28">
        <v>0</v>
      </c>
    </row>
    <row r="29" spans="1:113" x14ac:dyDescent="0.35">
      <c r="A29" t="s">
        <v>143</v>
      </c>
      <c r="B29" s="1">
        <v>42617</v>
      </c>
      <c r="C29" s="1">
        <v>42947</v>
      </c>
      <c r="D29">
        <v>1</v>
      </c>
      <c r="E29">
        <v>0</v>
      </c>
      <c r="F29">
        <v>0</v>
      </c>
      <c r="G29">
        <v>0</v>
      </c>
      <c r="H29">
        <v>0</v>
      </c>
      <c r="I29">
        <v>1</v>
      </c>
      <c r="J29">
        <v>0</v>
      </c>
      <c r="K29">
        <v>0</v>
      </c>
      <c r="L29">
        <v>0</v>
      </c>
      <c r="M29">
        <v>0</v>
      </c>
      <c r="N29">
        <v>0</v>
      </c>
      <c r="O29">
        <v>0</v>
      </c>
      <c r="P29">
        <v>0</v>
      </c>
      <c r="Q29">
        <v>0</v>
      </c>
      <c r="R29">
        <v>0</v>
      </c>
      <c r="S29">
        <v>0</v>
      </c>
      <c r="T29">
        <v>0</v>
      </c>
      <c r="U29">
        <v>0</v>
      </c>
      <c r="V29">
        <v>0</v>
      </c>
      <c r="W29">
        <v>0</v>
      </c>
      <c r="X29">
        <v>0</v>
      </c>
      <c r="Y29">
        <v>0</v>
      </c>
      <c r="Z29">
        <v>0</v>
      </c>
      <c r="AA29">
        <v>0</v>
      </c>
      <c r="AB29">
        <v>1</v>
      </c>
      <c r="AC29">
        <v>2</v>
      </c>
      <c r="AD29">
        <v>1</v>
      </c>
      <c r="AE29">
        <v>0</v>
      </c>
      <c r="AF29">
        <v>1</v>
      </c>
      <c r="AG29">
        <v>0</v>
      </c>
      <c r="AH29">
        <v>0</v>
      </c>
      <c r="AI29">
        <v>0</v>
      </c>
      <c r="AJ29">
        <v>0</v>
      </c>
      <c r="AK29">
        <v>0</v>
      </c>
      <c r="AL29">
        <v>0</v>
      </c>
      <c r="AM29">
        <v>0</v>
      </c>
      <c r="AN29">
        <v>0</v>
      </c>
      <c r="AO29">
        <v>0</v>
      </c>
      <c r="AP29">
        <v>0</v>
      </c>
      <c r="AQ29">
        <v>0</v>
      </c>
      <c r="AR29" t="s">
        <v>794</v>
      </c>
      <c r="AS29" t="s">
        <v>794</v>
      </c>
      <c r="AT29" t="s">
        <v>794</v>
      </c>
      <c r="AU29" t="s">
        <v>794</v>
      </c>
      <c r="AV29">
        <v>0</v>
      </c>
      <c r="AW29" t="s">
        <v>794</v>
      </c>
      <c r="AX29" t="s">
        <v>794</v>
      </c>
      <c r="AY29">
        <v>0</v>
      </c>
      <c r="AZ29" t="s">
        <v>794</v>
      </c>
      <c r="BA29" t="s">
        <v>794</v>
      </c>
      <c r="BB29" t="s">
        <v>794</v>
      </c>
      <c r="BC29">
        <v>0</v>
      </c>
      <c r="BD29" t="s">
        <v>794</v>
      </c>
      <c r="BE29" t="s">
        <v>794</v>
      </c>
      <c r="BF29" t="s">
        <v>794</v>
      </c>
      <c r="BG29" t="s">
        <v>794</v>
      </c>
      <c r="BH29" t="s">
        <v>794</v>
      </c>
      <c r="BI29" t="s">
        <v>794</v>
      </c>
      <c r="BJ29" t="s">
        <v>794</v>
      </c>
      <c r="BK29">
        <v>0</v>
      </c>
      <c r="BL29" t="s">
        <v>794</v>
      </c>
      <c r="BM29" t="s">
        <v>794</v>
      </c>
      <c r="BN29">
        <v>0</v>
      </c>
      <c r="BO29" t="s">
        <v>794</v>
      </c>
      <c r="BP29" t="s">
        <v>794</v>
      </c>
      <c r="BQ29" t="s">
        <v>794</v>
      </c>
      <c r="BR29">
        <v>0</v>
      </c>
      <c r="BS29">
        <v>0</v>
      </c>
      <c r="BT29">
        <v>0</v>
      </c>
      <c r="BU29">
        <v>0</v>
      </c>
      <c r="BV29">
        <v>1</v>
      </c>
      <c r="BW29">
        <v>0</v>
      </c>
      <c r="BX29" t="s">
        <v>794</v>
      </c>
      <c r="BY29" t="s">
        <v>794</v>
      </c>
      <c r="BZ29" t="s">
        <v>794</v>
      </c>
      <c r="CA29" t="s">
        <v>794</v>
      </c>
      <c r="CB29" t="s">
        <v>794</v>
      </c>
      <c r="CC29" t="s">
        <v>794</v>
      </c>
      <c r="CD29" t="s">
        <v>794</v>
      </c>
      <c r="CE29" t="s">
        <v>794</v>
      </c>
      <c r="CF29" t="s">
        <v>794</v>
      </c>
      <c r="CG29" t="s">
        <v>794</v>
      </c>
      <c r="CH29" t="s">
        <v>794</v>
      </c>
      <c r="CI29" t="s">
        <v>794</v>
      </c>
      <c r="CJ29" t="s">
        <v>794</v>
      </c>
      <c r="CK29" t="s">
        <v>794</v>
      </c>
      <c r="CL29" t="s">
        <v>794</v>
      </c>
      <c r="CM29" t="s">
        <v>794</v>
      </c>
      <c r="CN29" t="s">
        <v>794</v>
      </c>
      <c r="CO29" t="s">
        <v>794</v>
      </c>
      <c r="CP29" t="s">
        <v>794</v>
      </c>
      <c r="CQ29" t="s">
        <v>794</v>
      </c>
      <c r="CR29">
        <v>1</v>
      </c>
      <c r="CS29">
        <v>1</v>
      </c>
      <c r="CT29">
        <v>1</v>
      </c>
      <c r="CU29">
        <v>0</v>
      </c>
      <c r="CV29">
        <v>0</v>
      </c>
      <c r="CW29">
        <v>0</v>
      </c>
      <c r="CX29">
        <v>0</v>
      </c>
      <c r="CY29">
        <v>0</v>
      </c>
      <c r="CZ29">
        <v>1</v>
      </c>
      <c r="DA29">
        <v>0</v>
      </c>
      <c r="DB29">
        <v>0</v>
      </c>
      <c r="DC29">
        <v>0</v>
      </c>
      <c r="DD29">
        <v>0</v>
      </c>
      <c r="DE29">
        <v>0</v>
      </c>
      <c r="DF29">
        <v>0</v>
      </c>
      <c r="DG29">
        <v>0</v>
      </c>
      <c r="DH29">
        <v>1</v>
      </c>
      <c r="DI29">
        <v>0</v>
      </c>
    </row>
    <row r="30" spans="1:113" x14ac:dyDescent="0.35">
      <c r="A30" t="s">
        <v>143</v>
      </c>
      <c r="B30" s="1">
        <v>42948</v>
      </c>
      <c r="C30" s="1">
        <v>43008</v>
      </c>
      <c r="D30">
        <v>1</v>
      </c>
      <c r="E30">
        <v>0</v>
      </c>
      <c r="F30">
        <v>0</v>
      </c>
      <c r="G30">
        <v>0</v>
      </c>
      <c r="H30">
        <v>0</v>
      </c>
      <c r="I30">
        <v>1</v>
      </c>
      <c r="J30">
        <v>0</v>
      </c>
      <c r="K30">
        <v>0</v>
      </c>
      <c r="L30">
        <v>0</v>
      </c>
      <c r="M30">
        <v>0</v>
      </c>
      <c r="N30">
        <v>0</v>
      </c>
      <c r="O30">
        <v>0</v>
      </c>
      <c r="P30">
        <v>0</v>
      </c>
      <c r="Q30">
        <v>0</v>
      </c>
      <c r="R30">
        <v>0</v>
      </c>
      <c r="S30">
        <v>0</v>
      </c>
      <c r="T30">
        <v>0</v>
      </c>
      <c r="U30">
        <v>0</v>
      </c>
      <c r="V30">
        <v>0</v>
      </c>
      <c r="W30">
        <v>0</v>
      </c>
      <c r="X30">
        <v>0</v>
      </c>
      <c r="Y30">
        <v>0</v>
      </c>
      <c r="Z30">
        <v>0</v>
      </c>
      <c r="AA30">
        <v>0</v>
      </c>
      <c r="AB30">
        <v>1</v>
      </c>
      <c r="AC30">
        <v>2</v>
      </c>
      <c r="AD30">
        <v>1</v>
      </c>
      <c r="AE30">
        <v>0</v>
      </c>
      <c r="AF30">
        <v>1</v>
      </c>
      <c r="AG30">
        <v>0</v>
      </c>
      <c r="AH30">
        <v>0</v>
      </c>
      <c r="AI30">
        <v>0</v>
      </c>
      <c r="AJ30">
        <v>0</v>
      </c>
      <c r="AK30">
        <v>0</v>
      </c>
      <c r="AL30">
        <v>0</v>
      </c>
      <c r="AM30">
        <v>0</v>
      </c>
      <c r="AN30">
        <v>0</v>
      </c>
      <c r="AO30">
        <v>0</v>
      </c>
      <c r="AP30">
        <v>0</v>
      </c>
      <c r="AQ30">
        <v>0</v>
      </c>
      <c r="AR30" t="s">
        <v>794</v>
      </c>
      <c r="AS30" t="s">
        <v>794</v>
      </c>
      <c r="AT30" t="s">
        <v>794</v>
      </c>
      <c r="AU30" t="s">
        <v>794</v>
      </c>
      <c r="AV30">
        <v>0</v>
      </c>
      <c r="AW30" t="s">
        <v>794</v>
      </c>
      <c r="AX30" t="s">
        <v>794</v>
      </c>
      <c r="AY30">
        <v>0</v>
      </c>
      <c r="AZ30" t="s">
        <v>794</v>
      </c>
      <c r="BA30" t="s">
        <v>794</v>
      </c>
      <c r="BB30" t="s">
        <v>794</v>
      </c>
      <c r="BC30">
        <v>0</v>
      </c>
      <c r="BD30" t="s">
        <v>794</v>
      </c>
      <c r="BE30" t="s">
        <v>794</v>
      </c>
      <c r="BF30" t="s">
        <v>794</v>
      </c>
      <c r="BG30" t="s">
        <v>794</v>
      </c>
      <c r="BH30" t="s">
        <v>794</v>
      </c>
      <c r="BI30" t="s">
        <v>794</v>
      </c>
      <c r="BJ30" t="s">
        <v>794</v>
      </c>
      <c r="BK30">
        <v>0</v>
      </c>
      <c r="BL30" t="s">
        <v>794</v>
      </c>
      <c r="BM30" t="s">
        <v>794</v>
      </c>
      <c r="BN30">
        <v>0</v>
      </c>
      <c r="BO30" t="s">
        <v>794</v>
      </c>
      <c r="BP30" t="s">
        <v>794</v>
      </c>
      <c r="BQ30" t="s">
        <v>794</v>
      </c>
      <c r="BR30">
        <v>0</v>
      </c>
      <c r="BS30">
        <v>0</v>
      </c>
      <c r="BT30">
        <v>0</v>
      </c>
      <c r="BU30">
        <v>0</v>
      </c>
      <c r="BV30">
        <v>1</v>
      </c>
      <c r="BW30">
        <v>0</v>
      </c>
      <c r="BX30" t="s">
        <v>794</v>
      </c>
      <c r="BY30" t="s">
        <v>794</v>
      </c>
      <c r="BZ30" t="s">
        <v>794</v>
      </c>
      <c r="CA30" t="s">
        <v>794</v>
      </c>
      <c r="CB30" t="s">
        <v>794</v>
      </c>
      <c r="CC30" t="s">
        <v>794</v>
      </c>
      <c r="CD30" t="s">
        <v>794</v>
      </c>
      <c r="CE30" t="s">
        <v>794</v>
      </c>
      <c r="CF30" t="s">
        <v>794</v>
      </c>
      <c r="CG30" t="s">
        <v>794</v>
      </c>
      <c r="CH30" t="s">
        <v>794</v>
      </c>
      <c r="CI30" t="s">
        <v>794</v>
      </c>
      <c r="CJ30" t="s">
        <v>794</v>
      </c>
      <c r="CK30" t="s">
        <v>794</v>
      </c>
      <c r="CL30" t="s">
        <v>794</v>
      </c>
      <c r="CM30" t="s">
        <v>794</v>
      </c>
      <c r="CN30" t="s">
        <v>794</v>
      </c>
      <c r="CO30" t="s">
        <v>794</v>
      </c>
      <c r="CP30" t="s">
        <v>794</v>
      </c>
      <c r="CQ30" t="s">
        <v>794</v>
      </c>
      <c r="CR30">
        <v>1</v>
      </c>
      <c r="CS30">
        <v>1</v>
      </c>
      <c r="CT30">
        <v>1</v>
      </c>
      <c r="CU30">
        <v>0</v>
      </c>
      <c r="CV30">
        <v>0</v>
      </c>
      <c r="CW30">
        <v>0</v>
      </c>
      <c r="CX30">
        <v>0</v>
      </c>
      <c r="CY30">
        <v>0</v>
      </c>
      <c r="CZ30">
        <v>1</v>
      </c>
      <c r="DA30">
        <v>0</v>
      </c>
      <c r="DB30">
        <v>0</v>
      </c>
      <c r="DC30">
        <v>0</v>
      </c>
      <c r="DD30">
        <v>0</v>
      </c>
      <c r="DE30">
        <v>0</v>
      </c>
      <c r="DF30">
        <v>0</v>
      </c>
      <c r="DG30">
        <v>0</v>
      </c>
      <c r="DH30">
        <v>1</v>
      </c>
      <c r="DI30">
        <v>0</v>
      </c>
    </row>
    <row r="31" spans="1:113" x14ac:dyDescent="0.35">
      <c r="A31" t="s">
        <v>143</v>
      </c>
      <c r="B31" s="1">
        <v>43009</v>
      </c>
      <c r="C31" s="1">
        <v>43097</v>
      </c>
      <c r="D31">
        <v>1</v>
      </c>
      <c r="E31">
        <v>0</v>
      </c>
      <c r="F31">
        <v>0</v>
      </c>
      <c r="G31">
        <v>0</v>
      </c>
      <c r="H31">
        <v>0</v>
      </c>
      <c r="I31">
        <v>1</v>
      </c>
      <c r="J31">
        <v>0</v>
      </c>
      <c r="K31">
        <v>0</v>
      </c>
      <c r="L31">
        <v>0</v>
      </c>
      <c r="M31">
        <v>0</v>
      </c>
      <c r="N31">
        <v>0</v>
      </c>
      <c r="O31">
        <v>0</v>
      </c>
      <c r="P31">
        <v>0</v>
      </c>
      <c r="Q31">
        <v>0</v>
      </c>
      <c r="R31">
        <v>0</v>
      </c>
      <c r="S31">
        <v>0</v>
      </c>
      <c r="T31">
        <v>0</v>
      </c>
      <c r="U31">
        <v>0</v>
      </c>
      <c r="V31">
        <v>0</v>
      </c>
      <c r="W31">
        <v>0</v>
      </c>
      <c r="X31">
        <v>0</v>
      </c>
      <c r="Y31">
        <v>0</v>
      </c>
      <c r="Z31">
        <v>0</v>
      </c>
      <c r="AA31">
        <v>0</v>
      </c>
      <c r="AB31">
        <v>1</v>
      </c>
      <c r="AC31">
        <v>2</v>
      </c>
      <c r="AD31">
        <v>1</v>
      </c>
      <c r="AE31">
        <v>0</v>
      </c>
      <c r="AF31">
        <v>1</v>
      </c>
      <c r="AG31">
        <v>0</v>
      </c>
      <c r="AH31">
        <v>0</v>
      </c>
      <c r="AI31">
        <v>0</v>
      </c>
      <c r="AJ31">
        <v>0</v>
      </c>
      <c r="AK31">
        <v>0</v>
      </c>
      <c r="AL31">
        <v>0</v>
      </c>
      <c r="AM31">
        <v>0</v>
      </c>
      <c r="AN31">
        <v>0</v>
      </c>
      <c r="AO31">
        <v>0</v>
      </c>
      <c r="AP31">
        <v>0</v>
      </c>
      <c r="AQ31">
        <v>0</v>
      </c>
      <c r="AR31" t="s">
        <v>794</v>
      </c>
      <c r="AS31" t="s">
        <v>794</v>
      </c>
      <c r="AT31" t="s">
        <v>794</v>
      </c>
      <c r="AU31" t="s">
        <v>794</v>
      </c>
      <c r="AV31">
        <v>0</v>
      </c>
      <c r="AW31" t="s">
        <v>794</v>
      </c>
      <c r="AX31" t="s">
        <v>794</v>
      </c>
      <c r="AY31">
        <v>0</v>
      </c>
      <c r="AZ31" t="s">
        <v>794</v>
      </c>
      <c r="BA31" t="s">
        <v>794</v>
      </c>
      <c r="BB31" t="s">
        <v>794</v>
      </c>
      <c r="BC31">
        <v>0</v>
      </c>
      <c r="BD31" t="s">
        <v>794</v>
      </c>
      <c r="BE31" t="s">
        <v>794</v>
      </c>
      <c r="BF31" t="s">
        <v>794</v>
      </c>
      <c r="BG31" t="s">
        <v>794</v>
      </c>
      <c r="BH31" t="s">
        <v>794</v>
      </c>
      <c r="BI31" t="s">
        <v>794</v>
      </c>
      <c r="BJ31" t="s">
        <v>794</v>
      </c>
      <c r="BK31">
        <v>0</v>
      </c>
      <c r="BL31" t="s">
        <v>794</v>
      </c>
      <c r="BM31" t="s">
        <v>794</v>
      </c>
      <c r="BN31">
        <v>0</v>
      </c>
      <c r="BO31" t="s">
        <v>794</v>
      </c>
      <c r="BP31" t="s">
        <v>794</v>
      </c>
      <c r="BQ31" t="s">
        <v>794</v>
      </c>
      <c r="BR31">
        <v>0</v>
      </c>
      <c r="BS31">
        <v>0</v>
      </c>
      <c r="BT31">
        <v>0</v>
      </c>
      <c r="BU31">
        <v>0</v>
      </c>
      <c r="BV31">
        <v>1</v>
      </c>
      <c r="BW31">
        <v>0</v>
      </c>
      <c r="BX31" t="s">
        <v>794</v>
      </c>
      <c r="BY31" t="s">
        <v>794</v>
      </c>
      <c r="BZ31" t="s">
        <v>794</v>
      </c>
      <c r="CA31" t="s">
        <v>794</v>
      </c>
      <c r="CB31" t="s">
        <v>794</v>
      </c>
      <c r="CC31" t="s">
        <v>794</v>
      </c>
      <c r="CD31" t="s">
        <v>794</v>
      </c>
      <c r="CE31" t="s">
        <v>794</v>
      </c>
      <c r="CF31" t="s">
        <v>794</v>
      </c>
      <c r="CG31" t="s">
        <v>794</v>
      </c>
      <c r="CH31" t="s">
        <v>794</v>
      </c>
      <c r="CI31" t="s">
        <v>794</v>
      </c>
      <c r="CJ31" t="s">
        <v>794</v>
      </c>
      <c r="CK31" t="s">
        <v>794</v>
      </c>
      <c r="CL31" t="s">
        <v>794</v>
      </c>
      <c r="CM31" t="s">
        <v>794</v>
      </c>
      <c r="CN31" t="s">
        <v>794</v>
      </c>
      <c r="CO31" t="s">
        <v>794</v>
      </c>
      <c r="CP31" t="s">
        <v>794</v>
      </c>
      <c r="CQ31" t="s">
        <v>794</v>
      </c>
      <c r="CR31">
        <v>1</v>
      </c>
      <c r="CS31">
        <v>1</v>
      </c>
      <c r="CT31">
        <v>1</v>
      </c>
      <c r="CU31">
        <v>0</v>
      </c>
      <c r="CV31">
        <v>0</v>
      </c>
      <c r="CW31">
        <v>0</v>
      </c>
      <c r="CX31">
        <v>0</v>
      </c>
      <c r="CY31">
        <v>0</v>
      </c>
      <c r="CZ31">
        <v>1</v>
      </c>
      <c r="DA31">
        <v>0</v>
      </c>
      <c r="DB31">
        <v>0</v>
      </c>
      <c r="DC31">
        <v>0</v>
      </c>
      <c r="DD31">
        <v>0</v>
      </c>
      <c r="DE31">
        <v>0</v>
      </c>
      <c r="DF31">
        <v>0</v>
      </c>
      <c r="DG31">
        <v>0</v>
      </c>
      <c r="DH31">
        <v>1</v>
      </c>
      <c r="DI31">
        <v>0</v>
      </c>
    </row>
    <row r="32" spans="1:113" x14ac:dyDescent="0.35">
      <c r="A32" t="s">
        <v>143</v>
      </c>
      <c r="B32" s="1">
        <v>43098</v>
      </c>
      <c r="C32" s="1">
        <v>43278</v>
      </c>
      <c r="D32">
        <v>1</v>
      </c>
      <c r="E32">
        <v>0</v>
      </c>
      <c r="F32">
        <v>0</v>
      </c>
      <c r="G32">
        <v>0</v>
      </c>
      <c r="H32">
        <v>1</v>
      </c>
      <c r="I32">
        <v>1</v>
      </c>
      <c r="J32">
        <v>0</v>
      </c>
      <c r="K32">
        <v>0</v>
      </c>
      <c r="L32">
        <v>0</v>
      </c>
      <c r="M32">
        <v>0</v>
      </c>
      <c r="N32">
        <v>0</v>
      </c>
      <c r="O32">
        <v>0</v>
      </c>
      <c r="P32">
        <v>0</v>
      </c>
      <c r="Q32">
        <v>0</v>
      </c>
      <c r="R32">
        <v>0</v>
      </c>
      <c r="S32">
        <v>0</v>
      </c>
      <c r="T32">
        <v>0</v>
      </c>
      <c r="U32">
        <v>0</v>
      </c>
      <c r="V32">
        <v>0</v>
      </c>
      <c r="W32">
        <v>0</v>
      </c>
      <c r="X32">
        <v>0</v>
      </c>
      <c r="Y32">
        <v>0</v>
      </c>
      <c r="Z32">
        <v>0</v>
      </c>
      <c r="AA32">
        <v>0</v>
      </c>
      <c r="AB32">
        <v>1</v>
      </c>
      <c r="AC32">
        <v>1</v>
      </c>
      <c r="AD32">
        <v>1</v>
      </c>
      <c r="AE32">
        <v>1</v>
      </c>
      <c r="AF32">
        <v>1</v>
      </c>
      <c r="AG32">
        <v>0</v>
      </c>
      <c r="AH32">
        <v>0</v>
      </c>
      <c r="AI32">
        <v>1</v>
      </c>
      <c r="AJ32">
        <v>0</v>
      </c>
      <c r="AK32">
        <v>0</v>
      </c>
      <c r="AL32">
        <v>0</v>
      </c>
      <c r="AM32">
        <v>0</v>
      </c>
      <c r="AN32">
        <v>0</v>
      </c>
      <c r="AO32">
        <v>0</v>
      </c>
      <c r="AP32">
        <v>0</v>
      </c>
      <c r="AQ32">
        <v>0</v>
      </c>
      <c r="AR32" t="s">
        <v>794</v>
      </c>
      <c r="AS32" t="s">
        <v>794</v>
      </c>
      <c r="AT32" t="s">
        <v>794</v>
      </c>
      <c r="AU32" t="s">
        <v>794</v>
      </c>
      <c r="AV32">
        <v>0</v>
      </c>
      <c r="AW32" t="s">
        <v>794</v>
      </c>
      <c r="AX32" t="s">
        <v>794</v>
      </c>
      <c r="AY32">
        <v>0</v>
      </c>
      <c r="AZ32" t="s">
        <v>794</v>
      </c>
      <c r="BA32" t="s">
        <v>794</v>
      </c>
      <c r="BB32" t="s">
        <v>794</v>
      </c>
      <c r="BC32">
        <v>0</v>
      </c>
      <c r="BD32" t="s">
        <v>794</v>
      </c>
      <c r="BE32" t="s">
        <v>794</v>
      </c>
      <c r="BF32" t="s">
        <v>794</v>
      </c>
      <c r="BG32" t="s">
        <v>794</v>
      </c>
      <c r="BH32" t="s">
        <v>794</v>
      </c>
      <c r="BI32" t="s">
        <v>794</v>
      </c>
      <c r="BJ32" t="s">
        <v>794</v>
      </c>
      <c r="BK32">
        <v>0</v>
      </c>
      <c r="BL32" t="s">
        <v>794</v>
      </c>
      <c r="BM32" t="s">
        <v>794</v>
      </c>
      <c r="BN32">
        <v>0</v>
      </c>
      <c r="BO32" t="s">
        <v>794</v>
      </c>
      <c r="BP32" t="s">
        <v>794</v>
      </c>
      <c r="BQ32" t="s">
        <v>794</v>
      </c>
      <c r="BR32">
        <v>0</v>
      </c>
      <c r="BS32">
        <v>0</v>
      </c>
      <c r="BT32">
        <v>0</v>
      </c>
      <c r="BU32">
        <v>0</v>
      </c>
      <c r="BV32">
        <v>1</v>
      </c>
      <c r="BW32">
        <v>0</v>
      </c>
      <c r="BX32" t="s">
        <v>794</v>
      </c>
      <c r="BY32" t="s">
        <v>794</v>
      </c>
      <c r="BZ32" t="s">
        <v>794</v>
      </c>
      <c r="CA32" t="s">
        <v>794</v>
      </c>
      <c r="CB32" t="s">
        <v>794</v>
      </c>
      <c r="CC32" t="s">
        <v>794</v>
      </c>
      <c r="CD32" t="s">
        <v>794</v>
      </c>
      <c r="CE32" t="s">
        <v>794</v>
      </c>
      <c r="CF32" t="s">
        <v>794</v>
      </c>
      <c r="CG32" t="s">
        <v>794</v>
      </c>
      <c r="CH32" t="s">
        <v>794</v>
      </c>
      <c r="CI32" t="s">
        <v>794</v>
      </c>
      <c r="CJ32" t="s">
        <v>794</v>
      </c>
      <c r="CK32" t="s">
        <v>794</v>
      </c>
      <c r="CL32" t="s">
        <v>794</v>
      </c>
      <c r="CM32" t="s">
        <v>794</v>
      </c>
      <c r="CN32" t="s">
        <v>794</v>
      </c>
      <c r="CO32" t="s">
        <v>794</v>
      </c>
      <c r="CP32" t="s">
        <v>794</v>
      </c>
      <c r="CQ32" t="s">
        <v>794</v>
      </c>
      <c r="CR32">
        <v>1</v>
      </c>
      <c r="CS32">
        <v>1</v>
      </c>
      <c r="CT32">
        <v>1</v>
      </c>
      <c r="CU32">
        <v>0</v>
      </c>
      <c r="CV32">
        <v>0</v>
      </c>
      <c r="CW32">
        <v>0</v>
      </c>
      <c r="CX32">
        <v>0</v>
      </c>
      <c r="CY32">
        <v>0</v>
      </c>
      <c r="CZ32">
        <v>1</v>
      </c>
      <c r="DA32">
        <v>0</v>
      </c>
      <c r="DB32">
        <v>0</v>
      </c>
      <c r="DC32">
        <v>0</v>
      </c>
      <c r="DD32">
        <v>0</v>
      </c>
      <c r="DE32">
        <v>0</v>
      </c>
      <c r="DF32">
        <v>0</v>
      </c>
      <c r="DG32">
        <v>0</v>
      </c>
      <c r="DH32">
        <v>1</v>
      </c>
      <c r="DI32">
        <v>0</v>
      </c>
    </row>
    <row r="33" spans="1:113" x14ac:dyDescent="0.35">
      <c r="A33" t="s">
        <v>143</v>
      </c>
      <c r="B33" s="1">
        <v>43279</v>
      </c>
      <c r="C33" s="1">
        <v>43281</v>
      </c>
      <c r="D33">
        <v>1</v>
      </c>
      <c r="E33">
        <v>0</v>
      </c>
      <c r="F33">
        <v>0</v>
      </c>
      <c r="G33">
        <v>0</v>
      </c>
      <c r="H33">
        <v>1</v>
      </c>
      <c r="I33">
        <v>1</v>
      </c>
      <c r="J33">
        <v>0</v>
      </c>
      <c r="K33">
        <v>0</v>
      </c>
      <c r="L33">
        <v>0</v>
      </c>
      <c r="M33">
        <v>0</v>
      </c>
      <c r="N33">
        <v>0</v>
      </c>
      <c r="O33">
        <v>0</v>
      </c>
      <c r="P33">
        <v>0</v>
      </c>
      <c r="Q33">
        <v>0</v>
      </c>
      <c r="R33">
        <v>0</v>
      </c>
      <c r="S33">
        <v>0</v>
      </c>
      <c r="T33">
        <v>0</v>
      </c>
      <c r="U33">
        <v>0</v>
      </c>
      <c r="V33">
        <v>0</v>
      </c>
      <c r="W33">
        <v>0</v>
      </c>
      <c r="X33">
        <v>0</v>
      </c>
      <c r="Y33">
        <v>0</v>
      </c>
      <c r="Z33">
        <v>0</v>
      </c>
      <c r="AA33">
        <v>0</v>
      </c>
      <c r="AB33">
        <v>1</v>
      </c>
      <c r="AC33">
        <v>1</v>
      </c>
      <c r="AD33">
        <v>1</v>
      </c>
      <c r="AE33">
        <v>1</v>
      </c>
      <c r="AF33">
        <v>1</v>
      </c>
      <c r="AG33">
        <v>0</v>
      </c>
      <c r="AH33">
        <v>0</v>
      </c>
      <c r="AI33">
        <v>1</v>
      </c>
      <c r="AJ33">
        <v>0</v>
      </c>
      <c r="AK33">
        <v>0</v>
      </c>
      <c r="AL33">
        <v>0</v>
      </c>
      <c r="AM33">
        <v>0</v>
      </c>
      <c r="AN33">
        <v>0</v>
      </c>
      <c r="AO33">
        <v>0</v>
      </c>
      <c r="AP33">
        <v>0</v>
      </c>
      <c r="AQ33">
        <v>0</v>
      </c>
      <c r="AR33" t="s">
        <v>794</v>
      </c>
      <c r="AS33" t="s">
        <v>794</v>
      </c>
      <c r="AT33" t="s">
        <v>794</v>
      </c>
      <c r="AU33" t="s">
        <v>794</v>
      </c>
      <c r="AV33">
        <v>0</v>
      </c>
      <c r="AW33" t="s">
        <v>794</v>
      </c>
      <c r="AX33" t="s">
        <v>794</v>
      </c>
      <c r="AY33">
        <v>0</v>
      </c>
      <c r="AZ33" t="s">
        <v>794</v>
      </c>
      <c r="BA33" t="s">
        <v>794</v>
      </c>
      <c r="BB33" t="s">
        <v>794</v>
      </c>
      <c r="BC33">
        <v>0</v>
      </c>
      <c r="BD33" t="s">
        <v>794</v>
      </c>
      <c r="BE33" t="s">
        <v>794</v>
      </c>
      <c r="BF33" t="s">
        <v>794</v>
      </c>
      <c r="BG33" t="s">
        <v>794</v>
      </c>
      <c r="BH33" t="s">
        <v>794</v>
      </c>
      <c r="BI33" t="s">
        <v>794</v>
      </c>
      <c r="BJ33" t="s">
        <v>794</v>
      </c>
      <c r="BK33">
        <v>0</v>
      </c>
      <c r="BL33" t="s">
        <v>794</v>
      </c>
      <c r="BM33" t="s">
        <v>794</v>
      </c>
      <c r="BN33">
        <v>0</v>
      </c>
      <c r="BO33" t="s">
        <v>794</v>
      </c>
      <c r="BP33" t="s">
        <v>794</v>
      </c>
      <c r="BQ33" t="s">
        <v>794</v>
      </c>
      <c r="BR33">
        <v>1</v>
      </c>
      <c r="BS33">
        <v>1</v>
      </c>
      <c r="BT33">
        <v>0</v>
      </c>
      <c r="BU33">
        <v>0</v>
      </c>
      <c r="BV33">
        <v>0</v>
      </c>
      <c r="BW33">
        <v>0</v>
      </c>
      <c r="BX33" t="s">
        <v>794</v>
      </c>
      <c r="BY33" t="s">
        <v>794</v>
      </c>
      <c r="BZ33" t="s">
        <v>794</v>
      </c>
      <c r="CA33" t="s">
        <v>794</v>
      </c>
      <c r="CB33" t="s">
        <v>794</v>
      </c>
      <c r="CC33" t="s">
        <v>794</v>
      </c>
      <c r="CD33" t="s">
        <v>794</v>
      </c>
      <c r="CE33" t="s">
        <v>794</v>
      </c>
      <c r="CF33" t="s">
        <v>794</v>
      </c>
      <c r="CG33" t="s">
        <v>794</v>
      </c>
      <c r="CH33" t="s">
        <v>794</v>
      </c>
      <c r="CI33" t="s">
        <v>794</v>
      </c>
      <c r="CJ33" t="s">
        <v>794</v>
      </c>
      <c r="CK33" t="s">
        <v>794</v>
      </c>
      <c r="CL33" t="s">
        <v>794</v>
      </c>
      <c r="CM33" t="s">
        <v>794</v>
      </c>
      <c r="CN33" t="s">
        <v>794</v>
      </c>
      <c r="CO33" t="s">
        <v>794</v>
      </c>
      <c r="CP33" t="s">
        <v>794</v>
      </c>
      <c r="CQ33" t="s">
        <v>794</v>
      </c>
      <c r="CR33">
        <v>1</v>
      </c>
      <c r="CS33">
        <v>1</v>
      </c>
      <c r="CT33">
        <v>1</v>
      </c>
      <c r="CU33">
        <v>0</v>
      </c>
      <c r="CV33">
        <v>0</v>
      </c>
      <c r="CW33">
        <v>0</v>
      </c>
      <c r="CX33">
        <v>0</v>
      </c>
      <c r="CY33">
        <v>0</v>
      </c>
      <c r="CZ33">
        <v>1</v>
      </c>
      <c r="DA33">
        <v>0</v>
      </c>
      <c r="DB33">
        <v>0</v>
      </c>
      <c r="DC33">
        <v>0</v>
      </c>
      <c r="DD33">
        <v>0</v>
      </c>
      <c r="DE33">
        <v>0</v>
      </c>
      <c r="DF33">
        <v>0</v>
      </c>
      <c r="DG33">
        <v>0</v>
      </c>
      <c r="DH33">
        <v>1</v>
      </c>
      <c r="DI33">
        <v>0</v>
      </c>
    </row>
    <row r="34" spans="1:113" x14ac:dyDescent="0.35">
      <c r="A34" t="s">
        <v>143</v>
      </c>
      <c r="B34" s="1">
        <v>43282</v>
      </c>
      <c r="C34" s="1">
        <v>43314</v>
      </c>
      <c r="D34">
        <v>1</v>
      </c>
      <c r="E34">
        <v>0</v>
      </c>
      <c r="F34">
        <v>1</v>
      </c>
      <c r="G34">
        <v>0</v>
      </c>
      <c r="H34">
        <v>1</v>
      </c>
      <c r="I34">
        <v>1</v>
      </c>
      <c r="J34">
        <v>0</v>
      </c>
      <c r="K34">
        <v>0</v>
      </c>
      <c r="L34">
        <v>0</v>
      </c>
      <c r="M34">
        <v>0</v>
      </c>
      <c r="N34">
        <v>0</v>
      </c>
      <c r="O34">
        <v>0</v>
      </c>
      <c r="P34">
        <v>0</v>
      </c>
      <c r="Q34">
        <v>0</v>
      </c>
      <c r="R34">
        <v>0</v>
      </c>
      <c r="S34">
        <v>1</v>
      </c>
      <c r="T34">
        <v>0</v>
      </c>
      <c r="U34">
        <v>0</v>
      </c>
      <c r="V34">
        <v>0</v>
      </c>
      <c r="W34">
        <v>0</v>
      </c>
      <c r="X34">
        <v>0</v>
      </c>
      <c r="Y34">
        <v>0</v>
      </c>
      <c r="Z34">
        <v>0</v>
      </c>
      <c r="AA34">
        <v>0</v>
      </c>
      <c r="AB34">
        <v>0</v>
      </c>
      <c r="AC34">
        <v>1</v>
      </c>
      <c r="AD34">
        <v>1</v>
      </c>
      <c r="AE34">
        <v>1</v>
      </c>
      <c r="AF34">
        <v>1</v>
      </c>
      <c r="AG34">
        <v>0</v>
      </c>
      <c r="AH34">
        <v>1</v>
      </c>
      <c r="AI34">
        <v>1</v>
      </c>
      <c r="AJ34">
        <v>0</v>
      </c>
      <c r="AK34">
        <v>0</v>
      </c>
      <c r="AL34">
        <v>0</v>
      </c>
      <c r="AM34">
        <v>0</v>
      </c>
      <c r="AN34">
        <v>1</v>
      </c>
      <c r="AO34">
        <v>0</v>
      </c>
      <c r="AP34">
        <v>0</v>
      </c>
      <c r="AQ34">
        <v>0</v>
      </c>
      <c r="AR34" t="s">
        <v>794</v>
      </c>
      <c r="AS34" t="s">
        <v>794</v>
      </c>
      <c r="AT34" t="s">
        <v>794</v>
      </c>
      <c r="AU34" t="s">
        <v>794</v>
      </c>
      <c r="AV34">
        <v>0</v>
      </c>
      <c r="AW34" t="s">
        <v>794</v>
      </c>
      <c r="AX34" t="s">
        <v>794</v>
      </c>
      <c r="AY34">
        <v>0</v>
      </c>
      <c r="AZ34" t="s">
        <v>794</v>
      </c>
      <c r="BA34" t="s">
        <v>794</v>
      </c>
      <c r="BB34" t="s">
        <v>794</v>
      </c>
      <c r="BC34">
        <v>1</v>
      </c>
      <c r="BD34">
        <v>0</v>
      </c>
      <c r="BE34">
        <v>0</v>
      </c>
      <c r="BF34">
        <v>1</v>
      </c>
      <c r="BG34">
        <v>0</v>
      </c>
      <c r="BH34">
        <v>0</v>
      </c>
      <c r="BI34">
        <v>0</v>
      </c>
      <c r="BJ34">
        <v>0</v>
      </c>
      <c r="BK34">
        <v>0</v>
      </c>
      <c r="BL34" t="s">
        <v>794</v>
      </c>
      <c r="BM34" t="s">
        <v>794</v>
      </c>
      <c r="BN34">
        <v>0</v>
      </c>
      <c r="BO34" t="s">
        <v>794</v>
      </c>
      <c r="BP34" t="s">
        <v>794</v>
      </c>
      <c r="BQ34" t="s">
        <v>794</v>
      </c>
      <c r="BR34">
        <v>1</v>
      </c>
      <c r="BS34">
        <v>1</v>
      </c>
      <c r="BT34">
        <v>0</v>
      </c>
      <c r="BU34">
        <v>0</v>
      </c>
      <c r="BV34">
        <v>0</v>
      </c>
      <c r="BW34">
        <v>0</v>
      </c>
      <c r="BX34" t="s">
        <v>794</v>
      </c>
      <c r="BY34" t="s">
        <v>794</v>
      </c>
      <c r="BZ34" t="s">
        <v>794</v>
      </c>
      <c r="CA34" t="s">
        <v>794</v>
      </c>
      <c r="CB34" t="s">
        <v>794</v>
      </c>
      <c r="CC34" t="s">
        <v>794</v>
      </c>
      <c r="CD34" t="s">
        <v>794</v>
      </c>
      <c r="CE34" t="s">
        <v>794</v>
      </c>
      <c r="CF34" t="s">
        <v>794</v>
      </c>
      <c r="CG34" t="s">
        <v>794</v>
      </c>
      <c r="CH34" t="s">
        <v>794</v>
      </c>
      <c r="CI34" t="s">
        <v>794</v>
      </c>
      <c r="CJ34" t="s">
        <v>794</v>
      </c>
      <c r="CK34" t="s">
        <v>794</v>
      </c>
      <c r="CL34" t="s">
        <v>794</v>
      </c>
      <c r="CM34" t="s">
        <v>794</v>
      </c>
      <c r="CN34" t="s">
        <v>794</v>
      </c>
      <c r="CO34" t="s">
        <v>794</v>
      </c>
      <c r="CP34" t="s">
        <v>794</v>
      </c>
      <c r="CQ34" t="s">
        <v>794</v>
      </c>
      <c r="CR34">
        <v>1</v>
      </c>
      <c r="CS34">
        <v>1</v>
      </c>
      <c r="CT34">
        <v>1</v>
      </c>
      <c r="CU34">
        <v>0</v>
      </c>
      <c r="CV34">
        <v>0</v>
      </c>
      <c r="CW34">
        <v>0</v>
      </c>
      <c r="CX34">
        <v>0</v>
      </c>
      <c r="CY34">
        <v>0</v>
      </c>
      <c r="CZ34">
        <v>1</v>
      </c>
      <c r="DA34">
        <v>0</v>
      </c>
      <c r="DB34">
        <v>0</v>
      </c>
      <c r="DC34">
        <v>0</v>
      </c>
      <c r="DD34">
        <v>0</v>
      </c>
      <c r="DE34">
        <v>0</v>
      </c>
      <c r="DF34">
        <v>0</v>
      </c>
      <c r="DG34">
        <v>0</v>
      </c>
      <c r="DH34">
        <v>1</v>
      </c>
      <c r="DI34">
        <v>0</v>
      </c>
    </row>
    <row r="35" spans="1:113" x14ac:dyDescent="0.35">
      <c r="A35" t="s">
        <v>143</v>
      </c>
      <c r="B35" s="1">
        <v>43315</v>
      </c>
      <c r="C35" s="1">
        <v>43462</v>
      </c>
      <c r="D35">
        <v>1</v>
      </c>
      <c r="E35">
        <v>0</v>
      </c>
      <c r="F35">
        <v>1</v>
      </c>
      <c r="G35">
        <v>1</v>
      </c>
      <c r="H35">
        <v>1</v>
      </c>
      <c r="I35">
        <v>1</v>
      </c>
      <c r="J35">
        <v>0</v>
      </c>
      <c r="K35">
        <v>0</v>
      </c>
      <c r="L35">
        <v>0</v>
      </c>
      <c r="M35">
        <v>0</v>
      </c>
      <c r="N35">
        <v>0</v>
      </c>
      <c r="O35">
        <v>0</v>
      </c>
      <c r="P35">
        <v>0</v>
      </c>
      <c r="Q35">
        <v>0</v>
      </c>
      <c r="R35">
        <v>0</v>
      </c>
      <c r="S35">
        <v>1</v>
      </c>
      <c r="T35">
        <v>0</v>
      </c>
      <c r="U35">
        <v>0</v>
      </c>
      <c r="V35">
        <v>0</v>
      </c>
      <c r="W35">
        <v>0</v>
      </c>
      <c r="X35">
        <v>0</v>
      </c>
      <c r="Y35">
        <v>0</v>
      </c>
      <c r="Z35">
        <v>0</v>
      </c>
      <c r="AA35">
        <v>0</v>
      </c>
      <c r="AB35">
        <v>0</v>
      </c>
      <c r="AC35">
        <v>1</v>
      </c>
      <c r="AD35">
        <v>1</v>
      </c>
      <c r="AE35">
        <v>1</v>
      </c>
      <c r="AF35">
        <v>1</v>
      </c>
      <c r="AG35">
        <v>0</v>
      </c>
      <c r="AH35">
        <v>1</v>
      </c>
      <c r="AI35">
        <v>1</v>
      </c>
      <c r="AJ35">
        <v>0</v>
      </c>
      <c r="AK35">
        <v>0</v>
      </c>
      <c r="AL35">
        <v>0</v>
      </c>
      <c r="AM35">
        <v>0</v>
      </c>
      <c r="AN35">
        <v>1</v>
      </c>
      <c r="AO35">
        <v>0</v>
      </c>
      <c r="AP35">
        <v>0</v>
      </c>
      <c r="AQ35">
        <v>0</v>
      </c>
      <c r="AR35" t="s">
        <v>794</v>
      </c>
      <c r="AS35" t="s">
        <v>794</v>
      </c>
      <c r="AT35" t="s">
        <v>794</v>
      </c>
      <c r="AU35" t="s">
        <v>794</v>
      </c>
      <c r="AV35">
        <v>0</v>
      </c>
      <c r="AW35" t="s">
        <v>794</v>
      </c>
      <c r="AX35" t="s">
        <v>794</v>
      </c>
      <c r="AY35">
        <v>0</v>
      </c>
      <c r="AZ35" t="s">
        <v>794</v>
      </c>
      <c r="BA35" t="s">
        <v>794</v>
      </c>
      <c r="BB35" t="s">
        <v>794</v>
      </c>
      <c r="BC35">
        <v>1</v>
      </c>
      <c r="BD35">
        <v>0</v>
      </c>
      <c r="BE35">
        <v>0</v>
      </c>
      <c r="BF35">
        <v>0</v>
      </c>
      <c r="BG35">
        <v>1</v>
      </c>
      <c r="BH35">
        <v>0</v>
      </c>
      <c r="BI35">
        <v>0</v>
      </c>
      <c r="BJ35">
        <v>0</v>
      </c>
      <c r="BK35">
        <v>0</v>
      </c>
      <c r="BL35" t="s">
        <v>794</v>
      </c>
      <c r="BM35" t="s">
        <v>794</v>
      </c>
      <c r="BN35">
        <v>0</v>
      </c>
      <c r="BO35" t="s">
        <v>794</v>
      </c>
      <c r="BP35" t="s">
        <v>794</v>
      </c>
      <c r="BQ35" t="s">
        <v>794</v>
      </c>
      <c r="BR35">
        <v>1</v>
      </c>
      <c r="BS35">
        <v>1</v>
      </c>
      <c r="BT35">
        <v>0</v>
      </c>
      <c r="BU35">
        <v>0</v>
      </c>
      <c r="BV35">
        <v>0</v>
      </c>
      <c r="BW35">
        <v>0</v>
      </c>
      <c r="BX35" t="s">
        <v>794</v>
      </c>
      <c r="BY35" t="s">
        <v>794</v>
      </c>
      <c r="BZ35" t="s">
        <v>794</v>
      </c>
      <c r="CA35" t="s">
        <v>794</v>
      </c>
      <c r="CB35" t="s">
        <v>794</v>
      </c>
      <c r="CC35" t="s">
        <v>794</v>
      </c>
      <c r="CD35" t="s">
        <v>794</v>
      </c>
      <c r="CE35" t="s">
        <v>794</v>
      </c>
      <c r="CF35" t="s">
        <v>794</v>
      </c>
      <c r="CG35" t="s">
        <v>794</v>
      </c>
      <c r="CH35" t="s">
        <v>794</v>
      </c>
      <c r="CI35" t="s">
        <v>794</v>
      </c>
      <c r="CJ35" t="s">
        <v>794</v>
      </c>
      <c r="CK35" t="s">
        <v>794</v>
      </c>
      <c r="CL35" t="s">
        <v>794</v>
      </c>
      <c r="CM35" t="s">
        <v>794</v>
      </c>
      <c r="CN35" t="s">
        <v>794</v>
      </c>
      <c r="CO35" t="s">
        <v>794</v>
      </c>
      <c r="CP35" t="s">
        <v>794</v>
      </c>
      <c r="CQ35" t="s">
        <v>794</v>
      </c>
      <c r="CR35">
        <v>1</v>
      </c>
      <c r="CS35">
        <v>1</v>
      </c>
      <c r="CT35">
        <v>1</v>
      </c>
      <c r="CU35">
        <v>0</v>
      </c>
      <c r="CV35">
        <v>0</v>
      </c>
      <c r="CW35">
        <v>0</v>
      </c>
      <c r="CX35">
        <v>0</v>
      </c>
      <c r="CY35">
        <v>0</v>
      </c>
      <c r="CZ35">
        <v>1</v>
      </c>
      <c r="DA35">
        <v>0</v>
      </c>
      <c r="DB35">
        <v>0</v>
      </c>
      <c r="DC35">
        <v>0</v>
      </c>
      <c r="DD35">
        <v>0</v>
      </c>
      <c r="DE35">
        <v>0</v>
      </c>
      <c r="DF35">
        <v>0</v>
      </c>
      <c r="DG35">
        <v>0</v>
      </c>
      <c r="DH35">
        <v>1</v>
      </c>
      <c r="DI35">
        <v>0</v>
      </c>
    </row>
    <row r="36" spans="1:113" x14ac:dyDescent="0.35">
      <c r="A36" t="s">
        <v>143</v>
      </c>
      <c r="B36" s="1">
        <v>43463</v>
      </c>
      <c r="C36" s="1">
        <v>43465</v>
      </c>
      <c r="D36">
        <v>1</v>
      </c>
      <c r="E36">
        <v>0</v>
      </c>
      <c r="F36">
        <v>1</v>
      </c>
      <c r="G36">
        <v>1</v>
      </c>
      <c r="H36">
        <v>1</v>
      </c>
      <c r="I36">
        <v>1</v>
      </c>
      <c r="J36">
        <v>0</v>
      </c>
      <c r="K36">
        <v>0</v>
      </c>
      <c r="L36">
        <v>0</v>
      </c>
      <c r="M36">
        <v>0</v>
      </c>
      <c r="N36">
        <v>0</v>
      </c>
      <c r="O36">
        <v>0</v>
      </c>
      <c r="P36">
        <v>0</v>
      </c>
      <c r="Q36">
        <v>0</v>
      </c>
      <c r="R36">
        <v>0</v>
      </c>
      <c r="S36">
        <v>1</v>
      </c>
      <c r="T36">
        <v>0</v>
      </c>
      <c r="U36">
        <v>0</v>
      </c>
      <c r="V36">
        <v>0</v>
      </c>
      <c r="W36">
        <v>0</v>
      </c>
      <c r="X36">
        <v>0</v>
      </c>
      <c r="Y36">
        <v>0</v>
      </c>
      <c r="Z36">
        <v>0</v>
      </c>
      <c r="AA36">
        <v>0</v>
      </c>
      <c r="AB36">
        <v>0</v>
      </c>
      <c r="AC36">
        <v>1</v>
      </c>
      <c r="AD36">
        <v>1</v>
      </c>
      <c r="AE36">
        <v>1</v>
      </c>
      <c r="AF36">
        <v>1</v>
      </c>
      <c r="AG36">
        <v>0</v>
      </c>
      <c r="AH36">
        <v>1</v>
      </c>
      <c r="AI36">
        <v>1</v>
      </c>
      <c r="AJ36">
        <v>0</v>
      </c>
      <c r="AK36">
        <v>0</v>
      </c>
      <c r="AL36">
        <v>0</v>
      </c>
      <c r="AM36">
        <v>0</v>
      </c>
      <c r="AN36">
        <v>1</v>
      </c>
      <c r="AO36">
        <v>0</v>
      </c>
      <c r="AP36">
        <v>0</v>
      </c>
      <c r="AQ36">
        <v>0</v>
      </c>
      <c r="AR36" t="s">
        <v>794</v>
      </c>
      <c r="AS36" t="s">
        <v>794</v>
      </c>
      <c r="AT36" t="s">
        <v>794</v>
      </c>
      <c r="AU36" t="s">
        <v>794</v>
      </c>
      <c r="AV36">
        <v>0</v>
      </c>
      <c r="AW36" t="s">
        <v>794</v>
      </c>
      <c r="AX36" t="s">
        <v>794</v>
      </c>
      <c r="AY36">
        <v>0</v>
      </c>
      <c r="AZ36" t="s">
        <v>794</v>
      </c>
      <c r="BA36" t="s">
        <v>794</v>
      </c>
      <c r="BB36" t="s">
        <v>794</v>
      </c>
      <c r="BC36">
        <v>1</v>
      </c>
      <c r="BD36">
        <v>0</v>
      </c>
      <c r="BE36">
        <v>0</v>
      </c>
      <c r="BF36">
        <v>0</v>
      </c>
      <c r="BG36">
        <v>1</v>
      </c>
      <c r="BH36">
        <v>0</v>
      </c>
      <c r="BI36">
        <v>0</v>
      </c>
      <c r="BJ36">
        <v>0</v>
      </c>
      <c r="BK36">
        <v>0</v>
      </c>
      <c r="BL36" t="s">
        <v>794</v>
      </c>
      <c r="BM36" t="s">
        <v>794</v>
      </c>
      <c r="BN36">
        <v>0</v>
      </c>
      <c r="BO36" t="s">
        <v>794</v>
      </c>
      <c r="BP36" t="s">
        <v>794</v>
      </c>
      <c r="BQ36" t="s">
        <v>794</v>
      </c>
      <c r="BR36">
        <v>1</v>
      </c>
      <c r="BS36">
        <v>1</v>
      </c>
      <c r="BT36">
        <v>0</v>
      </c>
      <c r="BU36">
        <v>0</v>
      </c>
      <c r="BV36">
        <v>0</v>
      </c>
      <c r="BW36">
        <v>0</v>
      </c>
      <c r="BX36" t="s">
        <v>794</v>
      </c>
      <c r="BY36" t="s">
        <v>794</v>
      </c>
      <c r="BZ36" t="s">
        <v>794</v>
      </c>
      <c r="CA36" t="s">
        <v>794</v>
      </c>
      <c r="CB36" t="s">
        <v>794</v>
      </c>
      <c r="CC36" t="s">
        <v>794</v>
      </c>
      <c r="CD36" t="s">
        <v>794</v>
      </c>
      <c r="CE36" t="s">
        <v>794</v>
      </c>
      <c r="CF36" t="s">
        <v>794</v>
      </c>
      <c r="CG36" t="s">
        <v>794</v>
      </c>
      <c r="CH36" t="s">
        <v>794</v>
      </c>
      <c r="CI36" t="s">
        <v>794</v>
      </c>
      <c r="CJ36" t="s">
        <v>794</v>
      </c>
      <c r="CK36" t="s">
        <v>794</v>
      </c>
      <c r="CL36" t="s">
        <v>794</v>
      </c>
      <c r="CM36" t="s">
        <v>794</v>
      </c>
      <c r="CN36" t="s">
        <v>794</v>
      </c>
      <c r="CO36" t="s">
        <v>794</v>
      </c>
      <c r="CP36" t="s">
        <v>794</v>
      </c>
      <c r="CQ36" t="s">
        <v>794</v>
      </c>
      <c r="CR36">
        <v>1</v>
      </c>
      <c r="CS36">
        <v>1</v>
      </c>
      <c r="CT36">
        <v>1</v>
      </c>
      <c r="CU36">
        <v>0</v>
      </c>
      <c r="CV36">
        <v>0</v>
      </c>
      <c r="CW36">
        <v>0</v>
      </c>
      <c r="CX36">
        <v>0</v>
      </c>
      <c r="CY36">
        <v>0</v>
      </c>
      <c r="CZ36">
        <v>1</v>
      </c>
      <c r="DA36">
        <v>0</v>
      </c>
      <c r="DB36">
        <v>0</v>
      </c>
      <c r="DC36">
        <v>0</v>
      </c>
      <c r="DD36">
        <v>0</v>
      </c>
      <c r="DE36">
        <v>0</v>
      </c>
      <c r="DF36">
        <v>0</v>
      </c>
      <c r="DG36">
        <v>0</v>
      </c>
      <c r="DH36">
        <v>1</v>
      </c>
      <c r="DI36">
        <v>0</v>
      </c>
    </row>
    <row r="37" spans="1:113" x14ac:dyDescent="0.35">
      <c r="A37" t="s">
        <v>143</v>
      </c>
      <c r="B37" s="1">
        <v>43466</v>
      </c>
      <c r="C37" s="1">
        <v>43635</v>
      </c>
      <c r="D37">
        <v>1</v>
      </c>
      <c r="E37">
        <v>0</v>
      </c>
      <c r="F37">
        <v>1</v>
      </c>
      <c r="G37">
        <v>1</v>
      </c>
      <c r="H37">
        <v>1</v>
      </c>
      <c r="I37">
        <v>1</v>
      </c>
      <c r="J37">
        <v>0</v>
      </c>
      <c r="K37">
        <v>0</v>
      </c>
      <c r="L37">
        <v>0</v>
      </c>
      <c r="M37">
        <v>0</v>
      </c>
      <c r="N37">
        <v>0</v>
      </c>
      <c r="O37">
        <v>0</v>
      </c>
      <c r="P37">
        <v>0</v>
      </c>
      <c r="Q37">
        <v>0</v>
      </c>
      <c r="R37">
        <v>0</v>
      </c>
      <c r="S37">
        <v>1</v>
      </c>
      <c r="T37">
        <v>0</v>
      </c>
      <c r="U37">
        <v>0</v>
      </c>
      <c r="V37">
        <v>0</v>
      </c>
      <c r="W37">
        <v>0</v>
      </c>
      <c r="X37">
        <v>0</v>
      </c>
      <c r="Y37">
        <v>0</v>
      </c>
      <c r="Z37">
        <v>0</v>
      </c>
      <c r="AA37">
        <v>0</v>
      </c>
      <c r="AB37">
        <v>0</v>
      </c>
      <c r="AC37">
        <v>1</v>
      </c>
      <c r="AD37">
        <v>1</v>
      </c>
      <c r="AE37">
        <v>1</v>
      </c>
      <c r="AF37">
        <v>1</v>
      </c>
      <c r="AG37">
        <v>0</v>
      </c>
      <c r="AH37">
        <v>1</v>
      </c>
      <c r="AI37">
        <v>1</v>
      </c>
      <c r="AJ37">
        <v>0</v>
      </c>
      <c r="AK37">
        <v>0</v>
      </c>
      <c r="AL37">
        <v>0</v>
      </c>
      <c r="AM37">
        <v>0</v>
      </c>
      <c r="AN37">
        <v>1</v>
      </c>
      <c r="AO37">
        <v>0</v>
      </c>
      <c r="AP37">
        <v>0</v>
      </c>
      <c r="AQ37">
        <v>0</v>
      </c>
      <c r="AR37" t="s">
        <v>794</v>
      </c>
      <c r="AS37" t="s">
        <v>794</v>
      </c>
      <c r="AT37" t="s">
        <v>794</v>
      </c>
      <c r="AU37" t="s">
        <v>794</v>
      </c>
      <c r="AV37">
        <v>0</v>
      </c>
      <c r="AW37" t="s">
        <v>794</v>
      </c>
      <c r="AX37" t="s">
        <v>794</v>
      </c>
      <c r="AY37">
        <v>0</v>
      </c>
      <c r="AZ37" t="s">
        <v>794</v>
      </c>
      <c r="BA37" t="s">
        <v>794</v>
      </c>
      <c r="BB37" t="s">
        <v>794</v>
      </c>
      <c r="BC37">
        <v>1</v>
      </c>
      <c r="BD37">
        <v>0</v>
      </c>
      <c r="BE37">
        <v>0</v>
      </c>
      <c r="BF37">
        <v>0</v>
      </c>
      <c r="BG37">
        <v>1</v>
      </c>
      <c r="BH37">
        <v>0</v>
      </c>
      <c r="BI37">
        <v>0</v>
      </c>
      <c r="BJ37">
        <v>0</v>
      </c>
      <c r="BK37">
        <v>0</v>
      </c>
      <c r="BL37" t="s">
        <v>794</v>
      </c>
      <c r="BM37" t="s">
        <v>794</v>
      </c>
      <c r="BN37">
        <v>0</v>
      </c>
      <c r="BO37" t="s">
        <v>794</v>
      </c>
      <c r="BP37" t="s">
        <v>794</v>
      </c>
      <c r="BQ37" t="s">
        <v>794</v>
      </c>
      <c r="BR37">
        <v>1</v>
      </c>
      <c r="BS37">
        <v>1</v>
      </c>
      <c r="BT37">
        <v>0</v>
      </c>
      <c r="BU37">
        <v>0</v>
      </c>
      <c r="BV37">
        <v>0</v>
      </c>
      <c r="BW37">
        <v>0</v>
      </c>
      <c r="BX37" t="s">
        <v>794</v>
      </c>
      <c r="BY37" t="s">
        <v>794</v>
      </c>
      <c r="BZ37" t="s">
        <v>794</v>
      </c>
      <c r="CA37" t="s">
        <v>794</v>
      </c>
      <c r="CB37" t="s">
        <v>794</v>
      </c>
      <c r="CC37" t="s">
        <v>794</v>
      </c>
      <c r="CD37" t="s">
        <v>794</v>
      </c>
      <c r="CE37" t="s">
        <v>794</v>
      </c>
      <c r="CF37" t="s">
        <v>794</v>
      </c>
      <c r="CG37" t="s">
        <v>794</v>
      </c>
      <c r="CH37" t="s">
        <v>794</v>
      </c>
      <c r="CI37" t="s">
        <v>794</v>
      </c>
      <c r="CJ37" t="s">
        <v>794</v>
      </c>
      <c r="CK37" t="s">
        <v>794</v>
      </c>
      <c r="CL37" t="s">
        <v>794</v>
      </c>
      <c r="CM37" t="s">
        <v>794</v>
      </c>
      <c r="CN37" t="s">
        <v>794</v>
      </c>
      <c r="CO37" t="s">
        <v>794</v>
      </c>
      <c r="CP37" t="s">
        <v>794</v>
      </c>
      <c r="CQ37" t="s">
        <v>794</v>
      </c>
      <c r="CR37">
        <v>1</v>
      </c>
      <c r="CS37">
        <v>1</v>
      </c>
      <c r="CT37">
        <v>1</v>
      </c>
      <c r="CU37">
        <v>0</v>
      </c>
      <c r="CV37">
        <v>0</v>
      </c>
      <c r="CW37">
        <v>0</v>
      </c>
      <c r="CX37">
        <v>0</v>
      </c>
      <c r="CY37">
        <v>0</v>
      </c>
      <c r="CZ37">
        <v>1</v>
      </c>
      <c r="DA37">
        <v>0</v>
      </c>
      <c r="DB37">
        <v>0</v>
      </c>
      <c r="DC37">
        <v>0</v>
      </c>
      <c r="DD37">
        <v>0</v>
      </c>
      <c r="DE37">
        <v>0</v>
      </c>
      <c r="DF37">
        <v>0</v>
      </c>
      <c r="DG37">
        <v>0</v>
      </c>
      <c r="DH37">
        <v>1</v>
      </c>
      <c r="DI37">
        <v>0</v>
      </c>
    </row>
    <row r="38" spans="1:113" x14ac:dyDescent="0.35">
      <c r="A38" t="s">
        <v>143</v>
      </c>
      <c r="B38" s="1">
        <v>43636</v>
      </c>
      <c r="C38" s="1">
        <v>43669</v>
      </c>
      <c r="D38">
        <v>1</v>
      </c>
      <c r="E38">
        <v>0</v>
      </c>
      <c r="F38">
        <v>1</v>
      </c>
      <c r="G38">
        <v>1</v>
      </c>
      <c r="H38">
        <v>1</v>
      </c>
      <c r="I38">
        <v>1</v>
      </c>
      <c r="J38">
        <v>0</v>
      </c>
      <c r="K38">
        <v>0</v>
      </c>
      <c r="L38">
        <v>0</v>
      </c>
      <c r="M38">
        <v>0</v>
      </c>
      <c r="N38">
        <v>0</v>
      </c>
      <c r="O38">
        <v>0</v>
      </c>
      <c r="P38">
        <v>0</v>
      </c>
      <c r="Q38">
        <v>0</v>
      </c>
      <c r="R38">
        <v>0</v>
      </c>
      <c r="S38">
        <v>1</v>
      </c>
      <c r="T38">
        <v>0</v>
      </c>
      <c r="U38">
        <v>0</v>
      </c>
      <c r="V38">
        <v>0</v>
      </c>
      <c r="W38">
        <v>0</v>
      </c>
      <c r="X38">
        <v>0</v>
      </c>
      <c r="Y38">
        <v>0</v>
      </c>
      <c r="Z38">
        <v>0</v>
      </c>
      <c r="AA38">
        <v>0</v>
      </c>
      <c r="AB38">
        <v>0</v>
      </c>
      <c r="AC38">
        <v>1</v>
      </c>
      <c r="AD38">
        <v>1</v>
      </c>
      <c r="AE38">
        <v>1</v>
      </c>
      <c r="AF38">
        <v>1</v>
      </c>
      <c r="AG38">
        <v>0</v>
      </c>
      <c r="AH38">
        <v>1</v>
      </c>
      <c r="AI38">
        <v>1</v>
      </c>
      <c r="AJ38">
        <v>0</v>
      </c>
      <c r="AK38">
        <v>0</v>
      </c>
      <c r="AL38">
        <v>0</v>
      </c>
      <c r="AM38">
        <v>0</v>
      </c>
      <c r="AN38">
        <v>1</v>
      </c>
      <c r="AO38">
        <v>0</v>
      </c>
      <c r="AP38">
        <v>0</v>
      </c>
      <c r="AQ38">
        <v>0</v>
      </c>
      <c r="AR38" t="s">
        <v>794</v>
      </c>
      <c r="AS38" t="s">
        <v>794</v>
      </c>
      <c r="AT38" t="s">
        <v>794</v>
      </c>
      <c r="AU38" t="s">
        <v>794</v>
      </c>
      <c r="AV38">
        <v>0</v>
      </c>
      <c r="AW38" t="s">
        <v>794</v>
      </c>
      <c r="AX38" t="s">
        <v>794</v>
      </c>
      <c r="AY38">
        <v>0</v>
      </c>
      <c r="AZ38" t="s">
        <v>794</v>
      </c>
      <c r="BA38" t="s">
        <v>794</v>
      </c>
      <c r="BB38" t="s">
        <v>794</v>
      </c>
      <c r="BC38">
        <v>1</v>
      </c>
      <c r="BD38">
        <v>0</v>
      </c>
      <c r="BE38">
        <v>0</v>
      </c>
      <c r="BF38">
        <v>0</v>
      </c>
      <c r="BG38">
        <v>1</v>
      </c>
      <c r="BH38">
        <v>0</v>
      </c>
      <c r="BI38">
        <v>0</v>
      </c>
      <c r="BJ38">
        <v>0</v>
      </c>
      <c r="BK38">
        <v>0</v>
      </c>
      <c r="BL38" t="s">
        <v>794</v>
      </c>
      <c r="BM38" t="s">
        <v>794</v>
      </c>
      <c r="BN38">
        <v>0</v>
      </c>
      <c r="BO38" t="s">
        <v>794</v>
      </c>
      <c r="BP38" t="s">
        <v>794</v>
      </c>
      <c r="BQ38" t="s">
        <v>794</v>
      </c>
      <c r="BR38">
        <v>1</v>
      </c>
      <c r="BS38">
        <v>1</v>
      </c>
      <c r="BT38">
        <v>0</v>
      </c>
      <c r="BU38">
        <v>0</v>
      </c>
      <c r="BV38">
        <v>0</v>
      </c>
      <c r="BW38">
        <v>0</v>
      </c>
      <c r="BX38" t="s">
        <v>794</v>
      </c>
      <c r="BY38" t="s">
        <v>794</v>
      </c>
      <c r="BZ38" t="s">
        <v>794</v>
      </c>
      <c r="CA38" t="s">
        <v>794</v>
      </c>
      <c r="CB38" t="s">
        <v>794</v>
      </c>
      <c r="CC38" t="s">
        <v>794</v>
      </c>
      <c r="CD38" t="s">
        <v>794</v>
      </c>
      <c r="CE38" t="s">
        <v>794</v>
      </c>
      <c r="CF38" t="s">
        <v>794</v>
      </c>
      <c r="CG38" t="s">
        <v>794</v>
      </c>
      <c r="CH38" t="s">
        <v>794</v>
      </c>
      <c r="CI38" t="s">
        <v>794</v>
      </c>
      <c r="CJ38" t="s">
        <v>794</v>
      </c>
      <c r="CK38" t="s">
        <v>794</v>
      </c>
      <c r="CL38" t="s">
        <v>794</v>
      </c>
      <c r="CM38" t="s">
        <v>794</v>
      </c>
      <c r="CN38" t="s">
        <v>794</v>
      </c>
      <c r="CO38" t="s">
        <v>794</v>
      </c>
      <c r="CP38" t="s">
        <v>794</v>
      </c>
      <c r="CQ38" t="s">
        <v>794</v>
      </c>
      <c r="CR38">
        <v>1</v>
      </c>
      <c r="CS38">
        <v>1</v>
      </c>
      <c r="CT38">
        <v>1</v>
      </c>
      <c r="CU38">
        <v>0</v>
      </c>
      <c r="CV38">
        <v>0</v>
      </c>
      <c r="CW38">
        <v>0</v>
      </c>
      <c r="CX38">
        <v>0</v>
      </c>
      <c r="CY38">
        <v>0</v>
      </c>
      <c r="CZ38">
        <v>1</v>
      </c>
      <c r="DA38">
        <v>0</v>
      </c>
      <c r="DB38">
        <v>0</v>
      </c>
      <c r="DC38">
        <v>0</v>
      </c>
      <c r="DD38">
        <v>0</v>
      </c>
      <c r="DE38">
        <v>0</v>
      </c>
      <c r="DF38">
        <v>0</v>
      </c>
      <c r="DG38">
        <v>0</v>
      </c>
      <c r="DH38">
        <v>1</v>
      </c>
      <c r="DI38">
        <v>0</v>
      </c>
    </row>
    <row r="39" spans="1:113" x14ac:dyDescent="0.35">
      <c r="A39" t="s">
        <v>143</v>
      </c>
      <c r="B39" s="1">
        <v>43670</v>
      </c>
      <c r="C39" s="1">
        <v>43830</v>
      </c>
      <c r="D39">
        <v>1</v>
      </c>
      <c r="E39">
        <v>0</v>
      </c>
      <c r="F39">
        <v>1</v>
      </c>
      <c r="G39">
        <v>1</v>
      </c>
      <c r="H39">
        <v>1</v>
      </c>
      <c r="I39">
        <v>1</v>
      </c>
      <c r="J39">
        <v>0</v>
      </c>
      <c r="K39">
        <v>0</v>
      </c>
      <c r="L39">
        <v>0</v>
      </c>
      <c r="M39">
        <v>0</v>
      </c>
      <c r="N39">
        <v>0</v>
      </c>
      <c r="O39">
        <v>0</v>
      </c>
      <c r="P39">
        <v>0</v>
      </c>
      <c r="Q39">
        <v>0</v>
      </c>
      <c r="R39">
        <v>0</v>
      </c>
      <c r="S39">
        <v>1</v>
      </c>
      <c r="T39">
        <v>0</v>
      </c>
      <c r="U39">
        <v>0</v>
      </c>
      <c r="V39">
        <v>0</v>
      </c>
      <c r="W39">
        <v>0</v>
      </c>
      <c r="X39">
        <v>0</v>
      </c>
      <c r="Y39">
        <v>0</v>
      </c>
      <c r="Z39">
        <v>0</v>
      </c>
      <c r="AA39">
        <v>0</v>
      </c>
      <c r="AB39">
        <v>0</v>
      </c>
      <c r="AC39">
        <v>1</v>
      </c>
      <c r="AD39">
        <v>1</v>
      </c>
      <c r="AE39">
        <v>1</v>
      </c>
      <c r="AF39">
        <v>1</v>
      </c>
      <c r="AG39">
        <v>0</v>
      </c>
      <c r="AH39">
        <v>1</v>
      </c>
      <c r="AI39">
        <v>1</v>
      </c>
      <c r="AJ39">
        <v>0</v>
      </c>
      <c r="AK39">
        <v>0</v>
      </c>
      <c r="AL39">
        <v>0</v>
      </c>
      <c r="AM39">
        <v>0</v>
      </c>
      <c r="AN39">
        <v>1</v>
      </c>
      <c r="AO39">
        <v>0</v>
      </c>
      <c r="AP39">
        <v>0</v>
      </c>
      <c r="AQ39">
        <v>0</v>
      </c>
      <c r="AR39" t="s">
        <v>794</v>
      </c>
      <c r="AS39" t="s">
        <v>794</v>
      </c>
      <c r="AT39" t="s">
        <v>794</v>
      </c>
      <c r="AU39" t="s">
        <v>794</v>
      </c>
      <c r="AV39">
        <v>0</v>
      </c>
      <c r="AW39" t="s">
        <v>794</v>
      </c>
      <c r="AX39" t="s">
        <v>794</v>
      </c>
      <c r="AY39">
        <v>0</v>
      </c>
      <c r="AZ39" t="s">
        <v>794</v>
      </c>
      <c r="BA39" t="s">
        <v>794</v>
      </c>
      <c r="BB39" t="s">
        <v>794</v>
      </c>
      <c r="BC39">
        <v>1</v>
      </c>
      <c r="BD39">
        <v>0</v>
      </c>
      <c r="BE39">
        <v>0</v>
      </c>
      <c r="BF39">
        <v>0</v>
      </c>
      <c r="BG39">
        <v>1</v>
      </c>
      <c r="BH39">
        <v>0</v>
      </c>
      <c r="BI39">
        <v>0</v>
      </c>
      <c r="BJ39">
        <v>0</v>
      </c>
      <c r="BK39">
        <v>0</v>
      </c>
      <c r="BL39" t="s">
        <v>794</v>
      </c>
      <c r="BM39" t="s">
        <v>794</v>
      </c>
      <c r="BN39">
        <v>0</v>
      </c>
      <c r="BO39" t="s">
        <v>794</v>
      </c>
      <c r="BP39" t="s">
        <v>794</v>
      </c>
      <c r="BQ39" t="s">
        <v>794</v>
      </c>
      <c r="BR39">
        <v>1</v>
      </c>
      <c r="BS39">
        <v>1</v>
      </c>
      <c r="BT39">
        <v>0</v>
      </c>
      <c r="BU39">
        <v>0</v>
      </c>
      <c r="BV39">
        <v>0</v>
      </c>
      <c r="BW39">
        <v>0</v>
      </c>
      <c r="BX39" t="s">
        <v>794</v>
      </c>
      <c r="BY39" t="s">
        <v>794</v>
      </c>
      <c r="BZ39" t="s">
        <v>794</v>
      </c>
      <c r="CA39" t="s">
        <v>794</v>
      </c>
      <c r="CB39" t="s">
        <v>794</v>
      </c>
      <c r="CC39" t="s">
        <v>794</v>
      </c>
      <c r="CD39" t="s">
        <v>794</v>
      </c>
      <c r="CE39" t="s">
        <v>794</v>
      </c>
      <c r="CF39" t="s">
        <v>794</v>
      </c>
      <c r="CG39" t="s">
        <v>794</v>
      </c>
      <c r="CH39" t="s">
        <v>794</v>
      </c>
      <c r="CI39" t="s">
        <v>794</v>
      </c>
      <c r="CJ39" t="s">
        <v>794</v>
      </c>
      <c r="CK39" t="s">
        <v>794</v>
      </c>
      <c r="CL39" t="s">
        <v>794</v>
      </c>
      <c r="CM39" t="s">
        <v>794</v>
      </c>
      <c r="CN39" t="s">
        <v>794</v>
      </c>
      <c r="CO39" t="s">
        <v>794</v>
      </c>
      <c r="CP39" t="s">
        <v>794</v>
      </c>
      <c r="CQ39" t="s">
        <v>794</v>
      </c>
      <c r="CR39">
        <v>1</v>
      </c>
      <c r="CS39">
        <v>1</v>
      </c>
      <c r="CT39">
        <v>1</v>
      </c>
      <c r="CU39">
        <v>0</v>
      </c>
      <c r="CV39">
        <v>0</v>
      </c>
      <c r="CW39">
        <v>0</v>
      </c>
      <c r="CX39">
        <v>0</v>
      </c>
      <c r="CY39">
        <v>0</v>
      </c>
      <c r="CZ39">
        <v>1</v>
      </c>
      <c r="DA39">
        <v>0</v>
      </c>
      <c r="DB39">
        <v>0</v>
      </c>
      <c r="DC39">
        <v>0</v>
      </c>
      <c r="DD39">
        <v>0</v>
      </c>
      <c r="DE39">
        <v>0</v>
      </c>
      <c r="DF39">
        <v>0</v>
      </c>
      <c r="DG39">
        <v>0</v>
      </c>
      <c r="DH39">
        <v>1</v>
      </c>
      <c r="DI39">
        <v>0</v>
      </c>
    </row>
    <row r="40" spans="1:113" x14ac:dyDescent="0.35">
      <c r="A40" t="s">
        <v>212</v>
      </c>
      <c r="B40" s="1">
        <v>41640</v>
      </c>
      <c r="C40" s="1">
        <v>43830</v>
      </c>
      <c r="D40">
        <v>0</v>
      </c>
      <c r="E40" t="s">
        <v>794</v>
      </c>
      <c r="F40" t="s">
        <v>794</v>
      </c>
      <c r="G40" t="s">
        <v>794</v>
      </c>
      <c r="H40" t="s">
        <v>794</v>
      </c>
      <c r="I40" t="s">
        <v>794</v>
      </c>
      <c r="J40" t="s">
        <v>794</v>
      </c>
      <c r="K40" t="s">
        <v>794</v>
      </c>
      <c r="L40" t="s">
        <v>794</v>
      </c>
      <c r="M40" t="s">
        <v>794</v>
      </c>
      <c r="N40" t="s">
        <v>794</v>
      </c>
      <c r="O40" t="s">
        <v>794</v>
      </c>
      <c r="P40" t="s">
        <v>794</v>
      </c>
      <c r="Q40" t="s">
        <v>794</v>
      </c>
      <c r="R40" t="s">
        <v>794</v>
      </c>
      <c r="S40" t="s">
        <v>794</v>
      </c>
      <c r="T40" t="s">
        <v>794</v>
      </c>
      <c r="U40" t="s">
        <v>794</v>
      </c>
      <c r="V40" t="s">
        <v>794</v>
      </c>
      <c r="W40" t="s">
        <v>794</v>
      </c>
      <c r="X40" t="s">
        <v>794</v>
      </c>
      <c r="Y40" t="s">
        <v>794</v>
      </c>
      <c r="Z40" t="s">
        <v>794</v>
      </c>
      <c r="AA40" t="s">
        <v>794</v>
      </c>
      <c r="AB40" t="s">
        <v>794</v>
      </c>
      <c r="AC40" t="s">
        <v>794</v>
      </c>
      <c r="AD40" t="s">
        <v>794</v>
      </c>
      <c r="AE40" t="s">
        <v>794</v>
      </c>
      <c r="AF40" t="s">
        <v>794</v>
      </c>
      <c r="AG40" t="s">
        <v>794</v>
      </c>
      <c r="AH40" t="s">
        <v>794</v>
      </c>
      <c r="AI40" t="s">
        <v>794</v>
      </c>
      <c r="AJ40" t="s">
        <v>794</v>
      </c>
      <c r="AK40" t="s">
        <v>794</v>
      </c>
      <c r="AL40" t="s">
        <v>794</v>
      </c>
      <c r="AM40" t="s">
        <v>794</v>
      </c>
      <c r="AN40" t="s">
        <v>794</v>
      </c>
      <c r="AO40" t="s">
        <v>794</v>
      </c>
      <c r="AP40" t="s">
        <v>794</v>
      </c>
      <c r="AQ40" t="s">
        <v>794</v>
      </c>
      <c r="AR40" t="s">
        <v>794</v>
      </c>
      <c r="AS40" t="s">
        <v>794</v>
      </c>
      <c r="AT40" t="s">
        <v>794</v>
      </c>
      <c r="AU40" t="s">
        <v>794</v>
      </c>
      <c r="AV40" t="s">
        <v>794</v>
      </c>
      <c r="AW40" t="s">
        <v>794</v>
      </c>
      <c r="AX40" t="s">
        <v>794</v>
      </c>
      <c r="AY40" t="s">
        <v>794</v>
      </c>
      <c r="AZ40" t="s">
        <v>794</v>
      </c>
      <c r="BA40" t="s">
        <v>794</v>
      </c>
      <c r="BB40" t="s">
        <v>794</v>
      </c>
      <c r="BC40" t="s">
        <v>794</v>
      </c>
      <c r="BD40" t="s">
        <v>794</v>
      </c>
      <c r="BE40" t="s">
        <v>794</v>
      </c>
      <c r="BF40" t="s">
        <v>794</v>
      </c>
      <c r="BG40" t="s">
        <v>794</v>
      </c>
      <c r="BH40" t="s">
        <v>794</v>
      </c>
      <c r="BI40" t="s">
        <v>794</v>
      </c>
      <c r="BJ40" t="s">
        <v>794</v>
      </c>
      <c r="BK40" t="s">
        <v>794</v>
      </c>
      <c r="BL40" t="s">
        <v>794</v>
      </c>
      <c r="BM40" t="s">
        <v>794</v>
      </c>
      <c r="BN40" t="s">
        <v>794</v>
      </c>
      <c r="BO40" t="s">
        <v>794</v>
      </c>
      <c r="BP40" t="s">
        <v>794</v>
      </c>
      <c r="BQ40" t="s">
        <v>794</v>
      </c>
      <c r="BR40" t="s">
        <v>794</v>
      </c>
      <c r="BS40" t="s">
        <v>794</v>
      </c>
      <c r="BT40" t="s">
        <v>794</v>
      </c>
      <c r="BU40" t="s">
        <v>794</v>
      </c>
      <c r="BV40" t="s">
        <v>794</v>
      </c>
      <c r="BW40" t="s">
        <v>794</v>
      </c>
      <c r="BX40" t="s">
        <v>794</v>
      </c>
      <c r="BY40" t="s">
        <v>794</v>
      </c>
      <c r="BZ40" t="s">
        <v>794</v>
      </c>
      <c r="CA40" t="s">
        <v>794</v>
      </c>
      <c r="CB40" t="s">
        <v>794</v>
      </c>
      <c r="CC40" t="s">
        <v>794</v>
      </c>
      <c r="CD40" t="s">
        <v>794</v>
      </c>
      <c r="CE40" t="s">
        <v>794</v>
      </c>
      <c r="CF40" t="s">
        <v>794</v>
      </c>
      <c r="CG40" t="s">
        <v>794</v>
      </c>
      <c r="CH40" t="s">
        <v>794</v>
      </c>
      <c r="CI40" t="s">
        <v>794</v>
      </c>
      <c r="CJ40" t="s">
        <v>794</v>
      </c>
      <c r="CK40" t="s">
        <v>794</v>
      </c>
      <c r="CL40" t="s">
        <v>794</v>
      </c>
      <c r="CM40" t="s">
        <v>794</v>
      </c>
      <c r="CN40" t="s">
        <v>794</v>
      </c>
      <c r="CO40" t="s">
        <v>794</v>
      </c>
      <c r="CP40" t="s">
        <v>794</v>
      </c>
      <c r="CQ40" t="s">
        <v>794</v>
      </c>
      <c r="CR40" t="s">
        <v>794</v>
      </c>
      <c r="CS40" t="s">
        <v>794</v>
      </c>
      <c r="CT40" t="s">
        <v>794</v>
      </c>
      <c r="CU40" t="s">
        <v>794</v>
      </c>
      <c r="CV40" t="s">
        <v>794</v>
      </c>
      <c r="CW40" t="s">
        <v>794</v>
      </c>
      <c r="CX40" t="s">
        <v>794</v>
      </c>
      <c r="CY40" t="s">
        <v>794</v>
      </c>
      <c r="CZ40" t="s">
        <v>794</v>
      </c>
      <c r="DA40" t="s">
        <v>794</v>
      </c>
      <c r="DB40" t="s">
        <v>794</v>
      </c>
      <c r="DC40" t="s">
        <v>794</v>
      </c>
      <c r="DD40" t="s">
        <v>794</v>
      </c>
      <c r="DE40" t="s">
        <v>794</v>
      </c>
      <c r="DF40" t="s">
        <v>794</v>
      </c>
      <c r="DG40" t="s">
        <v>794</v>
      </c>
      <c r="DH40" t="s">
        <v>794</v>
      </c>
      <c r="DI40" t="s">
        <v>794</v>
      </c>
    </row>
    <row r="41" spans="1:113" x14ac:dyDescent="0.35">
      <c r="A41" t="s">
        <v>213</v>
      </c>
      <c r="B41" s="1">
        <v>41640</v>
      </c>
      <c r="C41" s="1">
        <v>43240</v>
      </c>
      <c r="D41">
        <v>0</v>
      </c>
      <c r="E41" t="s">
        <v>794</v>
      </c>
      <c r="F41" t="s">
        <v>794</v>
      </c>
      <c r="G41" t="s">
        <v>794</v>
      </c>
      <c r="H41" t="s">
        <v>794</v>
      </c>
      <c r="I41" t="s">
        <v>794</v>
      </c>
      <c r="J41" t="s">
        <v>794</v>
      </c>
      <c r="K41" t="s">
        <v>794</v>
      </c>
      <c r="L41" t="s">
        <v>794</v>
      </c>
      <c r="M41" t="s">
        <v>794</v>
      </c>
      <c r="N41" t="s">
        <v>794</v>
      </c>
      <c r="O41" t="s">
        <v>794</v>
      </c>
      <c r="P41" t="s">
        <v>794</v>
      </c>
      <c r="Q41" t="s">
        <v>794</v>
      </c>
      <c r="R41" t="s">
        <v>794</v>
      </c>
      <c r="S41" t="s">
        <v>794</v>
      </c>
      <c r="T41" t="s">
        <v>794</v>
      </c>
      <c r="U41" t="s">
        <v>794</v>
      </c>
      <c r="V41" t="s">
        <v>794</v>
      </c>
      <c r="W41" t="s">
        <v>794</v>
      </c>
      <c r="X41" t="s">
        <v>794</v>
      </c>
      <c r="Y41" t="s">
        <v>794</v>
      </c>
      <c r="Z41" t="s">
        <v>794</v>
      </c>
      <c r="AA41" t="s">
        <v>794</v>
      </c>
      <c r="AB41" t="s">
        <v>794</v>
      </c>
      <c r="AC41" t="s">
        <v>794</v>
      </c>
      <c r="AD41" t="s">
        <v>794</v>
      </c>
      <c r="AE41" t="s">
        <v>794</v>
      </c>
      <c r="AF41" t="s">
        <v>794</v>
      </c>
      <c r="AG41" t="s">
        <v>794</v>
      </c>
      <c r="AH41" t="s">
        <v>794</v>
      </c>
      <c r="AI41" t="s">
        <v>794</v>
      </c>
      <c r="AJ41" t="s">
        <v>794</v>
      </c>
      <c r="AK41" t="s">
        <v>794</v>
      </c>
      <c r="AL41" t="s">
        <v>794</v>
      </c>
      <c r="AM41" t="s">
        <v>794</v>
      </c>
      <c r="AN41" t="s">
        <v>794</v>
      </c>
      <c r="AO41" t="s">
        <v>794</v>
      </c>
      <c r="AP41" t="s">
        <v>794</v>
      </c>
      <c r="AQ41" t="s">
        <v>794</v>
      </c>
      <c r="AR41" t="s">
        <v>794</v>
      </c>
      <c r="AS41" t="s">
        <v>794</v>
      </c>
      <c r="AT41" t="s">
        <v>794</v>
      </c>
      <c r="AU41" t="s">
        <v>794</v>
      </c>
      <c r="AV41" t="s">
        <v>794</v>
      </c>
      <c r="AW41" t="s">
        <v>794</v>
      </c>
      <c r="AX41" t="s">
        <v>794</v>
      </c>
      <c r="AY41" t="s">
        <v>794</v>
      </c>
      <c r="AZ41" t="s">
        <v>794</v>
      </c>
      <c r="BA41" t="s">
        <v>794</v>
      </c>
      <c r="BB41" t="s">
        <v>794</v>
      </c>
      <c r="BC41" t="s">
        <v>794</v>
      </c>
      <c r="BD41" t="s">
        <v>794</v>
      </c>
      <c r="BE41" t="s">
        <v>794</v>
      </c>
      <c r="BF41" t="s">
        <v>794</v>
      </c>
      <c r="BG41" t="s">
        <v>794</v>
      </c>
      <c r="BH41" t="s">
        <v>794</v>
      </c>
      <c r="BI41" t="s">
        <v>794</v>
      </c>
      <c r="BJ41" t="s">
        <v>794</v>
      </c>
      <c r="BK41" t="s">
        <v>794</v>
      </c>
      <c r="BL41" t="s">
        <v>794</v>
      </c>
      <c r="BM41" t="s">
        <v>794</v>
      </c>
      <c r="BN41" t="s">
        <v>794</v>
      </c>
      <c r="BO41" t="s">
        <v>794</v>
      </c>
      <c r="BP41" t="s">
        <v>794</v>
      </c>
      <c r="BQ41" t="s">
        <v>794</v>
      </c>
      <c r="BR41" t="s">
        <v>794</v>
      </c>
      <c r="BS41" t="s">
        <v>794</v>
      </c>
      <c r="BT41" t="s">
        <v>794</v>
      </c>
      <c r="BU41" t="s">
        <v>794</v>
      </c>
      <c r="BV41" t="s">
        <v>794</v>
      </c>
      <c r="BW41" t="s">
        <v>794</v>
      </c>
      <c r="BX41" t="s">
        <v>794</v>
      </c>
      <c r="BY41" t="s">
        <v>794</v>
      </c>
      <c r="BZ41" t="s">
        <v>794</v>
      </c>
      <c r="CA41" t="s">
        <v>794</v>
      </c>
      <c r="CB41" t="s">
        <v>794</v>
      </c>
      <c r="CC41" t="s">
        <v>794</v>
      </c>
      <c r="CD41" t="s">
        <v>794</v>
      </c>
      <c r="CE41" t="s">
        <v>794</v>
      </c>
      <c r="CF41" t="s">
        <v>794</v>
      </c>
      <c r="CG41" t="s">
        <v>794</v>
      </c>
      <c r="CH41" t="s">
        <v>794</v>
      </c>
      <c r="CI41" t="s">
        <v>794</v>
      </c>
      <c r="CJ41" t="s">
        <v>794</v>
      </c>
      <c r="CK41" t="s">
        <v>794</v>
      </c>
      <c r="CL41" t="s">
        <v>794</v>
      </c>
      <c r="CM41" t="s">
        <v>794</v>
      </c>
      <c r="CN41" t="s">
        <v>794</v>
      </c>
      <c r="CO41" t="s">
        <v>794</v>
      </c>
      <c r="CP41" t="s">
        <v>794</v>
      </c>
      <c r="CQ41" t="s">
        <v>794</v>
      </c>
      <c r="CR41" t="s">
        <v>794</v>
      </c>
      <c r="CS41" t="s">
        <v>794</v>
      </c>
      <c r="CT41" t="s">
        <v>794</v>
      </c>
      <c r="CU41" t="s">
        <v>794</v>
      </c>
      <c r="CV41" t="s">
        <v>794</v>
      </c>
      <c r="CW41" t="s">
        <v>794</v>
      </c>
      <c r="CX41" t="s">
        <v>794</v>
      </c>
      <c r="CY41" t="s">
        <v>794</v>
      </c>
      <c r="CZ41" t="s">
        <v>794</v>
      </c>
      <c r="DA41" t="s">
        <v>794</v>
      </c>
      <c r="DB41" t="s">
        <v>794</v>
      </c>
      <c r="DC41" t="s">
        <v>794</v>
      </c>
      <c r="DD41" t="s">
        <v>794</v>
      </c>
      <c r="DE41" t="s">
        <v>794</v>
      </c>
      <c r="DF41" t="s">
        <v>794</v>
      </c>
      <c r="DG41" t="s">
        <v>794</v>
      </c>
      <c r="DH41" t="s">
        <v>794</v>
      </c>
      <c r="DI41" t="s">
        <v>794</v>
      </c>
    </row>
    <row r="42" spans="1:113" x14ac:dyDescent="0.35">
      <c r="A42" t="s">
        <v>213</v>
      </c>
      <c r="B42" s="1">
        <v>43241</v>
      </c>
      <c r="C42" s="1">
        <v>43579</v>
      </c>
      <c r="D42">
        <v>1</v>
      </c>
      <c r="E42">
        <v>0</v>
      </c>
      <c r="F42">
        <v>1</v>
      </c>
      <c r="G42">
        <v>0</v>
      </c>
      <c r="H42">
        <v>0</v>
      </c>
      <c r="I42">
        <v>0</v>
      </c>
      <c r="J42">
        <v>0</v>
      </c>
      <c r="K42">
        <v>0</v>
      </c>
      <c r="L42">
        <v>0</v>
      </c>
      <c r="M42">
        <v>0</v>
      </c>
      <c r="N42">
        <v>0</v>
      </c>
      <c r="O42">
        <v>0</v>
      </c>
      <c r="P42">
        <v>0</v>
      </c>
      <c r="Q42">
        <v>0</v>
      </c>
      <c r="R42">
        <v>0</v>
      </c>
      <c r="S42">
        <v>0</v>
      </c>
      <c r="T42">
        <v>0</v>
      </c>
      <c r="U42">
        <v>0</v>
      </c>
      <c r="V42">
        <v>0</v>
      </c>
      <c r="W42">
        <v>1</v>
      </c>
      <c r="X42">
        <v>0</v>
      </c>
      <c r="Y42">
        <v>0</v>
      </c>
      <c r="Z42">
        <v>0</v>
      </c>
      <c r="AA42">
        <v>0</v>
      </c>
      <c r="AB42">
        <v>0</v>
      </c>
      <c r="AC42">
        <v>2</v>
      </c>
      <c r="AD42">
        <v>1</v>
      </c>
      <c r="AE42">
        <v>0</v>
      </c>
      <c r="AF42">
        <v>0</v>
      </c>
      <c r="AG42">
        <v>0</v>
      </c>
      <c r="AH42">
        <v>0</v>
      </c>
      <c r="AI42">
        <v>1</v>
      </c>
      <c r="AJ42">
        <v>0</v>
      </c>
      <c r="AK42">
        <v>0</v>
      </c>
      <c r="AL42">
        <v>0</v>
      </c>
      <c r="AM42">
        <v>0</v>
      </c>
      <c r="AN42">
        <v>0</v>
      </c>
      <c r="AO42">
        <v>0</v>
      </c>
      <c r="AP42">
        <v>0</v>
      </c>
      <c r="AQ42">
        <v>0</v>
      </c>
      <c r="AR42" t="s">
        <v>794</v>
      </c>
      <c r="AS42" t="s">
        <v>794</v>
      </c>
      <c r="AT42" t="s">
        <v>794</v>
      </c>
      <c r="AU42" t="s">
        <v>794</v>
      </c>
      <c r="AV42">
        <v>0</v>
      </c>
      <c r="AW42" t="s">
        <v>794</v>
      </c>
      <c r="AX42" t="s">
        <v>794</v>
      </c>
      <c r="AY42">
        <v>0</v>
      </c>
      <c r="AZ42" t="s">
        <v>794</v>
      </c>
      <c r="BA42" t="s">
        <v>794</v>
      </c>
      <c r="BB42" t="s">
        <v>794</v>
      </c>
      <c r="BC42">
        <v>0</v>
      </c>
      <c r="BD42" t="s">
        <v>794</v>
      </c>
      <c r="BE42" t="s">
        <v>794</v>
      </c>
      <c r="BF42" t="s">
        <v>794</v>
      </c>
      <c r="BG42" t="s">
        <v>794</v>
      </c>
      <c r="BH42" t="s">
        <v>794</v>
      </c>
      <c r="BI42" t="s">
        <v>794</v>
      </c>
      <c r="BJ42" t="s">
        <v>794</v>
      </c>
      <c r="BK42">
        <v>0</v>
      </c>
      <c r="BL42" t="s">
        <v>794</v>
      </c>
      <c r="BM42" t="s">
        <v>794</v>
      </c>
      <c r="BN42">
        <v>0</v>
      </c>
      <c r="BO42" t="s">
        <v>794</v>
      </c>
      <c r="BP42" t="s">
        <v>794</v>
      </c>
      <c r="BQ42" t="s">
        <v>794</v>
      </c>
      <c r="BR42">
        <v>0</v>
      </c>
      <c r="BS42">
        <v>0</v>
      </c>
      <c r="BT42">
        <v>0</v>
      </c>
      <c r="BU42">
        <v>0</v>
      </c>
      <c r="BV42">
        <v>1</v>
      </c>
      <c r="BW42">
        <v>1</v>
      </c>
      <c r="BX42">
        <v>1</v>
      </c>
      <c r="BY42">
        <v>1</v>
      </c>
      <c r="BZ42">
        <v>0</v>
      </c>
      <c r="CA42">
        <v>1</v>
      </c>
      <c r="CB42">
        <v>0</v>
      </c>
      <c r="CC42">
        <v>1</v>
      </c>
      <c r="CD42">
        <v>0</v>
      </c>
      <c r="CE42">
        <v>1</v>
      </c>
      <c r="CF42">
        <v>1</v>
      </c>
      <c r="CG42">
        <v>0</v>
      </c>
      <c r="CH42">
        <v>0</v>
      </c>
      <c r="CI42">
        <v>0</v>
      </c>
      <c r="CJ42">
        <v>0</v>
      </c>
      <c r="CK42">
        <v>0</v>
      </c>
      <c r="CL42">
        <v>0</v>
      </c>
      <c r="CM42">
        <v>0</v>
      </c>
      <c r="CN42">
        <v>0</v>
      </c>
      <c r="CO42">
        <v>0</v>
      </c>
      <c r="CP42">
        <v>0</v>
      </c>
      <c r="CQ42">
        <v>0</v>
      </c>
      <c r="CR42">
        <v>1</v>
      </c>
      <c r="CS42">
        <v>0</v>
      </c>
      <c r="CT42">
        <v>0</v>
      </c>
      <c r="CU42">
        <v>0</v>
      </c>
      <c r="CV42">
        <v>0</v>
      </c>
      <c r="CW42">
        <v>1</v>
      </c>
      <c r="CX42">
        <v>0</v>
      </c>
      <c r="CY42">
        <v>0</v>
      </c>
      <c r="CZ42">
        <v>1</v>
      </c>
      <c r="DA42">
        <v>0</v>
      </c>
      <c r="DB42">
        <v>0</v>
      </c>
      <c r="DC42">
        <v>0</v>
      </c>
      <c r="DD42">
        <v>0</v>
      </c>
      <c r="DE42">
        <v>0</v>
      </c>
      <c r="DF42">
        <v>0</v>
      </c>
      <c r="DG42">
        <v>0</v>
      </c>
      <c r="DH42">
        <v>1</v>
      </c>
      <c r="DI42">
        <v>0</v>
      </c>
    </row>
    <row r="43" spans="1:113" x14ac:dyDescent="0.35">
      <c r="A43" t="s">
        <v>213</v>
      </c>
      <c r="B43" s="1">
        <v>43580</v>
      </c>
      <c r="C43" s="1">
        <v>43607</v>
      </c>
      <c r="D43">
        <v>1</v>
      </c>
      <c r="E43">
        <v>0</v>
      </c>
      <c r="F43">
        <v>1</v>
      </c>
      <c r="G43">
        <v>0</v>
      </c>
      <c r="H43">
        <v>0</v>
      </c>
      <c r="I43">
        <v>0</v>
      </c>
      <c r="J43">
        <v>0</v>
      </c>
      <c r="K43">
        <v>0</v>
      </c>
      <c r="L43">
        <v>0</v>
      </c>
      <c r="M43">
        <v>0</v>
      </c>
      <c r="N43">
        <v>0</v>
      </c>
      <c r="O43">
        <v>0</v>
      </c>
      <c r="P43">
        <v>0</v>
      </c>
      <c r="Q43">
        <v>0</v>
      </c>
      <c r="R43">
        <v>0</v>
      </c>
      <c r="S43">
        <v>0</v>
      </c>
      <c r="T43">
        <v>0</v>
      </c>
      <c r="U43">
        <v>0</v>
      </c>
      <c r="V43">
        <v>0</v>
      </c>
      <c r="W43">
        <v>1</v>
      </c>
      <c r="X43">
        <v>0</v>
      </c>
      <c r="Y43">
        <v>0</v>
      </c>
      <c r="Z43">
        <v>0</v>
      </c>
      <c r="AA43">
        <v>0</v>
      </c>
      <c r="AB43">
        <v>0</v>
      </c>
      <c r="AC43">
        <v>2</v>
      </c>
      <c r="AD43">
        <v>1</v>
      </c>
      <c r="AE43">
        <v>0</v>
      </c>
      <c r="AF43">
        <v>0</v>
      </c>
      <c r="AG43">
        <v>0</v>
      </c>
      <c r="AH43">
        <v>0</v>
      </c>
      <c r="AI43">
        <v>1</v>
      </c>
      <c r="AJ43">
        <v>0</v>
      </c>
      <c r="AK43">
        <v>0</v>
      </c>
      <c r="AL43">
        <v>0</v>
      </c>
      <c r="AM43">
        <v>0</v>
      </c>
      <c r="AN43">
        <v>0</v>
      </c>
      <c r="AO43">
        <v>0</v>
      </c>
      <c r="AP43">
        <v>0</v>
      </c>
      <c r="AQ43">
        <v>0</v>
      </c>
      <c r="AR43" t="s">
        <v>794</v>
      </c>
      <c r="AS43" t="s">
        <v>794</v>
      </c>
      <c r="AT43" t="s">
        <v>794</v>
      </c>
      <c r="AU43" t="s">
        <v>794</v>
      </c>
      <c r="AV43">
        <v>0</v>
      </c>
      <c r="AW43" t="s">
        <v>794</v>
      </c>
      <c r="AX43" t="s">
        <v>794</v>
      </c>
      <c r="AY43">
        <v>0</v>
      </c>
      <c r="AZ43" t="s">
        <v>794</v>
      </c>
      <c r="BA43" t="s">
        <v>794</v>
      </c>
      <c r="BB43" t="s">
        <v>794</v>
      </c>
      <c r="BC43">
        <v>0</v>
      </c>
      <c r="BD43" t="s">
        <v>794</v>
      </c>
      <c r="BE43" t="s">
        <v>794</v>
      </c>
      <c r="BF43" t="s">
        <v>794</v>
      </c>
      <c r="BG43" t="s">
        <v>794</v>
      </c>
      <c r="BH43" t="s">
        <v>794</v>
      </c>
      <c r="BI43" t="s">
        <v>794</v>
      </c>
      <c r="BJ43" t="s">
        <v>794</v>
      </c>
      <c r="BK43">
        <v>0</v>
      </c>
      <c r="BL43" t="s">
        <v>794</v>
      </c>
      <c r="BM43" t="s">
        <v>794</v>
      </c>
      <c r="BN43">
        <v>0</v>
      </c>
      <c r="BO43" t="s">
        <v>794</v>
      </c>
      <c r="BP43" t="s">
        <v>794</v>
      </c>
      <c r="BQ43" t="s">
        <v>794</v>
      </c>
      <c r="BR43">
        <v>0</v>
      </c>
      <c r="BS43">
        <v>0</v>
      </c>
      <c r="BT43">
        <v>0</v>
      </c>
      <c r="BU43">
        <v>0</v>
      </c>
      <c r="BV43">
        <v>1</v>
      </c>
      <c r="BW43">
        <v>1</v>
      </c>
      <c r="BX43">
        <v>1</v>
      </c>
      <c r="BY43">
        <v>1</v>
      </c>
      <c r="BZ43">
        <v>0</v>
      </c>
      <c r="CA43">
        <v>1</v>
      </c>
      <c r="CB43">
        <v>0</v>
      </c>
      <c r="CC43">
        <v>1</v>
      </c>
      <c r="CD43">
        <v>0</v>
      </c>
      <c r="CE43">
        <v>1</v>
      </c>
      <c r="CF43">
        <v>1</v>
      </c>
      <c r="CG43">
        <v>0</v>
      </c>
      <c r="CH43">
        <v>0</v>
      </c>
      <c r="CI43">
        <v>0</v>
      </c>
      <c r="CJ43">
        <v>0</v>
      </c>
      <c r="CK43">
        <v>0</v>
      </c>
      <c r="CL43">
        <v>0</v>
      </c>
      <c r="CM43">
        <v>0</v>
      </c>
      <c r="CN43">
        <v>0</v>
      </c>
      <c r="CO43">
        <v>0</v>
      </c>
      <c r="CP43">
        <v>0</v>
      </c>
      <c r="CQ43">
        <v>0</v>
      </c>
      <c r="CR43">
        <v>1</v>
      </c>
      <c r="CS43">
        <v>0</v>
      </c>
      <c r="CT43">
        <v>0</v>
      </c>
      <c r="CU43">
        <v>0</v>
      </c>
      <c r="CV43">
        <v>0</v>
      </c>
      <c r="CW43">
        <v>1</v>
      </c>
      <c r="CX43">
        <v>0</v>
      </c>
      <c r="CY43">
        <v>0</v>
      </c>
      <c r="CZ43">
        <v>1</v>
      </c>
      <c r="DA43">
        <v>0</v>
      </c>
      <c r="DB43">
        <v>0</v>
      </c>
      <c r="DC43">
        <v>0</v>
      </c>
      <c r="DD43">
        <v>0</v>
      </c>
      <c r="DE43">
        <v>0</v>
      </c>
      <c r="DF43">
        <v>0</v>
      </c>
      <c r="DG43">
        <v>0</v>
      </c>
      <c r="DH43">
        <v>1</v>
      </c>
      <c r="DI43">
        <v>0</v>
      </c>
    </row>
    <row r="44" spans="1:113" x14ac:dyDescent="0.35">
      <c r="A44" t="s">
        <v>213</v>
      </c>
      <c r="B44" s="1">
        <v>43608</v>
      </c>
      <c r="C44" s="1">
        <v>43678</v>
      </c>
      <c r="D44">
        <v>1</v>
      </c>
      <c r="E44">
        <v>0</v>
      </c>
      <c r="F44">
        <v>1</v>
      </c>
      <c r="G44">
        <v>0</v>
      </c>
      <c r="H44">
        <v>0</v>
      </c>
      <c r="I44">
        <v>0</v>
      </c>
      <c r="J44">
        <v>0</v>
      </c>
      <c r="K44">
        <v>0</v>
      </c>
      <c r="L44">
        <v>0</v>
      </c>
      <c r="M44">
        <v>0</v>
      </c>
      <c r="N44">
        <v>0</v>
      </c>
      <c r="O44">
        <v>0</v>
      </c>
      <c r="P44">
        <v>0</v>
      </c>
      <c r="Q44">
        <v>0</v>
      </c>
      <c r="R44">
        <v>0</v>
      </c>
      <c r="S44">
        <v>0</v>
      </c>
      <c r="T44">
        <v>0</v>
      </c>
      <c r="U44">
        <v>0</v>
      </c>
      <c r="V44">
        <v>0</v>
      </c>
      <c r="W44">
        <v>1</v>
      </c>
      <c r="X44">
        <v>0</v>
      </c>
      <c r="Y44">
        <v>0</v>
      </c>
      <c r="Z44">
        <v>0</v>
      </c>
      <c r="AA44">
        <v>0</v>
      </c>
      <c r="AB44">
        <v>0</v>
      </c>
      <c r="AC44">
        <v>2</v>
      </c>
      <c r="AD44">
        <v>1</v>
      </c>
      <c r="AE44">
        <v>0</v>
      </c>
      <c r="AF44">
        <v>0</v>
      </c>
      <c r="AG44">
        <v>0</v>
      </c>
      <c r="AH44">
        <v>0</v>
      </c>
      <c r="AI44">
        <v>1</v>
      </c>
      <c r="AJ44">
        <v>0</v>
      </c>
      <c r="AK44">
        <v>0</v>
      </c>
      <c r="AL44">
        <v>0</v>
      </c>
      <c r="AM44">
        <v>0</v>
      </c>
      <c r="AN44">
        <v>0</v>
      </c>
      <c r="AO44">
        <v>0</v>
      </c>
      <c r="AP44">
        <v>0</v>
      </c>
      <c r="AQ44">
        <v>0</v>
      </c>
      <c r="AR44" t="s">
        <v>794</v>
      </c>
      <c r="AS44" t="s">
        <v>794</v>
      </c>
      <c r="AT44" t="s">
        <v>794</v>
      </c>
      <c r="AU44" t="s">
        <v>794</v>
      </c>
      <c r="AV44">
        <v>0</v>
      </c>
      <c r="AW44" t="s">
        <v>794</v>
      </c>
      <c r="AX44" t="s">
        <v>794</v>
      </c>
      <c r="AY44">
        <v>0</v>
      </c>
      <c r="AZ44" t="s">
        <v>794</v>
      </c>
      <c r="BA44" t="s">
        <v>794</v>
      </c>
      <c r="BB44" t="s">
        <v>794</v>
      </c>
      <c r="BC44">
        <v>0</v>
      </c>
      <c r="BD44" t="s">
        <v>794</v>
      </c>
      <c r="BE44" t="s">
        <v>794</v>
      </c>
      <c r="BF44" t="s">
        <v>794</v>
      </c>
      <c r="BG44" t="s">
        <v>794</v>
      </c>
      <c r="BH44" t="s">
        <v>794</v>
      </c>
      <c r="BI44" t="s">
        <v>794</v>
      </c>
      <c r="BJ44" t="s">
        <v>794</v>
      </c>
      <c r="BK44">
        <v>0</v>
      </c>
      <c r="BL44" t="s">
        <v>794</v>
      </c>
      <c r="BM44" t="s">
        <v>794</v>
      </c>
      <c r="BN44">
        <v>0</v>
      </c>
      <c r="BO44" t="s">
        <v>794</v>
      </c>
      <c r="BP44" t="s">
        <v>794</v>
      </c>
      <c r="BQ44" t="s">
        <v>794</v>
      </c>
      <c r="BR44">
        <v>0</v>
      </c>
      <c r="BS44">
        <v>0</v>
      </c>
      <c r="BT44">
        <v>0</v>
      </c>
      <c r="BU44">
        <v>0</v>
      </c>
      <c r="BV44">
        <v>1</v>
      </c>
      <c r="BW44">
        <v>1</v>
      </c>
      <c r="BX44">
        <v>1</v>
      </c>
      <c r="BY44">
        <v>1</v>
      </c>
      <c r="BZ44">
        <v>0</v>
      </c>
      <c r="CA44">
        <v>1</v>
      </c>
      <c r="CB44">
        <v>0</v>
      </c>
      <c r="CC44">
        <v>1</v>
      </c>
      <c r="CD44">
        <v>0</v>
      </c>
      <c r="CE44">
        <v>1</v>
      </c>
      <c r="CF44">
        <v>1</v>
      </c>
      <c r="CG44">
        <v>0</v>
      </c>
      <c r="CH44">
        <v>0</v>
      </c>
      <c r="CI44">
        <v>0</v>
      </c>
      <c r="CJ44">
        <v>0</v>
      </c>
      <c r="CK44">
        <v>0</v>
      </c>
      <c r="CL44">
        <v>0</v>
      </c>
      <c r="CM44">
        <v>0</v>
      </c>
      <c r="CN44">
        <v>0</v>
      </c>
      <c r="CO44">
        <v>0</v>
      </c>
      <c r="CP44">
        <v>0</v>
      </c>
      <c r="CQ44">
        <v>0</v>
      </c>
      <c r="CR44">
        <v>1</v>
      </c>
      <c r="CS44">
        <v>0</v>
      </c>
      <c r="CT44">
        <v>0</v>
      </c>
      <c r="CU44">
        <v>0</v>
      </c>
      <c r="CV44">
        <v>0</v>
      </c>
      <c r="CW44">
        <v>1</v>
      </c>
      <c r="CX44">
        <v>0</v>
      </c>
      <c r="CY44">
        <v>0</v>
      </c>
      <c r="CZ44">
        <v>1</v>
      </c>
      <c r="DA44">
        <v>0</v>
      </c>
      <c r="DB44">
        <v>0</v>
      </c>
      <c r="DC44">
        <v>0</v>
      </c>
      <c r="DD44">
        <v>0</v>
      </c>
      <c r="DE44">
        <v>0</v>
      </c>
      <c r="DF44">
        <v>0</v>
      </c>
      <c r="DG44">
        <v>0</v>
      </c>
      <c r="DH44">
        <v>1</v>
      </c>
      <c r="DI44">
        <v>0</v>
      </c>
    </row>
    <row r="45" spans="1:113" x14ac:dyDescent="0.35">
      <c r="A45" t="s">
        <v>213</v>
      </c>
      <c r="B45" s="1">
        <v>43679</v>
      </c>
      <c r="C45" s="1">
        <v>43738</v>
      </c>
      <c r="D45">
        <v>1</v>
      </c>
      <c r="E45">
        <v>0</v>
      </c>
      <c r="F45">
        <v>1</v>
      </c>
      <c r="G45">
        <v>0</v>
      </c>
      <c r="H45">
        <v>0</v>
      </c>
      <c r="I45">
        <v>0</v>
      </c>
      <c r="J45">
        <v>0</v>
      </c>
      <c r="K45">
        <v>0</v>
      </c>
      <c r="L45">
        <v>0</v>
      </c>
      <c r="M45">
        <v>0</v>
      </c>
      <c r="N45">
        <v>0</v>
      </c>
      <c r="O45">
        <v>0</v>
      </c>
      <c r="P45">
        <v>0</v>
      </c>
      <c r="Q45">
        <v>0</v>
      </c>
      <c r="R45">
        <v>0</v>
      </c>
      <c r="S45">
        <v>0</v>
      </c>
      <c r="T45">
        <v>0</v>
      </c>
      <c r="U45">
        <v>0</v>
      </c>
      <c r="V45">
        <v>0</v>
      </c>
      <c r="W45">
        <v>1</v>
      </c>
      <c r="X45">
        <v>0</v>
      </c>
      <c r="Y45">
        <v>0</v>
      </c>
      <c r="Z45">
        <v>0</v>
      </c>
      <c r="AA45">
        <v>0</v>
      </c>
      <c r="AB45">
        <v>0</v>
      </c>
      <c r="AC45">
        <v>2</v>
      </c>
      <c r="AD45">
        <v>1</v>
      </c>
      <c r="AE45">
        <v>0</v>
      </c>
      <c r="AF45">
        <v>0</v>
      </c>
      <c r="AG45">
        <v>0</v>
      </c>
      <c r="AH45">
        <v>0</v>
      </c>
      <c r="AI45">
        <v>1</v>
      </c>
      <c r="AJ45">
        <v>0</v>
      </c>
      <c r="AK45">
        <v>0</v>
      </c>
      <c r="AL45">
        <v>0</v>
      </c>
      <c r="AM45">
        <v>0</v>
      </c>
      <c r="AN45">
        <v>0</v>
      </c>
      <c r="AO45">
        <v>0</v>
      </c>
      <c r="AP45">
        <v>0</v>
      </c>
      <c r="AQ45">
        <v>0</v>
      </c>
      <c r="AR45" t="s">
        <v>794</v>
      </c>
      <c r="AS45" t="s">
        <v>794</v>
      </c>
      <c r="AT45" t="s">
        <v>794</v>
      </c>
      <c r="AU45" t="s">
        <v>794</v>
      </c>
      <c r="AV45">
        <v>0</v>
      </c>
      <c r="AW45" t="s">
        <v>794</v>
      </c>
      <c r="AX45" t="s">
        <v>794</v>
      </c>
      <c r="AY45">
        <v>0</v>
      </c>
      <c r="AZ45" t="s">
        <v>794</v>
      </c>
      <c r="BA45" t="s">
        <v>794</v>
      </c>
      <c r="BB45" t="s">
        <v>794</v>
      </c>
      <c r="BC45">
        <v>0</v>
      </c>
      <c r="BD45" t="s">
        <v>794</v>
      </c>
      <c r="BE45" t="s">
        <v>794</v>
      </c>
      <c r="BF45" t="s">
        <v>794</v>
      </c>
      <c r="BG45" t="s">
        <v>794</v>
      </c>
      <c r="BH45" t="s">
        <v>794</v>
      </c>
      <c r="BI45" t="s">
        <v>794</v>
      </c>
      <c r="BJ45" t="s">
        <v>794</v>
      </c>
      <c r="BK45">
        <v>0</v>
      </c>
      <c r="BL45" t="s">
        <v>794</v>
      </c>
      <c r="BM45" t="s">
        <v>794</v>
      </c>
      <c r="BN45">
        <v>0</v>
      </c>
      <c r="BO45" t="s">
        <v>794</v>
      </c>
      <c r="BP45" t="s">
        <v>794</v>
      </c>
      <c r="BQ45" t="s">
        <v>794</v>
      </c>
      <c r="BR45">
        <v>0</v>
      </c>
      <c r="BS45">
        <v>0</v>
      </c>
      <c r="BT45">
        <v>0</v>
      </c>
      <c r="BU45">
        <v>0</v>
      </c>
      <c r="BV45">
        <v>1</v>
      </c>
      <c r="BW45">
        <v>1</v>
      </c>
      <c r="BX45">
        <v>1</v>
      </c>
      <c r="BY45">
        <v>1</v>
      </c>
      <c r="BZ45">
        <v>0</v>
      </c>
      <c r="CA45">
        <v>1</v>
      </c>
      <c r="CB45">
        <v>0</v>
      </c>
      <c r="CC45">
        <v>1</v>
      </c>
      <c r="CD45">
        <v>0</v>
      </c>
      <c r="CE45">
        <v>1</v>
      </c>
      <c r="CF45">
        <v>1</v>
      </c>
      <c r="CG45">
        <v>0</v>
      </c>
      <c r="CH45">
        <v>0</v>
      </c>
      <c r="CI45">
        <v>0</v>
      </c>
      <c r="CJ45">
        <v>0</v>
      </c>
      <c r="CK45">
        <v>0</v>
      </c>
      <c r="CL45">
        <v>0</v>
      </c>
      <c r="CM45">
        <v>0</v>
      </c>
      <c r="CN45">
        <v>0</v>
      </c>
      <c r="CO45">
        <v>0</v>
      </c>
      <c r="CP45">
        <v>0</v>
      </c>
      <c r="CQ45">
        <v>0</v>
      </c>
      <c r="CR45">
        <v>1</v>
      </c>
      <c r="CS45">
        <v>0</v>
      </c>
      <c r="CT45">
        <v>0</v>
      </c>
      <c r="CU45">
        <v>0</v>
      </c>
      <c r="CV45">
        <v>0</v>
      </c>
      <c r="CW45">
        <v>1</v>
      </c>
      <c r="CX45">
        <v>0</v>
      </c>
      <c r="CY45">
        <v>0</v>
      </c>
      <c r="CZ45">
        <v>1</v>
      </c>
      <c r="DA45">
        <v>0</v>
      </c>
      <c r="DB45">
        <v>0</v>
      </c>
      <c r="DC45">
        <v>0</v>
      </c>
      <c r="DD45">
        <v>0</v>
      </c>
      <c r="DE45">
        <v>0</v>
      </c>
      <c r="DF45">
        <v>0</v>
      </c>
      <c r="DG45">
        <v>0</v>
      </c>
      <c r="DH45">
        <v>1</v>
      </c>
      <c r="DI45">
        <v>0</v>
      </c>
    </row>
    <row r="46" spans="1:113" x14ac:dyDescent="0.35">
      <c r="A46" t="s">
        <v>213</v>
      </c>
      <c r="B46" s="1">
        <v>43739</v>
      </c>
      <c r="C46" s="1">
        <v>43830</v>
      </c>
      <c r="D46">
        <v>1</v>
      </c>
      <c r="E46">
        <v>0</v>
      </c>
      <c r="F46">
        <v>1</v>
      </c>
      <c r="G46">
        <v>0</v>
      </c>
      <c r="H46">
        <v>0</v>
      </c>
      <c r="I46">
        <v>0</v>
      </c>
      <c r="J46">
        <v>0</v>
      </c>
      <c r="K46">
        <v>0</v>
      </c>
      <c r="L46">
        <v>0</v>
      </c>
      <c r="M46">
        <v>0</v>
      </c>
      <c r="N46">
        <v>0</v>
      </c>
      <c r="O46">
        <v>0</v>
      </c>
      <c r="P46">
        <v>0</v>
      </c>
      <c r="Q46">
        <v>0</v>
      </c>
      <c r="R46">
        <v>0</v>
      </c>
      <c r="S46">
        <v>0</v>
      </c>
      <c r="T46">
        <v>0</v>
      </c>
      <c r="U46">
        <v>0</v>
      </c>
      <c r="V46">
        <v>0</v>
      </c>
      <c r="W46">
        <v>1</v>
      </c>
      <c r="X46">
        <v>0</v>
      </c>
      <c r="Y46">
        <v>0</v>
      </c>
      <c r="Z46">
        <v>0</v>
      </c>
      <c r="AA46">
        <v>0</v>
      </c>
      <c r="AB46">
        <v>0</v>
      </c>
      <c r="AC46">
        <v>2</v>
      </c>
      <c r="AD46">
        <v>1</v>
      </c>
      <c r="AE46">
        <v>0</v>
      </c>
      <c r="AF46">
        <v>0</v>
      </c>
      <c r="AG46">
        <v>0</v>
      </c>
      <c r="AH46">
        <v>0</v>
      </c>
      <c r="AI46">
        <v>1</v>
      </c>
      <c r="AJ46">
        <v>0</v>
      </c>
      <c r="AK46">
        <v>0</v>
      </c>
      <c r="AL46">
        <v>0</v>
      </c>
      <c r="AM46">
        <v>0</v>
      </c>
      <c r="AN46">
        <v>0</v>
      </c>
      <c r="AO46">
        <v>0</v>
      </c>
      <c r="AP46">
        <v>0</v>
      </c>
      <c r="AQ46">
        <v>0</v>
      </c>
      <c r="AR46" t="s">
        <v>794</v>
      </c>
      <c r="AS46" t="s">
        <v>794</v>
      </c>
      <c r="AT46" t="s">
        <v>794</v>
      </c>
      <c r="AU46" t="s">
        <v>794</v>
      </c>
      <c r="AV46">
        <v>0</v>
      </c>
      <c r="AW46" t="s">
        <v>794</v>
      </c>
      <c r="AX46" t="s">
        <v>794</v>
      </c>
      <c r="AY46">
        <v>0</v>
      </c>
      <c r="AZ46" t="s">
        <v>794</v>
      </c>
      <c r="BA46" t="s">
        <v>794</v>
      </c>
      <c r="BB46" t="s">
        <v>794</v>
      </c>
      <c r="BC46">
        <v>0</v>
      </c>
      <c r="BD46" t="s">
        <v>794</v>
      </c>
      <c r="BE46" t="s">
        <v>794</v>
      </c>
      <c r="BF46" t="s">
        <v>794</v>
      </c>
      <c r="BG46" t="s">
        <v>794</v>
      </c>
      <c r="BH46" t="s">
        <v>794</v>
      </c>
      <c r="BI46" t="s">
        <v>794</v>
      </c>
      <c r="BJ46" t="s">
        <v>794</v>
      </c>
      <c r="BK46">
        <v>0</v>
      </c>
      <c r="BL46" t="s">
        <v>794</v>
      </c>
      <c r="BM46" t="s">
        <v>794</v>
      </c>
      <c r="BN46">
        <v>0</v>
      </c>
      <c r="BO46" t="s">
        <v>794</v>
      </c>
      <c r="BP46" t="s">
        <v>794</v>
      </c>
      <c r="BQ46" t="s">
        <v>794</v>
      </c>
      <c r="BR46">
        <v>0</v>
      </c>
      <c r="BS46">
        <v>0</v>
      </c>
      <c r="BT46">
        <v>0</v>
      </c>
      <c r="BU46">
        <v>0</v>
      </c>
      <c r="BV46">
        <v>1</v>
      </c>
      <c r="BW46">
        <v>1</v>
      </c>
      <c r="BX46">
        <v>1</v>
      </c>
      <c r="BY46">
        <v>1</v>
      </c>
      <c r="BZ46">
        <v>0</v>
      </c>
      <c r="CA46">
        <v>1</v>
      </c>
      <c r="CB46">
        <v>0</v>
      </c>
      <c r="CC46">
        <v>1</v>
      </c>
      <c r="CD46">
        <v>0</v>
      </c>
      <c r="CE46">
        <v>1</v>
      </c>
      <c r="CF46">
        <v>1</v>
      </c>
      <c r="CG46">
        <v>0</v>
      </c>
      <c r="CH46">
        <v>0</v>
      </c>
      <c r="CI46">
        <v>0</v>
      </c>
      <c r="CJ46">
        <v>0</v>
      </c>
      <c r="CK46">
        <v>0</v>
      </c>
      <c r="CL46">
        <v>0</v>
      </c>
      <c r="CM46">
        <v>0</v>
      </c>
      <c r="CN46">
        <v>0</v>
      </c>
      <c r="CO46">
        <v>0</v>
      </c>
      <c r="CP46">
        <v>0</v>
      </c>
      <c r="CQ46">
        <v>0</v>
      </c>
      <c r="CR46">
        <v>1</v>
      </c>
      <c r="CS46">
        <v>0</v>
      </c>
      <c r="CT46">
        <v>0</v>
      </c>
      <c r="CU46">
        <v>0</v>
      </c>
      <c r="CV46">
        <v>0</v>
      </c>
      <c r="CW46">
        <v>1</v>
      </c>
      <c r="CX46">
        <v>0</v>
      </c>
      <c r="CY46">
        <v>0</v>
      </c>
      <c r="CZ46">
        <v>1</v>
      </c>
      <c r="DA46">
        <v>0</v>
      </c>
      <c r="DB46">
        <v>0</v>
      </c>
      <c r="DC46">
        <v>0</v>
      </c>
      <c r="DD46">
        <v>0</v>
      </c>
      <c r="DE46">
        <v>0</v>
      </c>
      <c r="DF46">
        <v>0</v>
      </c>
      <c r="DG46">
        <v>0</v>
      </c>
      <c r="DH46">
        <v>1</v>
      </c>
      <c r="DI46">
        <v>0</v>
      </c>
    </row>
    <row r="47" spans="1:113" x14ac:dyDescent="0.35">
      <c r="A47" t="s">
        <v>237</v>
      </c>
      <c r="B47" s="1">
        <v>41640</v>
      </c>
      <c r="C47" s="1">
        <v>42551</v>
      </c>
      <c r="D47">
        <v>0</v>
      </c>
      <c r="E47" t="s">
        <v>794</v>
      </c>
      <c r="F47" t="s">
        <v>794</v>
      </c>
      <c r="G47" t="s">
        <v>794</v>
      </c>
      <c r="H47" t="s">
        <v>794</v>
      </c>
      <c r="I47" t="s">
        <v>794</v>
      </c>
      <c r="J47" t="s">
        <v>794</v>
      </c>
      <c r="K47" t="s">
        <v>794</v>
      </c>
      <c r="L47" t="s">
        <v>794</v>
      </c>
      <c r="M47" t="s">
        <v>794</v>
      </c>
      <c r="N47" t="s">
        <v>794</v>
      </c>
      <c r="O47" t="s">
        <v>794</v>
      </c>
      <c r="P47" t="s">
        <v>794</v>
      </c>
      <c r="Q47" t="s">
        <v>794</v>
      </c>
      <c r="R47" t="s">
        <v>794</v>
      </c>
      <c r="S47" t="s">
        <v>794</v>
      </c>
      <c r="T47" t="s">
        <v>794</v>
      </c>
      <c r="U47" t="s">
        <v>794</v>
      </c>
      <c r="V47" t="s">
        <v>794</v>
      </c>
      <c r="W47" t="s">
        <v>794</v>
      </c>
      <c r="X47" t="s">
        <v>794</v>
      </c>
      <c r="Y47" t="s">
        <v>794</v>
      </c>
      <c r="Z47" t="s">
        <v>794</v>
      </c>
      <c r="AA47" t="s">
        <v>794</v>
      </c>
      <c r="AB47" t="s">
        <v>794</v>
      </c>
      <c r="AC47" t="s">
        <v>794</v>
      </c>
      <c r="AD47" t="s">
        <v>794</v>
      </c>
      <c r="AE47" t="s">
        <v>794</v>
      </c>
      <c r="AF47" t="s">
        <v>794</v>
      </c>
      <c r="AG47" t="s">
        <v>794</v>
      </c>
      <c r="AH47" t="s">
        <v>794</v>
      </c>
      <c r="AI47" t="s">
        <v>794</v>
      </c>
      <c r="AJ47" t="s">
        <v>794</v>
      </c>
      <c r="AK47" t="s">
        <v>794</v>
      </c>
      <c r="AL47" t="s">
        <v>794</v>
      </c>
      <c r="AM47" t="s">
        <v>794</v>
      </c>
      <c r="AN47" t="s">
        <v>794</v>
      </c>
      <c r="AO47" t="s">
        <v>794</v>
      </c>
      <c r="AP47" t="s">
        <v>794</v>
      </c>
      <c r="AQ47" t="s">
        <v>794</v>
      </c>
      <c r="AR47" t="s">
        <v>794</v>
      </c>
      <c r="AS47" t="s">
        <v>794</v>
      </c>
      <c r="AT47" t="s">
        <v>794</v>
      </c>
      <c r="AU47" t="s">
        <v>794</v>
      </c>
      <c r="AV47" t="s">
        <v>794</v>
      </c>
      <c r="AW47" t="s">
        <v>794</v>
      </c>
      <c r="AX47" t="s">
        <v>794</v>
      </c>
      <c r="AY47" t="s">
        <v>794</v>
      </c>
      <c r="AZ47" t="s">
        <v>794</v>
      </c>
      <c r="BA47" t="s">
        <v>794</v>
      </c>
      <c r="BB47" t="s">
        <v>794</v>
      </c>
      <c r="BC47" t="s">
        <v>794</v>
      </c>
      <c r="BD47" t="s">
        <v>794</v>
      </c>
      <c r="BE47" t="s">
        <v>794</v>
      </c>
      <c r="BF47" t="s">
        <v>794</v>
      </c>
      <c r="BG47" t="s">
        <v>794</v>
      </c>
      <c r="BH47" t="s">
        <v>794</v>
      </c>
      <c r="BI47" t="s">
        <v>794</v>
      </c>
      <c r="BJ47" t="s">
        <v>794</v>
      </c>
      <c r="BK47" t="s">
        <v>794</v>
      </c>
      <c r="BL47" t="s">
        <v>794</v>
      </c>
      <c r="BM47" t="s">
        <v>794</v>
      </c>
      <c r="BN47" t="s">
        <v>794</v>
      </c>
      <c r="BO47" t="s">
        <v>794</v>
      </c>
      <c r="BP47" t="s">
        <v>794</v>
      </c>
      <c r="BQ47" t="s">
        <v>794</v>
      </c>
      <c r="BR47" t="s">
        <v>794</v>
      </c>
      <c r="BS47" t="s">
        <v>794</v>
      </c>
      <c r="BT47" t="s">
        <v>794</v>
      </c>
      <c r="BU47" t="s">
        <v>794</v>
      </c>
      <c r="BV47" t="s">
        <v>794</v>
      </c>
      <c r="BW47" t="s">
        <v>794</v>
      </c>
      <c r="BX47" t="s">
        <v>794</v>
      </c>
      <c r="BY47" t="s">
        <v>794</v>
      </c>
      <c r="BZ47" t="s">
        <v>794</v>
      </c>
      <c r="CA47" t="s">
        <v>794</v>
      </c>
      <c r="CB47" t="s">
        <v>794</v>
      </c>
      <c r="CC47" t="s">
        <v>794</v>
      </c>
      <c r="CD47" t="s">
        <v>794</v>
      </c>
      <c r="CE47" t="s">
        <v>794</v>
      </c>
      <c r="CF47" t="s">
        <v>794</v>
      </c>
      <c r="CG47" t="s">
        <v>794</v>
      </c>
      <c r="CH47" t="s">
        <v>794</v>
      </c>
      <c r="CI47" t="s">
        <v>794</v>
      </c>
      <c r="CJ47" t="s">
        <v>794</v>
      </c>
      <c r="CK47" t="s">
        <v>794</v>
      </c>
      <c r="CL47" t="s">
        <v>794</v>
      </c>
      <c r="CM47" t="s">
        <v>794</v>
      </c>
      <c r="CN47" t="s">
        <v>794</v>
      </c>
      <c r="CO47" t="s">
        <v>794</v>
      </c>
      <c r="CP47" t="s">
        <v>794</v>
      </c>
      <c r="CQ47" t="s">
        <v>794</v>
      </c>
      <c r="CR47" t="s">
        <v>794</v>
      </c>
      <c r="CS47" t="s">
        <v>794</v>
      </c>
      <c r="CT47" t="s">
        <v>794</v>
      </c>
      <c r="CU47" t="s">
        <v>794</v>
      </c>
      <c r="CV47" t="s">
        <v>794</v>
      </c>
      <c r="CW47" t="s">
        <v>794</v>
      </c>
      <c r="CX47" t="s">
        <v>794</v>
      </c>
      <c r="CY47" t="s">
        <v>794</v>
      </c>
      <c r="CZ47" t="s">
        <v>794</v>
      </c>
      <c r="DA47" t="s">
        <v>794</v>
      </c>
      <c r="DB47" t="s">
        <v>794</v>
      </c>
      <c r="DC47" t="s">
        <v>794</v>
      </c>
      <c r="DD47" t="s">
        <v>794</v>
      </c>
      <c r="DE47" t="s">
        <v>794</v>
      </c>
      <c r="DF47" t="s">
        <v>794</v>
      </c>
      <c r="DG47" t="s">
        <v>794</v>
      </c>
      <c r="DH47" t="s">
        <v>794</v>
      </c>
      <c r="DI47" t="s">
        <v>794</v>
      </c>
    </row>
    <row r="48" spans="1:113" x14ac:dyDescent="0.35">
      <c r="A48" t="s">
        <v>237</v>
      </c>
      <c r="B48" s="1">
        <v>42552</v>
      </c>
      <c r="C48" s="1">
        <v>42643</v>
      </c>
      <c r="D48">
        <v>1</v>
      </c>
      <c r="E48">
        <v>0</v>
      </c>
      <c r="F48">
        <v>1</v>
      </c>
      <c r="G48">
        <v>0</v>
      </c>
      <c r="H48">
        <v>0</v>
      </c>
      <c r="I48">
        <v>0</v>
      </c>
      <c r="J48">
        <v>0</v>
      </c>
      <c r="K48">
        <v>1</v>
      </c>
      <c r="L48">
        <v>0</v>
      </c>
      <c r="M48">
        <v>1</v>
      </c>
      <c r="N48">
        <v>0</v>
      </c>
      <c r="O48">
        <v>0</v>
      </c>
      <c r="P48">
        <v>0</v>
      </c>
      <c r="Q48">
        <v>0</v>
      </c>
      <c r="R48">
        <v>0</v>
      </c>
      <c r="S48">
        <v>0</v>
      </c>
      <c r="T48">
        <v>0</v>
      </c>
      <c r="U48">
        <v>0</v>
      </c>
      <c r="V48">
        <v>0</v>
      </c>
      <c r="W48">
        <v>0</v>
      </c>
      <c r="X48">
        <v>0</v>
      </c>
      <c r="Y48">
        <v>0</v>
      </c>
      <c r="Z48">
        <v>0</v>
      </c>
      <c r="AA48">
        <v>1</v>
      </c>
      <c r="AB48">
        <v>0</v>
      </c>
      <c r="AC48">
        <v>2</v>
      </c>
      <c r="AD48">
        <v>1</v>
      </c>
      <c r="AE48">
        <v>0</v>
      </c>
      <c r="AF48">
        <v>0</v>
      </c>
      <c r="AG48">
        <v>0</v>
      </c>
      <c r="AH48">
        <v>0</v>
      </c>
      <c r="AI48">
        <v>1</v>
      </c>
      <c r="AJ48">
        <v>0</v>
      </c>
      <c r="AK48">
        <v>0</v>
      </c>
      <c r="AL48">
        <v>0</v>
      </c>
      <c r="AM48">
        <v>0</v>
      </c>
      <c r="AN48">
        <v>0</v>
      </c>
      <c r="AO48">
        <v>0</v>
      </c>
      <c r="AP48">
        <v>0</v>
      </c>
      <c r="AQ48">
        <v>0</v>
      </c>
      <c r="AR48" t="s">
        <v>794</v>
      </c>
      <c r="AS48" t="s">
        <v>794</v>
      </c>
      <c r="AT48" t="s">
        <v>794</v>
      </c>
      <c r="AU48" t="s">
        <v>794</v>
      </c>
      <c r="AV48">
        <v>0</v>
      </c>
      <c r="AW48" t="s">
        <v>794</v>
      </c>
      <c r="AX48" t="s">
        <v>794</v>
      </c>
      <c r="AY48">
        <v>0</v>
      </c>
      <c r="AZ48" t="s">
        <v>794</v>
      </c>
      <c r="BA48" t="s">
        <v>794</v>
      </c>
      <c r="BB48" t="s">
        <v>794</v>
      </c>
      <c r="BC48">
        <v>0</v>
      </c>
      <c r="BD48" t="s">
        <v>794</v>
      </c>
      <c r="BE48" t="s">
        <v>794</v>
      </c>
      <c r="BF48" t="s">
        <v>794</v>
      </c>
      <c r="BG48" t="s">
        <v>794</v>
      </c>
      <c r="BH48" t="s">
        <v>794</v>
      </c>
      <c r="BI48" t="s">
        <v>794</v>
      </c>
      <c r="BJ48" t="s">
        <v>794</v>
      </c>
      <c r="BK48">
        <v>0</v>
      </c>
      <c r="BL48" t="s">
        <v>794</v>
      </c>
      <c r="BM48" t="s">
        <v>794</v>
      </c>
      <c r="BN48">
        <v>0</v>
      </c>
      <c r="BO48" t="s">
        <v>794</v>
      </c>
      <c r="BP48" t="s">
        <v>794</v>
      </c>
      <c r="BQ48" t="s">
        <v>794</v>
      </c>
      <c r="BR48">
        <v>0</v>
      </c>
      <c r="BS48">
        <v>0</v>
      </c>
      <c r="BT48">
        <v>0</v>
      </c>
      <c r="BU48">
        <v>0</v>
      </c>
      <c r="BV48">
        <v>1</v>
      </c>
      <c r="BW48">
        <v>1</v>
      </c>
      <c r="BX48">
        <v>1</v>
      </c>
      <c r="BY48">
        <v>1</v>
      </c>
      <c r="BZ48">
        <v>1</v>
      </c>
      <c r="CA48">
        <v>1</v>
      </c>
      <c r="CB48">
        <v>0</v>
      </c>
      <c r="CC48">
        <v>1</v>
      </c>
      <c r="CD48">
        <v>0</v>
      </c>
      <c r="CE48">
        <v>0</v>
      </c>
      <c r="CF48">
        <v>0</v>
      </c>
      <c r="CG48">
        <v>0</v>
      </c>
      <c r="CH48">
        <v>0</v>
      </c>
      <c r="CI48">
        <v>0</v>
      </c>
      <c r="CJ48">
        <v>0</v>
      </c>
      <c r="CK48">
        <v>0</v>
      </c>
      <c r="CL48">
        <v>0</v>
      </c>
      <c r="CM48">
        <v>0</v>
      </c>
      <c r="CN48">
        <v>0</v>
      </c>
      <c r="CO48">
        <v>0</v>
      </c>
      <c r="CP48">
        <v>1</v>
      </c>
      <c r="CQ48">
        <v>0</v>
      </c>
      <c r="CR48">
        <v>0</v>
      </c>
      <c r="CS48" t="s">
        <v>794</v>
      </c>
      <c r="CT48" t="s">
        <v>794</v>
      </c>
      <c r="CU48" t="s">
        <v>794</v>
      </c>
      <c r="CV48" t="s">
        <v>794</v>
      </c>
      <c r="CW48" t="s">
        <v>794</v>
      </c>
      <c r="CX48" t="s">
        <v>794</v>
      </c>
      <c r="CY48" t="s">
        <v>794</v>
      </c>
      <c r="CZ48" t="s">
        <v>794</v>
      </c>
      <c r="DA48" t="s">
        <v>794</v>
      </c>
      <c r="DB48" t="s">
        <v>794</v>
      </c>
      <c r="DC48" t="s">
        <v>794</v>
      </c>
      <c r="DD48" t="s">
        <v>794</v>
      </c>
      <c r="DE48" t="s">
        <v>794</v>
      </c>
      <c r="DF48" t="s">
        <v>794</v>
      </c>
      <c r="DG48" t="s">
        <v>794</v>
      </c>
      <c r="DH48" t="s">
        <v>794</v>
      </c>
      <c r="DI48" t="s">
        <v>794</v>
      </c>
    </row>
    <row r="49" spans="1:113" x14ac:dyDescent="0.35">
      <c r="A49" t="s">
        <v>237</v>
      </c>
      <c r="B49" s="1">
        <v>42644</v>
      </c>
      <c r="C49" s="1">
        <v>42915</v>
      </c>
      <c r="D49">
        <v>1</v>
      </c>
      <c r="E49">
        <v>0</v>
      </c>
      <c r="F49">
        <v>1</v>
      </c>
      <c r="G49">
        <v>0</v>
      </c>
      <c r="H49">
        <v>0</v>
      </c>
      <c r="I49">
        <v>0</v>
      </c>
      <c r="J49">
        <v>0</v>
      </c>
      <c r="K49">
        <v>1</v>
      </c>
      <c r="L49">
        <v>0</v>
      </c>
      <c r="M49">
        <v>1</v>
      </c>
      <c r="N49">
        <v>0</v>
      </c>
      <c r="O49">
        <v>0</v>
      </c>
      <c r="P49">
        <v>0</v>
      </c>
      <c r="Q49">
        <v>0</v>
      </c>
      <c r="R49">
        <v>0</v>
      </c>
      <c r="S49">
        <v>0</v>
      </c>
      <c r="T49">
        <v>0</v>
      </c>
      <c r="U49">
        <v>0</v>
      </c>
      <c r="V49">
        <v>0</v>
      </c>
      <c r="W49">
        <v>0</v>
      </c>
      <c r="X49">
        <v>0</v>
      </c>
      <c r="Y49">
        <v>0</v>
      </c>
      <c r="Z49">
        <v>0</v>
      </c>
      <c r="AA49">
        <v>1</v>
      </c>
      <c r="AB49">
        <v>0</v>
      </c>
      <c r="AC49">
        <v>2</v>
      </c>
      <c r="AD49">
        <v>1</v>
      </c>
      <c r="AE49">
        <v>0</v>
      </c>
      <c r="AF49">
        <v>0</v>
      </c>
      <c r="AG49">
        <v>0</v>
      </c>
      <c r="AH49">
        <v>0</v>
      </c>
      <c r="AI49">
        <v>1</v>
      </c>
      <c r="AJ49">
        <v>0</v>
      </c>
      <c r="AK49">
        <v>0</v>
      </c>
      <c r="AL49">
        <v>0</v>
      </c>
      <c r="AM49">
        <v>0</v>
      </c>
      <c r="AN49">
        <v>0</v>
      </c>
      <c r="AO49">
        <v>0</v>
      </c>
      <c r="AP49">
        <v>0</v>
      </c>
      <c r="AQ49">
        <v>0</v>
      </c>
      <c r="AR49" t="s">
        <v>794</v>
      </c>
      <c r="AS49" t="s">
        <v>794</v>
      </c>
      <c r="AT49" t="s">
        <v>794</v>
      </c>
      <c r="AU49" t="s">
        <v>794</v>
      </c>
      <c r="AV49">
        <v>0</v>
      </c>
      <c r="AW49" t="s">
        <v>794</v>
      </c>
      <c r="AX49" t="s">
        <v>794</v>
      </c>
      <c r="AY49">
        <v>0</v>
      </c>
      <c r="AZ49" t="s">
        <v>794</v>
      </c>
      <c r="BA49" t="s">
        <v>794</v>
      </c>
      <c r="BB49" t="s">
        <v>794</v>
      </c>
      <c r="BC49">
        <v>0</v>
      </c>
      <c r="BD49" t="s">
        <v>794</v>
      </c>
      <c r="BE49" t="s">
        <v>794</v>
      </c>
      <c r="BF49" t="s">
        <v>794</v>
      </c>
      <c r="BG49" t="s">
        <v>794</v>
      </c>
      <c r="BH49" t="s">
        <v>794</v>
      </c>
      <c r="BI49" t="s">
        <v>794</v>
      </c>
      <c r="BJ49" t="s">
        <v>794</v>
      </c>
      <c r="BK49">
        <v>0</v>
      </c>
      <c r="BL49" t="s">
        <v>794</v>
      </c>
      <c r="BM49" t="s">
        <v>794</v>
      </c>
      <c r="BN49">
        <v>0</v>
      </c>
      <c r="BO49" t="s">
        <v>794</v>
      </c>
      <c r="BP49" t="s">
        <v>794</v>
      </c>
      <c r="BQ49" t="s">
        <v>794</v>
      </c>
      <c r="BR49">
        <v>0</v>
      </c>
      <c r="BS49">
        <v>0</v>
      </c>
      <c r="BT49">
        <v>0</v>
      </c>
      <c r="BU49">
        <v>0</v>
      </c>
      <c r="BV49">
        <v>1</v>
      </c>
      <c r="BW49">
        <v>1</v>
      </c>
      <c r="BX49">
        <v>1</v>
      </c>
      <c r="BY49">
        <v>1</v>
      </c>
      <c r="BZ49">
        <v>1</v>
      </c>
      <c r="CA49">
        <v>1</v>
      </c>
      <c r="CB49">
        <v>0</v>
      </c>
      <c r="CC49">
        <v>1</v>
      </c>
      <c r="CD49">
        <v>0</v>
      </c>
      <c r="CE49">
        <v>0</v>
      </c>
      <c r="CF49">
        <v>0</v>
      </c>
      <c r="CG49">
        <v>0</v>
      </c>
      <c r="CH49">
        <v>0</v>
      </c>
      <c r="CI49">
        <v>0</v>
      </c>
      <c r="CJ49">
        <v>0</v>
      </c>
      <c r="CK49">
        <v>0</v>
      </c>
      <c r="CL49">
        <v>0</v>
      </c>
      <c r="CM49">
        <v>0</v>
      </c>
      <c r="CN49">
        <v>0</v>
      </c>
      <c r="CO49">
        <v>0</v>
      </c>
      <c r="CP49">
        <v>1</v>
      </c>
      <c r="CQ49">
        <v>0</v>
      </c>
      <c r="CR49">
        <v>0</v>
      </c>
      <c r="CS49" t="s">
        <v>794</v>
      </c>
      <c r="CT49" t="s">
        <v>794</v>
      </c>
      <c r="CU49" t="s">
        <v>794</v>
      </c>
      <c r="CV49" t="s">
        <v>794</v>
      </c>
      <c r="CW49" t="s">
        <v>794</v>
      </c>
      <c r="CX49" t="s">
        <v>794</v>
      </c>
      <c r="CY49" t="s">
        <v>794</v>
      </c>
      <c r="CZ49" t="s">
        <v>794</v>
      </c>
      <c r="DA49" t="s">
        <v>794</v>
      </c>
      <c r="DB49" t="s">
        <v>794</v>
      </c>
      <c r="DC49" t="s">
        <v>794</v>
      </c>
      <c r="DD49" t="s">
        <v>794</v>
      </c>
      <c r="DE49" t="s">
        <v>794</v>
      </c>
      <c r="DF49" t="s">
        <v>794</v>
      </c>
      <c r="DG49" t="s">
        <v>794</v>
      </c>
      <c r="DH49" t="s">
        <v>794</v>
      </c>
      <c r="DI49" t="s">
        <v>794</v>
      </c>
    </row>
    <row r="50" spans="1:113" x14ac:dyDescent="0.35">
      <c r="A50" t="s">
        <v>237</v>
      </c>
      <c r="B50" s="1">
        <v>42916</v>
      </c>
      <c r="C50" s="1">
        <v>42916</v>
      </c>
      <c r="D50">
        <v>1</v>
      </c>
      <c r="E50">
        <v>0</v>
      </c>
      <c r="F50">
        <v>1</v>
      </c>
      <c r="G50">
        <v>0</v>
      </c>
      <c r="H50">
        <v>0</v>
      </c>
      <c r="I50">
        <v>0</v>
      </c>
      <c r="J50">
        <v>0</v>
      </c>
      <c r="K50">
        <v>1</v>
      </c>
      <c r="L50">
        <v>0</v>
      </c>
      <c r="M50">
        <v>1</v>
      </c>
      <c r="N50">
        <v>0</v>
      </c>
      <c r="O50">
        <v>0</v>
      </c>
      <c r="P50">
        <v>0</v>
      </c>
      <c r="Q50">
        <v>0</v>
      </c>
      <c r="R50">
        <v>0</v>
      </c>
      <c r="S50">
        <v>0</v>
      </c>
      <c r="T50">
        <v>0</v>
      </c>
      <c r="U50">
        <v>0</v>
      </c>
      <c r="V50">
        <v>0</v>
      </c>
      <c r="W50">
        <v>0</v>
      </c>
      <c r="X50">
        <v>0</v>
      </c>
      <c r="Y50">
        <v>0</v>
      </c>
      <c r="Z50">
        <v>0</v>
      </c>
      <c r="AA50">
        <v>1</v>
      </c>
      <c r="AB50">
        <v>0</v>
      </c>
      <c r="AC50">
        <v>2</v>
      </c>
      <c r="AD50">
        <v>1</v>
      </c>
      <c r="AE50">
        <v>0</v>
      </c>
      <c r="AF50">
        <v>0</v>
      </c>
      <c r="AG50">
        <v>0</v>
      </c>
      <c r="AH50">
        <v>0</v>
      </c>
      <c r="AI50">
        <v>1</v>
      </c>
      <c r="AJ50">
        <v>0</v>
      </c>
      <c r="AK50">
        <v>0</v>
      </c>
      <c r="AL50">
        <v>0</v>
      </c>
      <c r="AM50">
        <v>0</v>
      </c>
      <c r="AN50">
        <v>0</v>
      </c>
      <c r="AO50">
        <v>0</v>
      </c>
      <c r="AP50">
        <v>0</v>
      </c>
      <c r="AQ50">
        <v>0</v>
      </c>
      <c r="AR50" t="s">
        <v>794</v>
      </c>
      <c r="AS50" t="s">
        <v>794</v>
      </c>
      <c r="AT50" t="s">
        <v>794</v>
      </c>
      <c r="AU50" t="s">
        <v>794</v>
      </c>
      <c r="AV50">
        <v>0</v>
      </c>
      <c r="AW50" t="s">
        <v>794</v>
      </c>
      <c r="AX50" t="s">
        <v>794</v>
      </c>
      <c r="AY50">
        <v>0</v>
      </c>
      <c r="AZ50" t="s">
        <v>794</v>
      </c>
      <c r="BA50" t="s">
        <v>794</v>
      </c>
      <c r="BB50" t="s">
        <v>794</v>
      </c>
      <c r="BC50">
        <v>0</v>
      </c>
      <c r="BD50" t="s">
        <v>794</v>
      </c>
      <c r="BE50" t="s">
        <v>794</v>
      </c>
      <c r="BF50" t="s">
        <v>794</v>
      </c>
      <c r="BG50" t="s">
        <v>794</v>
      </c>
      <c r="BH50" t="s">
        <v>794</v>
      </c>
      <c r="BI50" t="s">
        <v>794</v>
      </c>
      <c r="BJ50" t="s">
        <v>794</v>
      </c>
      <c r="BK50">
        <v>0</v>
      </c>
      <c r="BL50" t="s">
        <v>794</v>
      </c>
      <c r="BM50" t="s">
        <v>794</v>
      </c>
      <c r="BN50">
        <v>0</v>
      </c>
      <c r="BO50" t="s">
        <v>794</v>
      </c>
      <c r="BP50" t="s">
        <v>794</v>
      </c>
      <c r="BQ50" t="s">
        <v>794</v>
      </c>
      <c r="BR50">
        <v>0</v>
      </c>
      <c r="BS50">
        <v>0</v>
      </c>
      <c r="BT50">
        <v>0</v>
      </c>
      <c r="BU50">
        <v>0</v>
      </c>
      <c r="BV50">
        <v>1</v>
      </c>
      <c r="BW50">
        <v>1</v>
      </c>
      <c r="BX50">
        <v>1</v>
      </c>
      <c r="BY50">
        <v>1</v>
      </c>
      <c r="BZ50">
        <v>1</v>
      </c>
      <c r="CA50">
        <v>1</v>
      </c>
      <c r="CB50">
        <v>0</v>
      </c>
      <c r="CC50">
        <v>1</v>
      </c>
      <c r="CD50">
        <v>0</v>
      </c>
      <c r="CE50">
        <v>0</v>
      </c>
      <c r="CF50">
        <v>0</v>
      </c>
      <c r="CG50">
        <v>0</v>
      </c>
      <c r="CH50">
        <v>0</v>
      </c>
      <c r="CI50">
        <v>0</v>
      </c>
      <c r="CJ50">
        <v>0</v>
      </c>
      <c r="CK50">
        <v>0</v>
      </c>
      <c r="CL50">
        <v>0</v>
      </c>
      <c r="CM50">
        <v>0</v>
      </c>
      <c r="CN50">
        <v>0</v>
      </c>
      <c r="CO50">
        <v>0</v>
      </c>
      <c r="CP50">
        <v>1</v>
      </c>
      <c r="CQ50">
        <v>0</v>
      </c>
      <c r="CR50">
        <v>0</v>
      </c>
      <c r="CS50" t="s">
        <v>794</v>
      </c>
      <c r="CT50" t="s">
        <v>794</v>
      </c>
      <c r="CU50" t="s">
        <v>794</v>
      </c>
      <c r="CV50" t="s">
        <v>794</v>
      </c>
      <c r="CW50" t="s">
        <v>794</v>
      </c>
      <c r="CX50" t="s">
        <v>794</v>
      </c>
      <c r="CY50" t="s">
        <v>794</v>
      </c>
      <c r="CZ50" t="s">
        <v>794</v>
      </c>
      <c r="DA50" t="s">
        <v>794</v>
      </c>
      <c r="DB50" t="s">
        <v>794</v>
      </c>
      <c r="DC50" t="s">
        <v>794</v>
      </c>
      <c r="DD50" t="s">
        <v>794</v>
      </c>
      <c r="DE50" t="s">
        <v>794</v>
      </c>
      <c r="DF50" t="s">
        <v>794</v>
      </c>
      <c r="DG50" t="s">
        <v>794</v>
      </c>
      <c r="DH50" t="s">
        <v>794</v>
      </c>
      <c r="DI50" t="s">
        <v>794</v>
      </c>
    </row>
    <row r="51" spans="1:113" x14ac:dyDescent="0.35">
      <c r="A51" t="s">
        <v>237</v>
      </c>
      <c r="B51" s="1">
        <v>42917</v>
      </c>
      <c r="C51" s="1">
        <v>43008</v>
      </c>
      <c r="D51">
        <v>1</v>
      </c>
      <c r="E51">
        <v>0</v>
      </c>
      <c r="F51">
        <v>1</v>
      </c>
      <c r="G51">
        <v>0</v>
      </c>
      <c r="H51">
        <v>0</v>
      </c>
      <c r="I51">
        <v>0</v>
      </c>
      <c r="J51">
        <v>0</v>
      </c>
      <c r="K51">
        <v>1</v>
      </c>
      <c r="L51">
        <v>0</v>
      </c>
      <c r="M51">
        <v>1</v>
      </c>
      <c r="N51">
        <v>0</v>
      </c>
      <c r="O51">
        <v>0</v>
      </c>
      <c r="P51">
        <v>0</v>
      </c>
      <c r="Q51">
        <v>0</v>
      </c>
      <c r="R51">
        <v>0</v>
      </c>
      <c r="S51">
        <v>0</v>
      </c>
      <c r="T51">
        <v>0</v>
      </c>
      <c r="U51">
        <v>0</v>
      </c>
      <c r="V51">
        <v>0</v>
      </c>
      <c r="W51">
        <v>0</v>
      </c>
      <c r="X51">
        <v>0</v>
      </c>
      <c r="Y51">
        <v>0</v>
      </c>
      <c r="Z51">
        <v>0</v>
      </c>
      <c r="AA51">
        <v>1</v>
      </c>
      <c r="AB51">
        <v>0</v>
      </c>
      <c r="AC51">
        <v>2</v>
      </c>
      <c r="AD51">
        <v>1</v>
      </c>
      <c r="AE51">
        <v>0</v>
      </c>
      <c r="AF51">
        <v>0</v>
      </c>
      <c r="AG51">
        <v>0</v>
      </c>
      <c r="AH51">
        <v>0</v>
      </c>
      <c r="AI51">
        <v>1</v>
      </c>
      <c r="AJ51">
        <v>0</v>
      </c>
      <c r="AK51">
        <v>0</v>
      </c>
      <c r="AL51">
        <v>0</v>
      </c>
      <c r="AM51">
        <v>0</v>
      </c>
      <c r="AN51">
        <v>0</v>
      </c>
      <c r="AO51">
        <v>0</v>
      </c>
      <c r="AP51">
        <v>0</v>
      </c>
      <c r="AQ51">
        <v>1</v>
      </c>
      <c r="AR51">
        <v>0</v>
      </c>
      <c r="AS51">
        <v>0</v>
      </c>
      <c r="AT51">
        <v>1</v>
      </c>
      <c r="AU51">
        <v>0</v>
      </c>
      <c r="AV51">
        <v>0</v>
      </c>
      <c r="AW51" t="s">
        <v>794</v>
      </c>
      <c r="AX51" t="s">
        <v>794</v>
      </c>
      <c r="AY51">
        <v>0</v>
      </c>
      <c r="AZ51" t="s">
        <v>794</v>
      </c>
      <c r="BA51" t="s">
        <v>794</v>
      </c>
      <c r="BB51" t="s">
        <v>794</v>
      </c>
      <c r="BC51">
        <v>0</v>
      </c>
      <c r="BD51" t="s">
        <v>794</v>
      </c>
      <c r="BE51" t="s">
        <v>794</v>
      </c>
      <c r="BF51" t="s">
        <v>794</v>
      </c>
      <c r="BG51" t="s">
        <v>794</v>
      </c>
      <c r="BH51" t="s">
        <v>794</v>
      </c>
      <c r="BI51" t="s">
        <v>794</v>
      </c>
      <c r="BJ51" t="s">
        <v>794</v>
      </c>
      <c r="BK51">
        <v>0</v>
      </c>
      <c r="BL51" t="s">
        <v>794</v>
      </c>
      <c r="BM51" t="s">
        <v>794</v>
      </c>
      <c r="BN51">
        <v>0</v>
      </c>
      <c r="BO51" t="s">
        <v>794</v>
      </c>
      <c r="BP51" t="s">
        <v>794</v>
      </c>
      <c r="BQ51" t="s">
        <v>794</v>
      </c>
      <c r="BR51">
        <v>0</v>
      </c>
      <c r="BS51">
        <v>0</v>
      </c>
      <c r="BT51">
        <v>0</v>
      </c>
      <c r="BU51">
        <v>0</v>
      </c>
      <c r="BV51">
        <v>1</v>
      </c>
      <c r="BW51">
        <v>1</v>
      </c>
      <c r="BX51">
        <v>1</v>
      </c>
      <c r="BY51">
        <v>1</v>
      </c>
      <c r="BZ51">
        <v>1</v>
      </c>
      <c r="CA51">
        <v>1</v>
      </c>
      <c r="CB51">
        <v>0</v>
      </c>
      <c r="CC51">
        <v>1</v>
      </c>
      <c r="CD51">
        <v>0</v>
      </c>
      <c r="CE51">
        <v>0</v>
      </c>
      <c r="CF51">
        <v>0</v>
      </c>
      <c r="CG51">
        <v>0</v>
      </c>
      <c r="CH51">
        <v>0</v>
      </c>
      <c r="CI51">
        <v>0</v>
      </c>
      <c r="CJ51">
        <v>0</v>
      </c>
      <c r="CK51">
        <v>0</v>
      </c>
      <c r="CL51">
        <v>0</v>
      </c>
      <c r="CM51">
        <v>0</v>
      </c>
      <c r="CN51">
        <v>0</v>
      </c>
      <c r="CO51">
        <v>0</v>
      </c>
      <c r="CP51">
        <v>1</v>
      </c>
      <c r="CQ51">
        <v>0</v>
      </c>
      <c r="CR51">
        <v>0</v>
      </c>
      <c r="CS51" t="s">
        <v>794</v>
      </c>
      <c r="CT51" t="s">
        <v>794</v>
      </c>
      <c r="CU51" t="s">
        <v>794</v>
      </c>
      <c r="CV51" t="s">
        <v>794</v>
      </c>
      <c r="CW51" t="s">
        <v>794</v>
      </c>
      <c r="CX51" t="s">
        <v>794</v>
      </c>
      <c r="CY51" t="s">
        <v>794</v>
      </c>
      <c r="CZ51" t="s">
        <v>794</v>
      </c>
      <c r="DA51" t="s">
        <v>794</v>
      </c>
      <c r="DB51" t="s">
        <v>794</v>
      </c>
      <c r="DC51" t="s">
        <v>794</v>
      </c>
      <c r="DD51" t="s">
        <v>794</v>
      </c>
      <c r="DE51" t="s">
        <v>794</v>
      </c>
      <c r="DF51" t="s">
        <v>794</v>
      </c>
      <c r="DG51" t="s">
        <v>794</v>
      </c>
      <c r="DH51" t="s">
        <v>794</v>
      </c>
      <c r="DI51" t="s">
        <v>794</v>
      </c>
    </row>
    <row r="52" spans="1:113" x14ac:dyDescent="0.35">
      <c r="A52" t="s">
        <v>237</v>
      </c>
      <c r="B52" s="1">
        <v>43009</v>
      </c>
      <c r="C52" s="1">
        <v>43263</v>
      </c>
      <c r="D52">
        <v>1</v>
      </c>
      <c r="E52">
        <v>0</v>
      </c>
      <c r="F52">
        <v>1</v>
      </c>
      <c r="G52">
        <v>0</v>
      </c>
      <c r="H52">
        <v>0</v>
      </c>
      <c r="I52">
        <v>0</v>
      </c>
      <c r="J52">
        <v>0</v>
      </c>
      <c r="K52">
        <v>1</v>
      </c>
      <c r="L52">
        <v>0</v>
      </c>
      <c r="M52">
        <v>1</v>
      </c>
      <c r="N52">
        <v>0</v>
      </c>
      <c r="O52">
        <v>0</v>
      </c>
      <c r="P52">
        <v>0</v>
      </c>
      <c r="Q52">
        <v>0</v>
      </c>
      <c r="R52">
        <v>0</v>
      </c>
      <c r="S52">
        <v>0</v>
      </c>
      <c r="T52">
        <v>0</v>
      </c>
      <c r="U52">
        <v>0</v>
      </c>
      <c r="V52">
        <v>0</v>
      </c>
      <c r="W52">
        <v>0</v>
      </c>
      <c r="X52">
        <v>0</v>
      </c>
      <c r="Y52">
        <v>0</v>
      </c>
      <c r="Z52">
        <v>0</v>
      </c>
      <c r="AA52">
        <v>1</v>
      </c>
      <c r="AB52">
        <v>0</v>
      </c>
      <c r="AC52">
        <v>2</v>
      </c>
      <c r="AD52">
        <v>1</v>
      </c>
      <c r="AE52">
        <v>0</v>
      </c>
      <c r="AF52">
        <v>0</v>
      </c>
      <c r="AG52">
        <v>0</v>
      </c>
      <c r="AH52">
        <v>0</v>
      </c>
      <c r="AI52">
        <v>1</v>
      </c>
      <c r="AJ52">
        <v>0</v>
      </c>
      <c r="AK52">
        <v>0</v>
      </c>
      <c r="AL52">
        <v>0</v>
      </c>
      <c r="AM52">
        <v>0</v>
      </c>
      <c r="AN52">
        <v>0</v>
      </c>
      <c r="AO52">
        <v>0</v>
      </c>
      <c r="AP52">
        <v>0</v>
      </c>
      <c r="AQ52">
        <v>1</v>
      </c>
      <c r="AR52">
        <v>0</v>
      </c>
      <c r="AS52">
        <v>0</v>
      </c>
      <c r="AT52">
        <v>1</v>
      </c>
      <c r="AU52">
        <v>0</v>
      </c>
      <c r="AV52">
        <v>0</v>
      </c>
      <c r="AW52" t="s">
        <v>794</v>
      </c>
      <c r="AX52" t="s">
        <v>794</v>
      </c>
      <c r="AY52">
        <v>0</v>
      </c>
      <c r="AZ52" t="s">
        <v>794</v>
      </c>
      <c r="BA52" t="s">
        <v>794</v>
      </c>
      <c r="BB52" t="s">
        <v>794</v>
      </c>
      <c r="BC52">
        <v>0</v>
      </c>
      <c r="BD52" t="s">
        <v>794</v>
      </c>
      <c r="BE52" t="s">
        <v>794</v>
      </c>
      <c r="BF52" t="s">
        <v>794</v>
      </c>
      <c r="BG52" t="s">
        <v>794</v>
      </c>
      <c r="BH52" t="s">
        <v>794</v>
      </c>
      <c r="BI52" t="s">
        <v>794</v>
      </c>
      <c r="BJ52" t="s">
        <v>794</v>
      </c>
      <c r="BK52">
        <v>0</v>
      </c>
      <c r="BL52" t="s">
        <v>794</v>
      </c>
      <c r="BM52" t="s">
        <v>794</v>
      </c>
      <c r="BN52">
        <v>0</v>
      </c>
      <c r="BO52" t="s">
        <v>794</v>
      </c>
      <c r="BP52" t="s">
        <v>794</v>
      </c>
      <c r="BQ52" t="s">
        <v>794</v>
      </c>
      <c r="BR52">
        <v>0</v>
      </c>
      <c r="BS52">
        <v>0</v>
      </c>
      <c r="BT52">
        <v>0</v>
      </c>
      <c r="BU52">
        <v>0</v>
      </c>
      <c r="BV52">
        <v>1</v>
      </c>
      <c r="BW52">
        <v>1</v>
      </c>
      <c r="BX52">
        <v>1</v>
      </c>
      <c r="BY52">
        <v>1</v>
      </c>
      <c r="BZ52">
        <v>1</v>
      </c>
      <c r="CA52">
        <v>1</v>
      </c>
      <c r="CB52">
        <v>0</v>
      </c>
      <c r="CC52">
        <v>1</v>
      </c>
      <c r="CD52">
        <v>0</v>
      </c>
      <c r="CE52">
        <v>0</v>
      </c>
      <c r="CF52">
        <v>0</v>
      </c>
      <c r="CG52">
        <v>0</v>
      </c>
      <c r="CH52">
        <v>0</v>
      </c>
      <c r="CI52">
        <v>0</v>
      </c>
      <c r="CJ52">
        <v>0</v>
      </c>
      <c r="CK52">
        <v>0</v>
      </c>
      <c r="CL52">
        <v>0</v>
      </c>
      <c r="CM52">
        <v>0</v>
      </c>
      <c r="CN52">
        <v>0</v>
      </c>
      <c r="CO52">
        <v>0</v>
      </c>
      <c r="CP52">
        <v>1</v>
      </c>
      <c r="CQ52">
        <v>0</v>
      </c>
      <c r="CR52">
        <v>0</v>
      </c>
      <c r="CS52" t="s">
        <v>794</v>
      </c>
      <c r="CT52" t="s">
        <v>794</v>
      </c>
      <c r="CU52" t="s">
        <v>794</v>
      </c>
      <c r="CV52" t="s">
        <v>794</v>
      </c>
      <c r="CW52" t="s">
        <v>794</v>
      </c>
      <c r="CX52" t="s">
        <v>794</v>
      </c>
      <c r="CY52" t="s">
        <v>794</v>
      </c>
      <c r="CZ52" t="s">
        <v>794</v>
      </c>
      <c r="DA52" t="s">
        <v>794</v>
      </c>
      <c r="DB52" t="s">
        <v>794</v>
      </c>
      <c r="DC52" t="s">
        <v>794</v>
      </c>
      <c r="DD52" t="s">
        <v>794</v>
      </c>
      <c r="DE52" t="s">
        <v>794</v>
      </c>
      <c r="DF52" t="s">
        <v>794</v>
      </c>
      <c r="DG52" t="s">
        <v>794</v>
      </c>
      <c r="DH52" t="s">
        <v>794</v>
      </c>
      <c r="DI52" t="s">
        <v>794</v>
      </c>
    </row>
    <row r="53" spans="1:113" x14ac:dyDescent="0.35">
      <c r="A53" t="s">
        <v>237</v>
      </c>
      <c r="B53" s="1">
        <v>43264</v>
      </c>
      <c r="C53" s="1">
        <v>43281</v>
      </c>
      <c r="D53">
        <v>1</v>
      </c>
      <c r="E53">
        <v>0</v>
      </c>
      <c r="F53">
        <v>1</v>
      </c>
      <c r="G53">
        <v>0</v>
      </c>
      <c r="H53">
        <v>0</v>
      </c>
      <c r="I53">
        <v>0</v>
      </c>
      <c r="J53">
        <v>0</v>
      </c>
      <c r="K53">
        <v>1</v>
      </c>
      <c r="L53">
        <v>0</v>
      </c>
      <c r="M53">
        <v>1</v>
      </c>
      <c r="N53">
        <v>0</v>
      </c>
      <c r="O53">
        <v>0</v>
      </c>
      <c r="P53">
        <v>0</v>
      </c>
      <c r="Q53">
        <v>0</v>
      </c>
      <c r="R53">
        <v>0</v>
      </c>
      <c r="S53">
        <v>0</v>
      </c>
      <c r="T53">
        <v>0</v>
      </c>
      <c r="U53">
        <v>0</v>
      </c>
      <c r="V53">
        <v>0</v>
      </c>
      <c r="W53">
        <v>0</v>
      </c>
      <c r="X53">
        <v>0</v>
      </c>
      <c r="Y53">
        <v>0</v>
      </c>
      <c r="Z53">
        <v>0</v>
      </c>
      <c r="AA53">
        <v>1</v>
      </c>
      <c r="AB53">
        <v>0</v>
      </c>
      <c r="AC53">
        <v>2</v>
      </c>
      <c r="AD53">
        <v>1</v>
      </c>
      <c r="AE53">
        <v>0</v>
      </c>
      <c r="AF53">
        <v>0</v>
      </c>
      <c r="AG53">
        <v>0</v>
      </c>
      <c r="AH53">
        <v>0</v>
      </c>
      <c r="AI53">
        <v>1</v>
      </c>
      <c r="AJ53">
        <v>0</v>
      </c>
      <c r="AK53">
        <v>0</v>
      </c>
      <c r="AL53">
        <v>0</v>
      </c>
      <c r="AM53">
        <v>0</v>
      </c>
      <c r="AN53">
        <v>0</v>
      </c>
      <c r="AO53">
        <v>0</v>
      </c>
      <c r="AP53">
        <v>0</v>
      </c>
      <c r="AQ53">
        <v>1</v>
      </c>
      <c r="AR53">
        <v>0</v>
      </c>
      <c r="AS53">
        <v>0</v>
      </c>
      <c r="AT53">
        <v>1</v>
      </c>
      <c r="AU53">
        <v>0</v>
      </c>
      <c r="AV53">
        <v>0</v>
      </c>
      <c r="AW53" t="s">
        <v>794</v>
      </c>
      <c r="AX53" t="s">
        <v>794</v>
      </c>
      <c r="AY53">
        <v>0</v>
      </c>
      <c r="AZ53" t="s">
        <v>794</v>
      </c>
      <c r="BA53" t="s">
        <v>794</v>
      </c>
      <c r="BB53" t="s">
        <v>794</v>
      </c>
      <c r="BC53">
        <v>0</v>
      </c>
      <c r="BD53" t="s">
        <v>794</v>
      </c>
      <c r="BE53" t="s">
        <v>794</v>
      </c>
      <c r="BF53" t="s">
        <v>794</v>
      </c>
      <c r="BG53" t="s">
        <v>794</v>
      </c>
      <c r="BH53" t="s">
        <v>794</v>
      </c>
      <c r="BI53" t="s">
        <v>794</v>
      </c>
      <c r="BJ53" t="s">
        <v>794</v>
      </c>
      <c r="BK53">
        <v>0</v>
      </c>
      <c r="BL53" t="s">
        <v>794</v>
      </c>
      <c r="BM53" t="s">
        <v>794</v>
      </c>
      <c r="BN53">
        <v>0</v>
      </c>
      <c r="BO53" t="s">
        <v>794</v>
      </c>
      <c r="BP53" t="s">
        <v>794</v>
      </c>
      <c r="BQ53" t="s">
        <v>794</v>
      </c>
      <c r="BR53">
        <v>0</v>
      </c>
      <c r="BS53">
        <v>0</v>
      </c>
      <c r="BT53">
        <v>0</v>
      </c>
      <c r="BU53">
        <v>0</v>
      </c>
      <c r="BV53">
        <v>1</v>
      </c>
      <c r="BW53">
        <v>1</v>
      </c>
      <c r="BX53">
        <v>1</v>
      </c>
      <c r="BY53">
        <v>1</v>
      </c>
      <c r="BZ53">
        <v>1</v>
      </c>
      <c r="CA53">
        <v>1</v>
      </c>
      <c r="CB53">
        <v>0</v>
      </c>
      <c r="CC53">
        <v>1</v>
      </c>
      <c r="CD53">
        <v>0</v>
      </c>
      <c r="CE53">
        <v>0</v>
      </c>
      <c r="CF53">
        <v>0</v>
      </c>
      <c r="CG53">
        <v>0</v>
      </c>
      <c r="CH53">
        <v>0</v>
      </c>
      <c r="CI53">
        <v>0</v>
      </c>
      <c r="CJ53">
        <v>0</v>
      </c>
      <c r="CK53">
        <v>0</v>
      </c>
      <c r="CL53">
        <v>0</v>
      </c>
      <c r="CM53">
        <v>0</v>
      </c>
      <c r="CN53">
        <v>0</v>
      </c>
      <c r="CO53">
        <v>0</v>
      </c>
      <c r="CP53">
        <v>1</v>
      </c>
      <c r="CQ53">
        <v>0</v>
      </c>
      <c r="CR53">
        <v>0</v>
      </c>
      <c r="CS53" t="s">
        <v>794</v>
      </c>
      <c r="CT53" t="s">
        <v>794</v>
      </c>
      <c r="CU53" t="s">
        <v>794</v>
      </c>
      <c r="CV53" t="s">
        <v>794</v>
      </c>
      <c r="CW53" t="s">
        <v>794</v>
      </c>
      <c r="CX53" t="s">
        <v>794</v>
      </c>
      <c r="CY53" t="s">
        <v>794</v>
      </c>
      <c r="CZ53" t="s">
        <v>794</v>
      </c>
      <c r="DA53" t="s">
        <v>794</v>
      </c>
      <c r="DB53" t="s">
        <v>794</v>
      </c>
      <c r="DC53" t="s">
        <v>794</v>
      </c>
      <c r="DD53" t="s">
        <v>794</v>
      </c>
      <c r="DE53" t="s">
        <v>794</v>
      </c>
      <c r="DF53" t="s">
        <v>794</v>
      </c>
      <c r="DG53" t="s">
        <v>794</v>
      </c>
      <c r="DH53" t="s">
        <v>794</v>
      </c>
      <c r="DI53" t="s">
        <v>794</v>
      </c>
    </row>
    <row r="54" spans="1:113" x14ac:dyDescent="0.35">
      <c r="A54" t="s">
        <v>237</v>
      </c>
      <c r="B54" s="1">
        <v>43282</v>
      </c>
      <c r="C54" s="1">
        <v>43373</v>
      </c>
      <c r="D54">
        <v>1</v>
      </c>
      <c r="E54">
        <v>0</v>
      </c>
      <c r="F54">
        <v>1</v>
      </c>
      <c r="G54">
        <v>0</v>
      </c>
      <c r="H54">
        <v>0</v>
      </c>
      <c r="I54">
        <v>0</v>
      </c>
      <c r="J54">
        <v>0</v>
      </c>
      <c r="K54">
        <v>1</v>
      </c>
      <c r="L54">
        <v>0</v>
      </c>
      <c r="M54">
        <v>1</v>
      </c>
      <c r="N54">
        <v>0</v>
      </c>
      <c r="O54">
        <v>0</v>
      </c>
      <c r="P54">
        <v>0</v>
      </c>
      <c r="Q54">
        <v>0</v>
      </c>
      <c r="R54">
        <v>0</v>
      </c>
      <c r="S54">
        <v>0</v>
      </c>
      <c r="T54">
        <v>0</v>
      </c>
      <c r="U54">
        <v>0</v>
      </c>
      <c r="V54">
        <v>0</v>
      </c>
      <c r="W54">
        <v>0</v>
      </c>
      <c r="X54">
        <v>0</v>
      </c>
      <c r="Y54">
        <v>0</v>
      </c>
      <c r="Z54">
        <v>0</v>
      </c>
      <c r="AA54">
        <v>1</v>
      </c>
      <c r="AB54">
        <v>0</v>
      </c>
      <c r="AC54">
        <v>2</v>
      </c>
      <c r="AD54">
        <v>1</v>
      </c>
      <c r="AE54">
        <v>0</v>
      </c>
      <c r="AF54">
        <v>0</v>
      </c>
      <c r="AG54">
        <v>0</v>
      </c>
      <c r="AH54">
        <v>0</v>
      </c>
      <c r="AI54">
        <v>1</v>
      </c>
      <c r="AJ54">
        <v>0</v>
      </c>
      <c r="AK54">
        <v>0</v>
      </c>
      <c r="AL54">
        <v>0</v>
      </c>
      <c r="AM54">
        <v>0</v>
      </c>
      <c r="AN54">
        <v>0</v>
      </c>
      <c r="AO54">
        <v>0</v>
      </c>
      <c r="AP54">
        <v>0</v>
      </c>
      <c r="AQ54">
        <v>1</v>
      </c>
      <c r="AR54">
        <v>0</v>
      </c>
      <c r="AS54">
        <v>0</v>
      </c>
      <c r="AT54">
        <v>1</v>
      </c>
      <c r="AU54">
        <v>0</v>
      </c>
      <c r="AV54">
        <v>0</v>
      </c>
      <c r="AW54" t="s">
        <v>794</v>
      </c>
      <c r="AX54" t="s">
        <v>794</v>
      </c>
      <c r="AY54">
        <v>0</v>
      </c>
      <c r="AZ54" t="s">
        <v>794</v>
      </c>
      <c r="BA54" t="s">
        <v>794</v>
      </c>
      <c r="BB54" t="s">
        <v>794</v>
      </c>
      <c r="BC54">
        <v>0</v>
      </c>
      <c r="BD54" t="s">
        <v>794</v>
      </c>
      <c r="BE54" t="s">
        <v>794</v>
      </c>
      <c r="BF54" t="s">
        <v>794</v>
      </c>
      <c r="BG54" t="s">
        <v>794</v>
      </c>
      <c r="BH54" t="s">
        <v>794</v>
      </c>
      <c r="BI54" t="s">
        <v>794</v>
      </c>
      <c r="BJ54" t="s">
        <v>794</v>
      </c>
      <c r="BK54">
        <v>0</v>
      </c>
      <c r="BL54" t="s">
        <v>794</v>
      </c>
      <c r="BM54" t="s">
        <v>794</v>
      </c>
      <c r="BN54">
        <v>0</v>
      </c>
      <c r="BO54" t="s">
        <v>794</v>
      </c>
      <c r="BP54" t="s">
        <v>794</v>
      </c>
      <c r="BQ54" t="s">
        <v>794</v>
      </c>
      <c r="BR54">
        <v>0</v>
      </c>
      <c r="BS54">
        <v>0</v>
      </c>
      <c r="BT54">
        <v>0</v>
      </c>
      <c r="BU54">
        <v>0</v>
      </c>
      <c r="BV54">
        <v>1</v>
      </c>
      <c r="BW54">
        <v>1</v>
      </c>
      <c r="BX54">
        <v>1</v>
      </c>
      <c r="BY54">
        <v>1</v>
      </c>
      <c r="BZ54">
        <v>1</v>
      </c>
      <c r="CA54">
        <v>1</v>
      </c>
      <c r="CB54">
        <v>0</v>
      </c>
      <c r="CC54">
        <v>1</v>
      </c>
      <c r="CD54">
        <v>0</v>
      </c>
      <c r="CE54">
        <v>0</v>
      </c>
      <c r="CF54">
        <v>0</v>
      </c>
      <c r="CG54">
        <v>0</v>
      </c>
      <c r="CH54">
        <v>0</v>
      </c>
      <c r="CI54">
        <v>0</v>
      </c>
      <c r="CJ54">
        <v>0</v>
      </c>
      <c r="CK54">
        <v>0</v>
      </c>
      <c r="CL54">
        <v>0</v>
      </c>
      <c r="CM54">
        <v>0</v>
      </c>
      <c r="CN54">
        <v>0</v>
      </c>
      <c r="CO54">
        <v>0</v>
      </c>
      <c r="CP54">
        <v>1</v>
      </c>
      <c r="CQ54">
        <v>0</v>
      </c>
      <c r="CR54">
        <v>0</v>
      </c>
      <c r="CS54" t="s">
        <v>794</v>
      </c>
      <c r="CT54" t="s">
        <v>794</v>
      </c>
      <c r="CU54" t="s">
        <v>794</v>
      </c>
      <c r="CV54" t="s">
        <v>794</v>
      </c>
      <c r="CW54" t="s">
        <v>794</v>
      </c>
      <c r="CX54" t="s">
        <v>794</v>
      </c>
      <c r="CY54" t="s">
        <v>794</v>
      </c>
      <c r="CZ54" t="s">
        <v>794</v>
      </c>
      <c r="DA54" t="s">
        <v>794</v>
      </c>
      <c r="DB54" t="s">
        <v>794</v>
      </c>
      <c r="DC54" t="s">
        <v>794</v>
      </c>
      <c r="DD54" t="s">
        <v>794</v>
      </c>
      <c r="DE54" t="s">
        <v>794</v>
      </c>
      <c r="DF54" t="s">
        <v>794</v>
      </c>
      <c r="DG54" t="s">
        <v>794</v>
      </c>
      <c r="DH54" t="s">
        <v>794</v>
      </c>
      <c r="DI54" t="s">
        <v>794</v>
      </c>
    </row>
    <row r="55" spans="1:113" x14ac:dyDescent="0.35">
      <c r="A55" t="s">
        <v>237</v>
      </c>
      <c r="B55" s="1">
        <v>43374</v>
      </c>
      <c r="C55" s="1">
        <v>43465</v>
      </c>
      <c r="D55">
        <v>1</v>
      </c>
      <c r="E55">
        <v>0</v>
      </c>
      <c r="F55">
        <v>1</v>
      </c>
      <c r="G55">
        <v>0</v>
      </c>
      <c r="H55">
        <v>0</v>
      </c>
      <c r="I55">
        <v>0</v>
      </c>
      <c r="J55">
        <v>0</v>
      </c>
      <c r="K55">
        <v>1</v>
      </c>
      <c r="L55">
        <v>0</v>
      </c>
      <c r="M55">
        <v>1</v>
      </c>
      <c r="N55">
        <v>0</v>
      </c>
      <c r="O55">
        <v>0</v>
      </c>
      <c r="P55">
        <v>0</v>
      </c>
      <c r="Q55">
        <v>0</v>
      </c>
      <c r="R55">
        <v>0</v>
      </c>
      <c r="S55">
        <v>0</v>
      </c>
      <c r="T55">
        <v>0</v>
      </c>
      <c r="U55">
        <v>0</v>
      </c>
      <c r="V55">
        <v>0</v>
      </c>
      <c r="W55">
        <v>0</v>
      </c>
      <c r="X55">
        <v>0</v>
      </c>
      <c r="Y55">
        <v>0</v>
      </c>
      <c r="Z55">
        <v>0</v>
      </c>
      <c r="AA55">
        <v>1</v>
      </c>
      <c r="AB55">
        <v>0</v>
      </c>
      <c r="AC55">
        <v>2</v>
      </c>
      <c r="AD55">
        <v>1</v>
      </c>
      <c r="AE55">
        <v>0</v>
      </c>
      <c r="AF55">
        <v>0</v>
      </c>
      <c r="AG55">
        <v>0</v>
      </c>
      <c r="AH55">
        <v>0</v>
      </c>
      <c r="AI55">
        <v>1</v>
      </c>
      <c r="AJ55">
        <v>0</v>
      </c>
      <c r="AK55">
        <v>0</v>
      </c>
      <c r="AL55">
        <v>0</v>
      </c>
      <c r="AM55">
        <v>0</v>
      </c>
      <c r="AN55">
        <v>0</v>
      </c>
      <c r="AO55">
        <v>0</v>
      </c>
      <c r="AP55">
        <v>0</v>
      </c>
      <c r="AQ55">
        <v>1</v>
      </c>
      <c r="AR55">
        <v>0</v>
      </c>
      <c r="AS55">
        <v>0</v>
      </c>
      <c r="AT55">
        <v>1</v>
      </c>
      <c r="AU55">
        <v>0</v>
      </c>
      <c r="AV55">
        <v>0</v>
      </c>
      <c r="AW55" t="s">
        <v>794</v>
      </c>
      <c r="AX55" t="s">
        <v>794</v>
      </c>
      <c r="AY55">
        <v>0</v>
      </c>
      <c r="AZ55" t="s">
        <v>794</v>
      </c>
      <c r="BA55" t="s">
        <v>794</v>
      </c>
      <c r="BB55" t="s">
        <v>794</v>
      </c>
      <c r="BC55">
        <v>0</v>
      </c>
      <c r="BD55" t="s">
        <v>794</v>
      </c>
      <c r="BE55" t="s">
        <v>794</v>
      </c>
      <c r="BF55" t="s">
        <v>794</v>
      </c>
      <c r="BG55" t="s">
        <v>794</v>
      </c>
      <c r="BH55" t="s">
        <v>794</v>
      </c>
      <c r="BI55" t="s">
        <v>794</v>
      </c>
      <c r="BJ55" t="s">
        <v>794</v>
      </c>
      <c r="BK55">
        <v>0</v>
      </c>
      <c r="BL55" t="s">
        <v>794</v>
      </c>
      <c r="BM55" t="s">
        <v>794</v>
      </c>
      <c r="BN55">
        <v>0</v>
      </c>
      <c r="BO55" t="s">
        <v>794</v>
      </c>
      <c r="BP55" t="s">
        <v>794</v>
      </c>
      <c r="BQ55" t="s">
        <v>794</v>
      </c>
      <c r="BR55">
        <v>0</v>
      </c>
      <c r="BS55">
        <v>0</v>
      </c>
      <c r="BT55">
        <v>0</v>
      </c>
      <c r="BU55">
        <v>0</v>
      </c>
      <c r="BV55">
        <v>1</v>
      </c>
      <c r="BW55">
        <v>1</v>
      </c>
      <c r="BX55">
        <v>1</v>
      </c>
      <c r="BY55">
        <v>1</v>
      </c>
      <c r="BZ55">
        <v>1</v>
      </c>
      <c r="CA55">
        <v>1</v>
      </c>
      <c r="CB55">
        <v>0</v>
      </c>
      <c r="CC55">
        <v>1</v>
      </c>
      <c r="CD55">
        <v>0</v>
      </c>
      <c r="CE55">
        <v>0</v>
      </c>
      <c r="CF55">
        <v>0</v>
      </c>
      <c r="CG55">
        <v>0</v>
      </c>
      <c r="CH55">
        <v>0</v>
      </c>
      <c r="CI55">
        <v>0</v>
      </c>
      <c r="CJ55">
        <v>0</v>
      </c>
      <c r="CK55">
        <v>0</v>
      </c>
      <c r="CL55">
        <v>0</v>
      </c>
      <c r="CM55">
        <v>0</v>
      </c>
      <c r="CN55">
        <v>0</v>
      </c>
      <c r="CO55">
        <v>0</v>
      </c>
      <c r="CP55">
        <v>1</v>
      </c>
      <c r="CQ55">
        <v>0</v>
      </c>
      <c r="CR55">
        <v>0</v>
      </c>
      <c r="CS55" t="s">
        <v>794</v>
      </c>
      <c r="CT55" t="s">
        <v>794</v>
      </c>
      <c r="CU55" t="s">
        <v>794</v>
      </c>
      <c r="CV55" t="s">
        <v>794</v>
      </c>
      <c r="CW55" t="s">
        <v>794</v>
      </c>
      <c r="CX55" t="s">
        <v>794</v>
      </c>
      <c r="CY55" t="s">
        <v>794</v>
      </c>
      <c r="CZ55" t="s">
        <v>794</v>
      </c>
      <c r="DA55" t="s">
        <v>794</v>
      </c>
      <c r="DB55" t="s">
        <v>794</v>
      </c>
      <c r="DC55" t="s">
        <v>794</v>
      </c>
      <c r="DD55" t="s">
        <v>794</v>
      </c>
      <c r="DE55" t="s">
        <v>794</v>
      </c>
      <c r="DF55" t="s">
        <v>794</v>
      </c>
      <c r="DG55" t="s">
        <v>794</v>
      </c>
      <c r="DH55" t="s">
        <v>794</v>
      </c>
      <c r="DI55" t="s">
        <v>794</v>
      </c>
    </row>
    <row r="56" spans="1:113" x14ac:dyDescent="0.35">
      <c r="A56" t="s">
        <v>237</v>
      </c>
      <c r="B56" s="1">
        <v>43466</v>
      </c>
      <c r="C56" s="1">
        <v>43643</v>
      </c>
      <c r="D56">
        <v>1</v>
      </c>
      <c r="E56">
        <v>0</v>
      </c>
      <c r="F56">
        <v>1</v>
      </c>
      <c r="G56">
        <v>0</v>
      </c>
      <c r="H56">
        <v>0</v>
      </c>
      <c r="I56">
        <v>0</v>
      </c>
      <c r="J56">
        <v>0</v>
      </c>
      <c r="K56">
        <v>1</v>
      </c>
      <c r="L56">
        <v>0</v>
      </c>
      <c r="M56">
        <v>1</v>
      </c>
      <c r="N56">
        <v>0</v>
      </c>
      <c r="O56">
        <v>0</v>
      </c>
      <c r="P56">
        <v>0</v>
      </c>
      <c r="Q56">
        <v>0</v>
      </c>
      <c r="R56">
        <v>0</v>
      </c>
      <c r="S56">
        <v>0</v>
      </c>
      <c r="T56">
        <v>0</v>
      </c>
      <c r="U56">
        <v>0</v>
      </c>
      <c r="V56">
        <v>0</v>
      </c>
      <c r="W56">
        <v>0</v>
      </c>
      <c r="X56">
        <v>0</v>
      </c>
      <c r="Y56">
        <v>0</v>
      </c>
      <c r="Z56">
        <v>0</v>
      </c>
      <c r="AA56">
        <v>1</v>
      </c>
      <c r="AB56">
        <v>0</v>
      </c>
      <c r="AC56">
        <v>2</v>
      </c>
      <c r="AD56">
        <v>1</v>
      </c>
      <c r="AE56">
        <v>0</v>
      </c>
      <c r="AF56">
        <v>0</v>
      </c>
      <c r="AG56">
        <v>0</v>
      </c>
      <c r="AH56">
        <v>0</v>
      </c>
      <c r="AI56">
        <v>1</v>
      </c>
      <c r="AJ56">
        <v>0</v>
      </c>
      <c r="AK56">
        <v>0</v>
      </c>
      <c r="AL56">
        <v>0</v>
      </c>
      <c r="AM56">
        <v>0</v>
      </c>
      <c r="AN56">
        <v>0</v>
      </c>
      <c r="AO56">
        <v>0</v>
      </c>
      <c r="AP56">
        <v>0</v>
      </c>
      <c r="AQ56">
        <v>1</v>
      </c>
      <c r="AR56">
        <v>0</v>
      </c>
      <c r="AS56">
        <v>0</v>
      </c>
      <c r="AT56">
        <v>1</v>
      </c>
      <c r="AU56">
        <v>0</v>
      </c>
      <c r="AV56">
        <v>0</v>
      </c>
      <c r="AW56" t="s">
        <v>794</v>
      </c>
      <c r="AX56" t="s">
        <v>794</v>
      </c>
      <c r="AY56">
        <v>0</v>
      </c>
      <c r="AZ56" t="s">
        <v>794</v>
      </c>
      <c r="BA56" t="s">
        <v>794</v>
      </c>
      <c r="BB56" t="s">
        <v>794</v>
      </c>
      <c r="BC56">
        <v>0</v>
      </c>
      <c r="BD56" t="s">
        <v>794</v>
      </c>
      <c r="BE56" t="s">
        <v>794</v>
      </c>
      <c r="BF56" t="s">
        <v>794</v>
      </c>
      <c r="BG56" t="s">
        <v>794</v>
      </c>
      <c r="BH56" t="s">
        <v>794</v>
      </c>
      <c r="BI56" t="s">
        <v>794</v>
      </c>
      <c r="BJ56" t="s">
        <v>794</v>
      </c>
      <c r="BK56">
        <v>0</v>
      </c>
      <c r="BL56" t="s">
        <v>794</v>
      </c>
      <c r="BM56" t="s">
        <v>794</v>
      </c>
      <c r="BN56">
        <v>0</v>
      </c>
      <c r="BO56" t="s">
        <v>794</v>
      </c>
      <c r="BP56" t="s">
        <v>794</v>
      </c>
      <c r="BQ56" t="s">
        <v>794</v>
      </c>
      <c r="BR56">
        <v>0</v>
      </c>
      <c r="BS56">
        <v>0</v>
      </c>
      <c r="BT56">
        <v>0</v>
      </c>
      <c r="BU56">
        <v>0</v>
      </c>
      <c r="BV56">
        <v>1</v>
      </c>
      <c r="BW56">
        <v>1</v>
      </c>
      <c r="BX56">
        <v>1</v>
      </c>
      <c r="BY56">
        <v>1</v>
      </c>
      <c r="BZ56">
        <v>1</v>
      </c>
      <c r="CA56">
        <v>1</v>
      </c>
      <c r="CB56">
        <v>0</v>
      </c>
      <c r="CC56">
        <v>1</v>
      </c>
      <c r="CD56">
        <v>0</v>
      </c>
      <c r="CE56">
        <v>0</v>
      </c>
      <c r="CF56">
        <v>0</v>
      </c>
      <c r="CG56">
        <v>0</v>
      </c>
      <c r="CH56">
        <v>0</v>
      </c>
      <c r="CI56">
        <v>0</v>
      </c>
      <c r="CJ56">
        <v>0</v>
      </c>
      <c r="CK56">
        <v>0</v>
      </c>
      <c r="CL56">
        <v>0</v>
      </c>
      <c r="CM56">
        <v>0</v>
      </c>
      <c r="CN56">
        <v>0</v>
      </c>
      <c r="CO56">
        <v>0</v>
      </c>
      <c r="CP56">
        <v>1</v>
      </c>
      <c r="CQ56">
        <v>0</v>
      </c>
      <c r="CR56">
        <v>0</v>
      </c>
      <c r="CS56" t="s">
        <v>794</v>
      </c>
      <c r="CT56" t="s">
        <v>794</v>
      </c>
      <c r="CU56" t="s">
        <v>794</v>
      </c>
      <c r="CV56" t="s">
        <v>794</v>
      </c>
      <c r="CW56" t="s">
        <v>794</v>
      </c>
      <c r="CX56" t="s">
        <v>794</v>
      </c>
      <c r="CY56" t="s">
        <v>794</v>
      </c>
      <c r="CZ56" t="s">
        <v>794</v>
      </c>
      <c r="DA56" t="s">
        <v>794</v>
      </c>
      <c r="DB56" t="s">
        <v>794</v>
      </c>
      <c r="DC56" t="s">
        <v>794</v>
      </c>
      <c r="DD56" t="s">
        <v>794</v>
      </c>
      <c r="DE56" t="s">
        <v>794</v>
      </c>
      <c r="DF56" t="s">
        <v>794</v>
      </c>
      <c r="DG56" t="s">
        <v>794</v>
      </c>
      <c r="DH56" t="s">
        <v>794</v>
      </c>
      <c r="DI56" t="s">
        <v>794</v>
      </c>
    </row>
    <row r="57" spans="1:113" x14ac:dyDescent="0.35">
      <c r="A57" t="s">
        <v>237</v>
      </c>
      <c r="B57" s="1">
        <v>43644</v>
      </c>
      <c r="C57" s="1">
        <v>43646</v>
      </c>
      <c r="D57">
        <v>1</v>
      </c>
      <c r="E57">
        <v>0</v>
      </c>
      <c r="F57">
        <v>1</v>
      </c>
      <c r="G57">
        <v>0</v>
      </c>
      <c r="H57">
        <v>0</v>
      </c>
      <c r="I57">
        <v>0</v>
      </c>
      <c r="J57">
        <v>0</v>
      </c>
      <c r="K57">
        <v>1</v>
      </c>
      <c r="L57">
        <v>0</v>
      </c>
      <c r="M57">
        <v>1</v>
      </c>
      <c r="N57">
        <v>0</v>
      </c>
      <c r="O57">
        <v>0</v>
      </c>
      <c r="P57">
        <v>0</v>
      </c>
      <c r="Q57">
        <v>0</v>
      </c>
      <c r="R57">
        <v>0</v>
      </c>
      <c r="S57">
        <v>0</v>
      </c>
      <c r="T57">
        <v>0</v>
      </c>
      <c r="U57">
        <v>0</v>
      </c>
      <c r="V57">
        <v>0</v>
      </c>
      <c r="W57">
        <v>0</v>
      </c>
      <c r="X57">
        <v>0</v>
      </c>
      <c r="Y57">
        <v>0</v>
      </c>
      <c r="Z57">
        <v>0</v>
      </c>
      <c r="AA57">
        <v>1</v>
      </c>
      <c r="AB57">
        <v>0</v>
      </c>
      <c r="AC57">
        <v>2</v>
      </c>
      <c r="AD57">
        <v>1</v>
      </c>
      <c r="AE57">
        <v>0</v>
      </c>
      <c r="AF57">
        <v>0</v>
      </c>
      <c r="AG57">
        <v>0</v>
      </c>
      <c r="AH57">
        <v>0</v>
      </c>
      <c r="AI57">
        <v>1</v>
      </c>
      <c r="AJ57">
        <v>0</v>
      </c>
      <c r="AK57">
        <v>0</v>
      </c>
      <c r="AL57">
        <v>0</v>
      </c>
      <c r="AM57">
        <v>0</v>
      </c>
      <c r="AN57">
        <v>0</v>
      </c>
      <c r="AO57">
        <v>0</v>
      </c>
      <c r="AP57">
        <v>0</v>
      </c>
      <c r="AQ57">
        <v>1</v>
      </c>
      <c r="AR57">
        <v>0</v>
      </c>
      <c r="AS57">
        <v>0</v>
      </c>
      <c r="AT57">
        <v>1</v>
      </c>
      <c r="AU57">
        <v>0</v>
      </c>
      <c r="AV57">
        <v>0</v>
      </c>
      <c r="AW57" t="s">
        <v>794</v>
      </c>
      <c r="AX57" t="s">
        <v>794</v>
      </c>
      <c r="AY57">
        <v>0</v>
      </c>
      <c r="AZ57" t="s">
        <v>794</v>
      </c>
      <c r="BA57" t="s">
        <v>794</v>
      </c>
      <c r="BB57" t="s">
        <v>794</v>
      </c>
      <c r="BC57">
        <v>0</v>
      </c>
      <c r="BD57" t="s">
        <v>794</v>
      </c>
      <c r="BE57" t="s">
        <v>794</v>
      </c>
      <c r="BF57" t="s">
        <v>794</v>
      </c>
      <c r="BG57" t="s">
        <v>794</v>
      </c>
      <c r="BH57" t="s">
        <v>794</v>
      </c>
      <c r="BI57" t="s">
        <v>794</v>
      </c>
      <c r="BJ57" t="s">
        <v>794</v>
      </c>
      <c r="BK57">
        <v>0</v>
      </c>
      <c r="BL57" t="s">
        <v>794</v>
      </c>
      <c r="BM57" t="s">
        <v>794</v>
      </c>
      <c r="BN57">
        <v>0</v>
      </c>
      <c r="BO57" t="s">
        <v>794</v>
      </c>
      <c r="BP57" t="s">
        <v>794</v>
      </c>
      <c r="BQ57" t="s">
        <v>794</v>
      </c>
      <c r="BR57">
        <v>0</v>
      </c>
      <c r="BS57">
        <v>0</v>
      </c>
      <c r="BT57">
        <v>0</v>
      </c>
      <c r="BU57">
        <v>0</v>
      </c>
      <c r="BV57">
        <v>1</v>
      </c>
      <c r="BW57">
        <v>1</v>
      </c>
      <c r="BX57">
        <v>1</v>
      </c>
      <c r="BY57">
        <v>1</v>
      </c>
      <c r="BZ57">
        <v>1</v>
      </c>
      <c r="CA57">
        <v>1</v>
      </c>
      <c r="CB57">
        <v>0</v>
      </c>
      <c r="CC57">
        <v>1</v>
      </c>
      <c r="CD57">
        <v>0</v>
      </c>
      <c r="CE57">
        <v>0</v>
      </c>
      <c r="CF57">
        <v>0</v>
      </c>
      <c r="CG57">
        <v>0</v>
      </c>
      <c r="CH57">
        <v>0</v>
      </c>
      <c r="CI57">
        <v>0</v>
      </c>
      <c r="CJ57">
        <v>0</v>
      </c>
      <c r="CK57">
        <v>0</v>
      </c>
      <c r="CL57">
        <v>0</v>
      </c>
      <c r="CM57">
        <v>0</v>
      </c>
      <c r="CN57">
        <v>0</v>
      </c>
      <c r="CO57">
        <v>0</v>
      </c>
      <c r="CP57">
        <v>1</v>
      </c>
      <c r="CQ57">
        <v>0</v>
      </c>
      <c r="CR57">
        <v>0</v>
      </c>
      <c r="CS57" t="s">
        <v>794</v>
      </c>
      <c r="CT57" t="s">
        <v>794</v>
      </c>
      <c r="CU57" t="s">
        <v>794</v>
      </c>
      <c r="CV57" t="s">
        <v>794</v>
      </c>
      <c r="CW57" t="s">
        <v>794</v>
      </c>
      <c r="CX57" t="s">
        <v>794</v>
      </c>
      <c r="CY57" t="s">
        <v>794</v>
      </c>
      <c r="CZ57" t="s">
        <v>794</v>
      </c>
      <c r="DA57" t="s">
        <v>794</v>
      </c>
      <c r="DB57" t="s">
        <v>794</v>
      </c>
      <c r="DC57" t="s">
        <v>794</v>
      </c>
      <c r="DD57" t="s">
        <v>794</v>
      </c>
      <c r="DE57" t="s">
        <v>794</v>
      </c>
      <c r="DF57" t="s">
        <v>794</v>
      </c>
      <c r="DG57" t="s">
        <v>794</v>
      </c>
      <c r="DH57" t="s">
        <v>794</v>
      </c>
      <c r="DI57" t="s">
        <v>794</v>
      </c>
    </row>
    <row r="58" spans="1:113" x14ac:dyDescent="0.35">
      <c r="A58" t="s">
        <v>237</v>
      </c>
      <c r="B58" s="1">
        <v>43647</v>
      </c>
      <c r="C58" s="1">
        <v>43654</v>
      </c>
      <c r="D58">
        <v>1</v>
      </c>
      <c r="E58">
        <v>0</v>
      </c>
      <c r="F58">
        <v>1</v>
      </c>
      <c r="G58">
        <v>0</v>
      </c>
      <c r="H58">
        <v>0</v>
      </c>
      <c r="I58">
        <v>0</v>
      </c>
      <c r="J58">
        <v>0</v>
      </c>
      <c r="K58">
        <v>1</v>
      </c>
      <c r="L58">
        <v>0</v>
      </c>
      <c r="M58">
        <v>1</v>
      </c>
      <c r="N58">
        <v>0</v>
      </c>
      <c r="O58">
        <v>0</v>
      </c>
      <c r="P58">
        <v>0</v>
      </c>
      <c r="Q58">
        <v>0</v>
      </c>
      <c r="R58">
        <v>0</v>
      </c>
      <c r="S58">
        <v>0</v>
      </c>
      <c r="T58">
        <v>0</v>
      </c>
      <c r="U58">
        <v>0</v>
      </c>
      <c r="V58">
        <v>0</v>
      </c>
      <c r="W58">
        <v>0</v>
      </c>
      <c r="X58">
        <v>0</v>
      </c>
      <c r="Y58">
        <v>0</v>
      </c>
      <c r="Z58">
        <v>0</v>
      </c>
      <c r="AA58">
        <v>1</v>
      </c>
      <c r="AB58">
        <v>0</v>
      </c>
      <c r="AC58">
        <v>2</v>
      </c>
      <c r="AD58">
        <v>1</v>
      </c>
      <c r="AE58">
        <v>0</v>
      </c>
      <c r="AF58">
        <v>0</v>
      </c>
      <c r="AG58">
        <v>0</v>
      </c>
      <c r="AH58">
        <v>0</v>
      </c>
      <c r="AI58">
        <v>1</v>
      </c>
      <c r="AJ58">
        <v>0</v>
      </c>
      <c r="AK58">
        <v>0</v>
      </c>
      <c r="AL58">
        <v>0</v>
      </c>
      <c r="AM58">
        <v>0</v>
      </c>
      <c r="AN58">
        <v>0</v>
      </c>
      <c r="AO58">
        <v>0</v>
      </c>
      <c r="AP58">
        <v>0</v>
      </c>
      <c r="AQ58">
        <v>1</v>
      </c>
      <c r="AR58">
        <v>0</v>
      </c>
      <c r="AS58">
        <v>0</v>
      </c>
      <c r="AT58">
        <v>1</v>
      </c>
      <c r="AU58">
        <v>0</v>
      </c>
      <c r="AV58">
        <v>0</v>
      </c>
      <c r="AW58" t="s">
        <v>794</v>
      </c>
      <c r="AX58" t="s">
        <v>794</v>
      </c>
      <c r="AY58">
        <v>0</v>
      </c>
      <c r="AZ58" t="s">
        <v>794</v>
      </c>
      <c r="BA58" t="s">
        <v>794</v>
      </c>
      <c r="BB58" t="s">
        <v>794</v>
      </c>
      <c r="BC58">
        <v>0</v>
      </c>
      <c r="BD58" t="s">
        <v>794</v>
      </c>
      <c r="BE58" t="s">
        <v>794</v>
      </c>
      <c r="BF58" t="s">
        <v>794</v>
      </c>
      <c r="BG58" t="s">
        <v>794</v>
      </c>
      <c r="BH58" t="s">
        <v>794</v>
      </c>
      <c r="BI58" t="s">
        <v>794</v>
      </c>
      <c r="BJ58" t="s">
        <v>794</v>
      </c>
      <c r="BK58">
        <v>0</v>
      </c>
      <c r="BL58" t="s">
        <v>794</v>
      </c>
      <c r="BM58" t="s">
        <v>794</v>
      </c>
      <c r="BN58">
        <v>0</v>
      </c>
      <c r="BO58" t="s">
        <v>794</v>
      </c>
      <c r="BP58" t="s">
        <v>794</v>
      </c>
      <c r="BQ58" t="s">
        <v>794</v>
      </c>
      <c r="BR58">
        <v>0</v>
      </c>
      <c r="BS58">
        <v>0</v>
      </c>
      <c r="BT58">
        <v>0</v>
      </c>
      <c r="BU58">
        <v>0</v>
      </c>
      <c r="BV58">
        <v>1</v>
      </c>
      <c r="BW58">
        <v>1</v>
      </c>
      <c r="BX58">
        <v>1</v>
      </c>
      <c r="BY58">
        <v>1</v>
      </c>
      <c r="BZ58">
        <v>1</v>
      </c>
      <c r="CA58">
        <v>1</v>
      </c>
      <c r="CB58">
        <v>0</v>
      </c>
      <c r="CC58">
        <v>1</v>
      </c>
      <c r="CD58">
        <v>0</v>
      </c>
      <c r="CE58">
        <v>0</v>
      </c>
      <c r="CF58">
        <v>0</v>
      </c>
      <c r="CG58">
        <v>0</v>
      </c>
      <c r="CH58">
        <v>0</v>
      </c>
      <c r="CI58">
        <v>0</v>
      </c>
      <c r="CJ58">
        <v>0</v>
      </c>
      <c r="CK58">
        <v>0</v>
      </c>
      <c r="CL58">
        <v>0</v>
      </c>
      <c r="CM58">
        <v>0</v>
      </c>
      <c r="CN58">
        <v>0</v>
      </c>
      <c r="CO58">
        <v>0</v>
      </c>
      <c r="CP58">
        <v>1</v>
      </c>
      <c r="CQ58">
        <v>0</v>
      </c>
      <c r="CR58">
        <v>0</v>
      </c>
      <c r="CS58" t="s">
        <v>794</v>
      </c>
      <c r="CT58" t="s">
        <v>794</v>
      </c>
      <c r="CU58" t="s">
        <v>794</v>
      </c>
      <c r="CV58" t="s">
        <v>794</v>
      </c>
      <c r="CW58" t="s">
        <v>794</v>
      </c>
      <c r="CX58" t="s">
        <v>794</v>
      </c>
      <c r="CY58" t="s">
        <v>794</v>
      </c>
      <c r="CZ58" t="s">
        <v>794</v>
      </c>
      <c r="DA58" t="s">
        <v>794</v>
      </c>
      <c r="DB58" t="s">
        <v>794</v>
      </c>
      <c r="DC58" t="s">
        <v>794</v>
      </c>
      <c r="DD58" t="s">
        <v>794</v>
      </c>
      <c r="DE58" t="s">
        <v>794</v>
      </c>
      <c r="DF58" t="s">
        <v>794</v>
      </c>
      <c r="DG58" t="s">
        <v>794</v>
      </c>
      <c r="DH58" t="s">
        <v>794</v>
      </c>
      <c r="DI58" t="s">
        <v>794</v>
      </c>
    </row>
    <row r="59" spans="1:113" x14ac:dyDescent="0.35">
      <c r="A59" t="s">
        <v>237</v>
      </c>
      <c r="B59" s="1">
        <v>43655</v>
      </c>
      <c r="C59" s="1">
        <v>43830</v>
      </c>
      <c r="D59">
        <v>1</v>
      </c>
      <c r="E59">
        <v>0</v>
      </c>
      <c r="F59">
        <v>1</v>
      </c>
      <c r="G59">
        <v>0</v>
      </c>
      <c r="H59">
        <v>0</v>
      </c>
      <c r="I59">
        <v>0</v>
      </c>
      <c r="J59">
        <v>0</v>
      </c>
      <c r="K59">
        <v>1</v>
      </c>
      <c r="L59">
        <v>0</v>
      </c>
      <c r="M59">
        <v>1</v>
      </c>
      <c r="N59">
        <v>0</v>
      </c>
      <c r="O59">
        <v>0</v>
      </c>
      <c r="P59">
        <v>0</v>
      </c>
      <c r="Q59">
        <v>0</v>
      </c>
      <c r="R59">
        <v>0</v>
      </c>
      <c r="S59">
        <v>0</v>
      </c>
      <c r="T59">
        <v>0</v>
      </c>
      <c r="U59">
        <v>0</v>
      </c>
      <c r="V59">
        <v>0</v>
      </c>
      <c r="W59">
        <v>0</v>
      </c>
      <c r="X59">
        <v>0</v>
      </c>
      <c r="Y59">
        <v>0</v>
      </c>
      <c r="Z59">
        <v>0</v>
      </c>
      <c r="AA59">
        <v>1</v>
      </c>
      <c r="AB59">
        <v>0</v>
      </c>
      <c r="AC59">
        <v>2</v>
      </c>
      <c r="AD59">
        <v>1</v>
      </c>
      <c r="AE59">
        <v>0</v>
      </c>
      <c r="AF59">
        <v>0</v>
      </c>
      <c r="AG59">
        <v>0</v>
      </c>
      <c r="AH59">
        <v>0</v>
      </c>
      <c r="AI59">
        <v>1</v>
      </c>
      <c r="AJ59">
        <v>0</v>
      </c>
      <c r="AK59">
        <v>0</v>
      </c>
      <c r="AL59">
        <v>0</v>
      </c>
      <c r="AM59">
        <v>0</v>
      </c>
      <c r="AN59">
        <v>0</v>
      </c>
      <c r="AO59">
        <v>0</v>
      </c>
      <c r="AP59">
        <v>0</v>
      </c>
      <c r="AQ59">
        <v>1</v>
      </c>
      <c r="AR59">
        <v>0</v>
      </c>
      <c r="AS59">
        <v>0</v>
      </c>
      <c r="AT59">
        <v>1</v>
      </c>
      <c r="AU59">
        <v>0</v>
      </c>
      <c r="AV59">
        <v>0</v>
      </c>
      <c r="AW59" t="s">
        <v>794</v>
      </c>
      <c r="AX59" t="s">
        <v>794</v>
      </c>
      <c r="AY59">
        <v>0</v>
      </c>
      <c r="AZ59" t="s">
        <v>794</v>
      </c>
      <c r="BA59" t="s">
        <v>794</v>
      </c>
      <c r="BB59" t="s">
        <v>794</v>
      </c>
      <c r="BC59">
        <v>0</v>
      </c>
      <c r="BD59" t="s">
        <v>794</v>
      </c>
      <c r="BE59" t="s">
        <v>794</v>
      </c>
      <c r="BF59" t="s">
        <v>794</v>
      </c>
      <c r="BG59" t="s">
        <v>794</v>
      </c>
      <c r="BH59" t="s">
        <v>794</v>
      </c>
      <c r="BI59" t="s">
        <v>794</v>
      </c>
      <c r="BJ59" t="s">
        <v>794</v>
      </c>
      <c r="BK59">
        <v>0</v>
      </c>
      <c r="BL59" t="s">
        <v>794</v>
      </c>
      <c r="BM59" t="s">
        <v>794</v>
      </c>
      <c r="BN59">
        <v>0</v>
      </c>
      <c r="BO59" t="s">
        <v>794</v>
      </c>
      <c r="BP59" t="s">
        <v>794</v>
      </c>
      <c r="BQ59" t="s">
        <v>794</v>
      </c>
      <c r="BR59">
        <v>0</v>
      </c>
      <c r="BS59">
        <v>0</v>
      </c>
      <c r="BT59">
        <v>0</v>
      </c>
      <c r="BU59">
        <v>0</v>
      </c>
      <c r="BV59">
        <v>1</v>
      </c>
      <c r="BW59">
        <v>1</v>
      </c>
      <c r="BX59">
        <v>1</v>
      </c>
      <c r="BY59">
        <v>1</v>
      </c>
      <c r="BZ59">
        <v>1</v>
      </c>
      <c r="CA59">
        <v>1</v>
      </c>
      <c r="CB59">
        <v>0</v>
      </c>
      <c r="CC59">
        <v>1</v>
      </c>
      <c r="CD59">
        <v>0</v>
      </c>
      <c r="CE59">
        <v>0</v>
      </c>
      <c r="CF59">
        <v>0</v>
      </c>
      <c r="CG59">
        <v>0</v>
      </c>
      <c r="CH59">
        <v>0</v>
      </c>
      <c r="CI59">
        <v>0</v>
      </c>
      <c r="CJ59">
        <v>0</v>
      </c>
      <c r="CK59">
        <v>0</v>
      </c>
      <c r="CL59">
        <v>0</v>
      </c>
      <c r="CM59">
        <v>0</v>
      </c>
      <c r="CN59">
        <v>0</v>
      </c>
      <c r="CO59">
        <v>0</v>
      </c>
      <c r="CP59">
        <v>1</v>
      </c>
      <c r="CQ59">
        <v>0</v>
      </c>
      <c r="CR59">
        <v>0</v>
      </c>
      <c r="CS59" t="s">
        <v>794</v>
      </c>
      <c r="CT59" t="s">
        <v>794</v>
      </c>
      <c r="CU59" t="s">
        <v>794</v>
      </c>
      <c r="CV59" t="s">
        <v>794</v>
      </c>
      <c r="CW59" t="s">
        <v>794</v>
      </c>
      <c r="CX59" t="s">
        <v>794</v>
      </c>
      <c r="CY59" t="s">
        <v>794</v>
      </c>
      <c r="CZ59" t="s">
        <v>794</v>
      </c>
      <c r="DA59" t="s">
        <v>794</v>
      </c>
      <c r="DB59" t="s">
        <v>794</v>
      </c>
      <c r="DC59" t="s">
        <v>794</v>
      </c>
      <c r="DD59" t="s">
        <v>794</v>
      </c>
      <c r="DE59" t="s">
        <v>794</v>
      </c>
      <c r="DF59" t="s">
        <v>794</v>
      </c>
      <c r="DG59" t="s">
        <v>794</v>
      </c>
      <c r="DH59" t="s">
        <v>794</v>
      </c>
      <c r="DI59" t="s">
        <v>794</v>
      </c>
    </row>
    <row r="60" spans="1:113" x14ac:dyDescent="0.35">
      <c r="A60" t="s">
        <v>241</v>
      </c>
      <c r="B60" s="1">
        <v>41640</v>
      </c>
      <c r="C60" s="1">
        <v>42825</v>
      </c>
      <c r="D60">
        <v>0</v>
      </c>
      <c r="E60" t="s">
        <v>794</v>
      </c>
      <c r="F60" t="s">
        <v>794</v>
      </c>
      <c r="G60" t="s">
        <v>794</v>
      </c>
      <c r="H60" t="s">
        <v>794</v>
      </c>
      <c r="I60" t="s">
        <v>794</v>
      </c>
      <c r="J60" t="s">
        <v>794</v>
      </c>
      <c r="K60" t="s">
        <v>794</v>
      </c>
      <c r="L60" t="s">
        <v>794</v>
      </c>
      <c r="M60" t="s">
        <v>794</v>
      </c>
      <c r="N60" t="s">
        <v>794</v>
      </c>
      <c r="O60" t="s">
        <v>794</v>
      </c>
      <c r="P60" t="s">
        <v>794</v>
      </c>
      <c r="Q60" t="s">
        <v>794</v>
      </c>
      <c r="R60" t="s">
        <v>794</v>
      </c>
      <c r="S60" t="s">
        <v>794</v>
      </c>
      <c r="T60" t="s">
        <v>794</v>
      </c>
      <c r="U60" t="s">
        <v>794</v>
      </c>
      <c r="V60" t="s">
        <v>794</v>
      </c>
      <c r="W60" t="s">
        <v>794</v>
      </c>
      <c r="X60" t="s">
        <v>794</v>
      </c>
      <c r="Y60" t="s">
        <v>794</v>
      </c>
      <c r="Z60" t="s">
        <v>794</v>
      </c>
      <c r="AA60" t="s">
        <v>794</v>
      </c>
      <c r="AB60" t="s">
        <v>794</v>
      </c>
      <c r="AC60" t="s">
        <v>794</v>
      </c>
      <c r="AD60" t="s">
        <v>794</v>
      </c>
      <c r="AE60" t="s">
        <v>794</v>
      </c>
      <c r="AF60" t="s">
        <v>794</v>
      </c>
      <c r="AG60" t="s">
        <v>794</v>
      </c>
      <c r="AH60" t="s">
        <v>794</v>
      </c>
      <c r="AI60" t="s">
        <v>794</v>
      </c>
      <c r="AJ60" t="s">
        <v>794</v>
      </c>
      <c r="AK60" t="s">
        <v>794</v>
      </c>
      <c r="AL60" t="s">
        <v>794</v>
      </c>
      <c r="AM60" t="s">
        <v>794</v>
      </c>
      <c r="AN60" t="s">
        <v>794</v>
      </c>
      <c r="AO60" t="s">
        <v>794</v>
      </c>
      <c r="AP60" t="s">
        <v>794</v>
      </c>
      <c r="AQ60" t="s">
        <v>794</v>
      </c>
      <c r="AR60" t="s">
        <v>794</v>
      </c>
      <c r="AS60" t="s">
        <v>794</v>
      </c>
      <c r="AT60" t="s">
        <v>794</v>
      </c>
      <c r="AU60" t="s">
        <v>794</v>
      </c>
      <c r="AV60" t="s">
        <v>794</v>
      </c>
      <c r="AW60" t="s">
        <v>794</v>
      </c>
      <c r="AX60" t="s">
        <v>794</v>
      </c>
      <c r="AY60" t="s">
        <v>794</v>
      </c>
      <c r="AZ60" t="s">
        <v>794</v>
      </c>
      <c r="BA60" t="s">
        <v>794</v>
      </c>
      <c r="BB60" t="s">
        <v>794</v>
      </c>
      <c r="BC60" t="s">
        <v>794</v>
      </c>
      <c r="BD60" t="s">
        <v>794</v>
      </c>
      <c r="BE60" t="s">
        <v>794</v>
      </c>
      <c r="BF60" t="s">
        <v>794</v>
      </c>
      <c r="BG60" t="s">
        <v>794</v>
      </c>
      <c r="BH60" t="s">
        <v>794</v>
      </c>
      <c r="BI60" t="s">
        <v>794</v>
      </c>
      <c r="BJ60" t="s">
        <v>794</v>
      </c>
      <c r="BK60" t="s">
        <v>794</v>
      </c>
      <c r="BL60" t="s">
        <v>794</v>
      </c>
      <c r="BM60" t="s">
        <v>794</v>
      </c>
      <c r="BN60" t="s">
        <v>794</v>
      </c>
      <c r="BO60" t="s">
        <v>794</v>
      </c>
      <c r="BP60" t="s">
        <v>794</v>
      </c>
      <c r="BQ60" t="s">
        <v>794</v>
      </c>
      <c r="BR60" t="s">
        <v>794</v>
      </c>
      <c r="BS60" t="s">
        <v>794</v>
      </c>
      <c r="BT60" t="s">
        <v>794</v>
      </c>
      <c r="BU60" t="s">
        <v>794</v>
      </c>
      <c r="BV60" t="s">
        <v>794</v>
      </c>
      <c r="BW60" t="s">
        <v>794</v>
      </c>
      <c r="BX60" t="s">
        <v>794</v>
      </c>
      <c r="BY60" t="s">
        <v>794</v>
      </c>
      <c r="BZ60" t="s">
        <v>794</v>
      </c>
      <c r="CA60" t="s">
        <v>794</v>
      </c>
      <c r="CB60" t="s">
        <v>794</v>
      </c>
      <c r="CC60" t="s">
        <v>794</v>
      </c>
      <c r="CD60" t="s">
        <v>794</v>
      </c>
      <c r="CE60" t="s">
        <v>794</v>
      </c>
      <c r="CF60" t="s">
        <v>794</v>
      </c>
      <c r="CG60" t="s">
        <v>794</v>
      </c>
      <c r="CH60" t="s">
        <v>794</v>
      </c>
      <c r="CI60" t="s">
        <v>794</v>
      </c>
      <c r="CJ60" t="s">
        <v>794</v>
      </c>
      <c r="CK60" t="s">
        <v>794</v>
      </c>
      <c r="CL60" t="s">
        <v>794</v>
      </c>
      <c r="CM60" t="s">
        <v>794</v>
      </c>
      <c r="CN60" t="s">
        <v>794</v>
      </c>
      <c r="CO60" t="s">
        <v>794</v>
      </c>
      <c r="CP60" t="s">
        <v>794</v>
      </c>
      <c r="CQ60" t="s">
        <v>794</v>
      </c>
      <c r="CR60" t="s">
        <v>794</v>
      </c>
      <c r="CS60" t="s">
        <v>794</v>
      </c>
      <c r="CT60" t="s">
        <v>794</v>
      </c>
      <c r="CU60" t="s">
        <v>794</v>
      </c>
      <c r="CV60" t="s">
        <v>794</v>
      </c>
      <c r="CW60" t="s">
        <v>794</v>
      </c>
      <c r="CX60" t="s">
        <v>794</v>
      </c>
      <c r="CY60" t="s">
        <v>794</v>
      </c>
      <c r="CZ60" t="s">
        <v>794</v>
      </c>
      <c r="DA60" t="s">
        <v>794</v>
      </c>
      <c r="DB60" t="s">
        <v>794</v>
      </c>
      <c r="DC60" t="s">
        <v>794</v>
      </c>
      <c r="DD60" t="s">
        <v>794</v>
      </c>
      <c r="DE60" t="s">
        <v>794</v>
      </c>
      <c r="DF60" t="s">
        <v>794</v>
      </c>
      <c r="DG60" t="s">
        <v>794</v>
      </c>
      <c r="DH60" t="s">
        <v>794</v>
      </c>
      <c r="DI60" t="s">
        <v>794</v>
      </c>
    </row>
    <row r="61" spans="1:113" x14ac:dyDescent="0.35">
      <c r="A61" t="s">
        <v>241</v>
      </c>
      <c r="B61" s="1">
        <v>42826</v>
      </c>
      <c r="C61" s="1">
        <v>42901</v>
      </c>
      <c r="D61">
        <v>1</v>
      </c>
      <c r="E61">
        <v>0</v>
      </c>
      <c r="F61">
        <v>0</v>
      </c>
      <c r="G61">
        <v>1</v>
      </c>
      <c r="H61">
        <v>0</v>
      </c>
      <c r="I61">
        <v>0</v>
      </c>
      <c r="J61">
        <v>0</v>
      </c>
      <c r="K61">
        <v>0</v>
      </c>
      <c r="L61">
        <v>0</v>
      </c>
      <c r="M61">
        <v>1</v>
      </c>
      <c r="N61">
        <v>0</v>
      </c>
      <c r="O61">
        <v>0</v>
      </c>
      <c r="P61">
        <v>0</v>
      </c>
      <c r="Q61">
        <v>0</v>
      </c>
      <c r="R61">
        <v>1</v>
      </c>
      <c r="S61">
        <v>0</v>
      </c>
      <c r="T61">
        <v>0</v>
      </c>
      <c r="U61">
        <v>0</v>
      </c>
      <c r="V61">
        <v>0</v>
      </c>
      <c r="W61">
        <v>0</v>
      </c>
      <c r="X61">
        <v>0</v>
      </c>
      <c r="Y61">
        <v>0</v>
      </c>
      <c r="Z61">
        <v>0</v>
      </c>
      <c r="AA61">
        <v>0</v>
      </c>
      <c r="AB61">
        <v>0</v>
      </c>
      <c r="AC61">
        <v>0</v>
      </c>
      <c r="AD61">
        <v>1</v>
      </c>
      <c r="AE61">
        <v>0</v>
      </c>
      <c r="AF61">
        <v>0</v>
      </c>
      <c r="AG61">
        <v>0</v>
      </c>
      <c r="AH61">
        <v>0</v>
      </c>
      <c r="AI61">
        <v>1</v>
      </c>
      <c r="AJ61">
        <v>0</v>
      </c>
      <c r="AK61">
        <v>0</v>
      </c>
      <c r="AL61">
        <v>0</v>
      </c>
      <c r="AM61">
        <v>0</v>
      </c>
      <c r="AN61">
        <v>0</v>
      </c>
      <c r="AO61">
        <v>0</v>
      </c>
      <c r="AP61">
        <v>0</v>
      </c>
      <c r="AQ61">
        <v>0</v>
      </c>
      <c r="AR61" t="s">
        <v>794</v>
      </c>
      <c r="AS61" t="s">
        <v>794</v>
      </c>
      <c r="AT61" t="s">
        <v>794</v>
      </c>
      <c r="AU61" t="s">
        <v>794</v>
      </c>
      <c r="AV61">
        <v>0</v>
      </c>
      <c r="AW61" t="s">
        <v>794</v>
      </c>
      <c r="AX61" t="s">
        <v>794</v>
      </c>
      <c r="AY61">
        <v>0</v>
      </c>
      <c r="AZ61" t="s">
        <v>794</v>
      </c>
      <c r="BA61" t="s">
        <v>794</v>
      </c>
      <c r="BB61" t="s">
        <v>794</v>
      </c>
      <c r="BC61">
        <v>0</v>
      </c>
      <c r="BD61" t="s">
        <v>794</v>
      </c>
      <c r="BE61" t="s">
        <v>794</v>
      </c>
      <c r="BF61" t="s">
        <v>794</v>
      </c>
      <c r="BG61" t="s">
        <v>794</v>
      </c>
      <c r="BH61" t="s">
        <v>794</v>
      </c>
      <c r="BI61" t="s">
        <v>794</v>
      </c>
      <c r="BJ61" t="s">
        <v>794</v>
      </c>
      <c r="BK61">
        <v>0</v>
      </c>
      <c r="BL61" t="s">
        <v>794</v>
      </c>
      <c r="BM61" t="s">
        <v>794</v>
      </c>
      <c r="BN61">
        <v>0</v>
      </c>
      <c r="BO61" t="s">
        <v>794</v>
      </c>
      <c r="BP61" t="s">
        <v>794</v>
      </c>
      <c r="BQ61" t="s">
        <v>794</v>
      </c>
      <c r="BR61">
        <v>0</v>
      </c>
      <c r="BS61">
        <v>0</v>
      </c>
      <c r="BT61">
        <v>0</v>
      </c>
      <c r="BU61">
        <v>0</v>
      </c>
      <c r="BV61">
        <v>1</v>
      </c>
      <c r="BW61">
        <v>1</v>
      </c>
      <c r="BX61">
        <v>1</v>
      </c>
      <c r="BY61">
        <v>1</v>
      </c>
      <c r="BZ61">
        <v>0</v>
      </c>
      <c r="CA61">
        <v>0</v>
      </c>
      <c r="CB61">
        <v>0</v>
      </c>
      <c r="CC61">
        <v>1</v>
      </c>
      <c r="CD61">
        <v>0</v>
      </c>
      <c r="CE61">
        <v>0</v>
      </c>
      <c r="CF61">
        <v>0</v>
      </c>
      <c r="CG61">
        <v>0</v>
      </c>
      <c r="CH61">
        <v>0</v>
      </c>
      <c r="CI61">
        <v>0</v>
      </c>
      <c r="CJ61">
        <v>0</v>
      </c>
      <c r="CK61">
        <v>0</v>
      </c>
      <c r="CL61">
        <v>0</v>
      </c>
      <c r="CM61">
        <v>1</v>
      </c>
      <c r="CN61">
        <v>0</v>
      </c>
      <c r="CO61">
        <v>0</v>
      </c>
      <c r="CP61">
        <v>1</v>
      </c>
      <c r="CQ61">
        <v>0</v>
      </c>
      <c r="CR61">
        <v>0</v>
      </c>
      <c r="CS61" t="s">
        <v>794</v>
      </c>
      <c r="CT61" t="s">
        <v>794</v>
      </c>
      <c r="CU61" t="s">
        <v>794</v>
      </c>
      <c r="CV61" t="s">
        <v>794</v>
      </c>
      <c r="CW61" t="s">
        <v>794</v>
      </c>
      <c r="CX61" t="s">
        <v>794</v>
      </c>
      <c r="CY61" t="s">
        <v>794</v>
      </c>
      <c r="CZ61" t="s">
        <v>794</v>
      </c>
      <c r="DA61" t="s">
        <v>794</v>
      </c>
      <c r="DB61" t="s">
        <v>794</v>
      </c>
      <c r="DC61" t="s">
        <v>794</v>
      </c>
      <c r="DD61" t="s">
        <v>794</v>
      </c>
      <c r="DE61" t="s">
        <v>794</v>
      </c>
      <c r="DF61" t="s">
        <v>794</v>
      </c>
      <c r="DG61" t="s">
        <v>794</v>
      </c>
      <c r="DH61" t="s">
        <v>794</v>
      </c>
      <c r="DI61" t="s">
        <v>794</v>
      </c>
    </row>
    <row r="62" spans="1:113" x14ac:dyDescent="0.35">
      <c r="A62" t="s">
        <v>241</v>
      </c>
      <c r="B62" s="1">
        <v>42902</v>
      </c>
      <c r="C62" s="1">
        <v>42932</v>
      </c>
      <c r="D62">
        <v>1</v>
      </c>
      <c r="E62">
        <v>0</v>
      </c>
      <c r="F62">
        <v>0</v>
      </c>
      <c r="G62">
        <v>1</v>
      </c>
      <c r="H62">
        <v>0</v>
      </c>
      <c r="I62">
        <v>0</v>
      </c>
      <c r="J62">
        <v>0</v>
      </c>
      <c r="K62">
        <v>0</v>
      </c>
      <c r="L62">
        <v>0</v>
      </c>
      <c r="M62">
        <v>1</v>
      </c>
      <c r="N62">
        <v>0</v>
      </c>
      <c r="O62">
        <v>0</v>
      </c>
      <c r="P62">
        <v>0</v>
      </c>
      <c r="Q62">
        <v>0</v>
      </c>
      <c r="R62">
        <v>1</v>
      </c>
      <c r="S62">
        <v>0</v>
      </c>
      <c r="T62">
        <v>0</v>
      </c>
      <c r="U62">
        <v>0</v>
      </c>
      <c r="V62">
        <v>0</v>
      </c>
      <c r="W62">
        <v>0</v>
      </c>
      <c r="X62">
        <v>0</v>
      </c>
      <c r="Y62">
        <v>0</v>
      </c>
      <c r="Z62">
        <v>0</v>
      </c>
      <c r="AA62">
        <v>0</v>
      </c>
      <c r="AB62">
        <v>0</v>
      </c>
      <c r="AC62">
        <v>0</v>
      </c>
      <c r="AD62">
        <v>1</v>
      </c>
      <c r="AE62">
        <v>0</v>
      </c>
      <c r="AF62">
        <v>0</v>
      </c>
      <c r="AG62">
        <v>0</v>
      </c>
      <c r="AH62">
        <v>0</v>
      </c>
      <c r="AI62">
        <v>1</v>
      </c>
      <c r="AJ62">
        <v>0</v>
      </c>
      <c r="AK62">
        <v>0</v>
      </c>
      <c r="AL62">
        <v>0</v>
      </c>
      <c r="AM62">
        <v>0</v>
      </c>
      <c r="AN62">
        <v>0</v>
      </c>
      <c r="AO62">
        <v>0</v>
      </c>
      <c r="AP62">
        <v>0</v>
      </c>
      <c r="AQ62">
        <v>0</v>
      </c>
      <c r="AR62" t="s">
        <v>794</v>
      </c>
      <c r="AS62" t="s">
        <v>794</v>
      </c>
      <c r="AT62" t="s">
        <v>794</v>
      </c>
      <c r="AU62" t="s">
        <v>794</v>
      </c>
      <c r="AV62">
        <v>0</v>
      </c>
      <c r="AW62" t="s">
        <v>794</v>
      </c>
      <c r="AX62" t="s">
        <v>794</v>
      </c>
      <c r="AY62">
        <v>0</v>
      </c>
      <c r="AZ62" t="s">
        <v>794</v>
      </c>
      <c r="BA62" t="s">
        <v>794</v>
      </c>
      <c r="BB62" t="s">
        <v>794</v>
      </c>
      <c r="BC62">
        <v>0</v>
      </c>
      <c r="BD62" t="s">
        <v>794</v>
      </c>
      <c r="BE62" t="s">
        <v>794</v>
      </c>
      <c r="BF62" t="s">
        <v>794</v>
      </c>
      <c r="BG62" t="s">
        <v>794</v>
      </c>
      <c r="BH62" t="s">
        <v>794</v>
      </c>
      <c r="BI62" t="s">
        <v>794</v>
      </c>
      <c r="BJ62" t="s">
        <v>794</v>
      </c>
      <c r="BK62">
        <v>0</v>
      </c>
      <c r="BL62" t="s">
        <v>794</v>
      </c>
      <c r="BM62" t="s">
        <v>794</v>
      </c>
      <c r="BN62">
        <v>0</v>
      </c>
      <c r="BO62" t="s">
        <v>794</v>
      </c>
      <c r="BP62" t="s">
        <v>794</v>
      </c>
      <c r="BQ62" t="s">
        <v>794</v>
      </c>
      <c r="BR62">
        <v>0</v>
      </c>
      <c r="BS62">
        <v>0</v>
      </c>
      <c r="BT62">
        <v>0</v>
      </c>
      <c r="BU62">
        <v>0</v>
      </c>
      <c r="BV62">
        <v>1</v>
      </c>
      <c r="BW62">
        <v>1</v>
      </c>
      <c r="BX62">
        <v>1</v>
      </c>
      <c r="BY62">
        <v>1</v>
      </c>
      <c r="BZ62">
        <v>0</v>
      </c>
      <c r="CA62">
        <v>0</v>
      </c>
      <c r="CB62">
        <v>0</v>
      </c>
      <c r="CC62">
        <v>1</v>
      </c>
      <c r="CD62">
        <v>0</v>
      </c>
      <c r="CE62">
        <v>0</v>
      </c>
      <c r="CF62">
        <v>0</v>
      </c>
      <c r="CG62">
        <v>0</v>
      </c>
      <c r="CH62">
        <v>0</v>
      </c>
      <c r="CI62">
        <v>0</v>
      </c>
      <c r="CJ62">
        <v>0</v>
      </c>
      <c r="CK62">
        <v>0</v>
      </c>
      <c r="CL62">
        <v>0</v>
      </c>
      <c r="CM62">
        <v>1</v>
      </c>
      <c r="CN62">
        <v>0</v>
      </c>
      <c r="CO62">
        <v>0</v>
      </c>
      <c r="CP62">
        <v>1</v>
      </c>
      <c r="CQ62">
        <v>0</v>
      </c>
      <c r="CR62">
        <v>0</v>
      </c>
      <c r="CS62" t="s">
        <v>794</v>
      </c>
      <c r="CT62" t="s">
        <v>794</v>
      </c>
      <c r="CU62" t="s">
        <v>794</v>
      </c>
      <c r="CV62" t="s">
        <v>794</v>
      </c>
      <c r="CW62" t="s">
        <v>794</v>
      </c>
      <c r="CX62" t="s">
        <v>794</v>
      </c>
      <c r="CY62" t="s">
        <v>794</v>
      </c>
      <c r="CZ62" t="s">
        <v>794</v>
      </c>
      <c r="DA62" t="s">
        <v>794</v>
      </c>
      <c r="DB62" t="s">
        <v>794</v>
      </c>
      <c r="DC62" t="s">
        <v>794</v>
      </c>
      <c r="DD62" t="s">
        <v>794</v>
      </c>
      <c r="DE62" t="s">
        <v>794</v>
      </c>
      <c r="DF62" t="s">
        <v>794</v>
      </c>
      <c r="DG62" t="s">
        <v>794</v>
      </c>
      <c r="DH62" t="s">
        <v>794</v>
      </c>
      <c r="DI62" t="s">
        <v>794</v>
      </c>
    </row>
    <row r="63" spans="1:113" x14ac:dyDescent="0.35">
      <c r="A63" t="s">
        <v>241</v>
      </c>
      <c r="B63" s="1">
        <v>42933</v>
      </c>
      <c r="C63" s="1">
        <v>43261</v>
      </c>
      <c r="D63">
        <v>1</v>
      </c>
      <c r="E63">
        <v>0</v>
      </c>
      <c r="F63">
        <v>0</v>
      </c>
      <c r="G63">
        <v>1</v>
      </c>
      <c r="H63">
        <v>0</v>
      </c>
      <c r="I63">
        <v>0</v>
      </c>
      <c r="J63">
        <v>0</v>
      </c>
      <c r="K63">
        <v>0</v>
      </c>
      <c r="L63">
        <v>0</v>
      </c>
      <c r="M63">
        <v>1</v>
      </c>
      <c r="N63">
        <v>0</v>
      </c>
      <c r="O63">
        <v>0</v>
      </c>
      <c r="P63">
        <v>0</v>
      </c>
      <c r="Q63">
        <v>0</v>
      </c>
      <c r="R63">
        <v>1</v>
      </c>
      <c r="S63">
        <v>0</v>
      </c>
      <c r="T63">
        <v>0</v>
      </c>
      <c r="U63">
        <v>0</v>
      </c>
      <c r="V63">
        <v>0</v>
      </c>
      <c r="W63">
        <v>0</v>
      </c>
      <c r="X63">
        <v>0</v>
      </c>
      <c r="Y63">
        <v>0</v>
      </c>
      <c r="Z63">
        <v>0</v>
      </c>
      <c r="AA63">
        <v>0</v>
      </c>
      <c r="AB63">
        <v>0</v>
      </c>
      <c r="AC63">
        <v>0</v>
      </c>
      <c r="AD63">
        <v>1</v>
      </c>
      <c r="AE63">
        <v>0</v>
      </c>
      <c r="AF63">
        <v>0</v>
      </c>
      <c r="AG63">
        <v>0</v>
      </c>
      <c r="AH63">
        <v>0</v>
      </c>
      <c r="AI63">
        <v>1</v>
      </c>
      <c r="AJ63">
        <v>0</v>
      </c>
      <c r="AK63">
        <v>0</v>
      </c>
      <c r="AL63">
        <v>0</v>
      </c>
      <c r="AM63">
        <v>0</v>
      </c>
      <c r="AN63">
        <v>0</v>
      </c>
      <c r="AO63">
        <v>0</v>
      </c>
      <c r="AP63">
        <v>0</v>
      </c>
      <c r="AQ63">
        <v>0</v>
      </c>
      <c r="AR63" t="s">
        <v>794</v>
      </c>
      <c r="AS63" t="s">
        <v>794</v>
      </c>
      <c r="AT63" t="s">
        <v>794</v>
      </c>
      <c r="AU63" t="s">
        <v>794</v>
      </c>
      <c r="AV63">
        <v>0</v>
      </c>
      <c r="AW63" t="s">
        <v>794</v>
      </c>
      <c r="AX63" t="s">
        <v>794</v>
      </c>
      <c r="AY63">
        <v>0</v>
      </c>
      <c r="AZ63" t="s">
        <v>794</v>
      </c>
      <c r="BA63" t="s">
        <v>794</v>
      </c>
      <c r="BB63" t="s">
        <v>794</v>
      </c>
      <c r="BC63">
        <v>0</v>
      </c>
      <c r="BD63" t="s">
        <v>794</v>
      </c>
      <c r="BE63" t="s">
        <v>794</v>
      </c>
      <c r="BF63" t="s">
        <v>794</v>
      </c>
      <c r="BG63" t="s">
        <v>794</v>
      </c>
      <c r="BH63" t="s">
        <v>794</v>
      </c>
      <c r="BI63" t="s">
        <v>794</v>
      </c>
      <c r="BJ63" t="s">
        <v>794</v>
      </c>
      <c r="BK63">
        <v>0</v>
      </c>
      <c r="BL63" t="s">
        <v>794</v>
      </c>
      <c r="BM63" t="s">
        <v>794</v>
      </c>
      <c r="BN63">
        <v>0</v>
      </c>
      <c r="BO63" t="s">
        <v>794</v>
      </c>
      <c r="BP63" t="s">
        <v>794</v>
      </c>
      <c r="BQ63" t="s">
        <v>794</v>
      </c>
      <c r="BR63">
        <v>0</v>
      </c>
      <c r="BS63">
        <v>0</v>
      </c>
      <c r="BT63">
        <v>0</v>
      </c>
      <c r="BU63">
        <v>0</v>
      </c>
      <c r="BV63">
        <v>1</v>
      </c>
      <c r="BW63">
        <v>1</v>
      </c>
      <c r="BX63">
        <v>1</v>
      </c>
      <c r="BY63">
        <v>1</v>
      </c>
      <c r="BZ63">
        <v>0</v>
      </c>
      <c r="CA63">
        <v>0</v>
      </c>
      <c r="CB63">
        <v>0</v>
      </c>
      <c r="CC63">
        <v>1</v>
      </c>
      <c r="CD63">
        <v>0</v>
      </c>
      <c r="CE63">
        <v>0</v>
      </c>
      <c r="CF63">
        <v>0</v>
      </c>
      <c r="CG63">
        <v>0</v>
      </c>
      <c r="CH63">
        <v>0</v>
      </c>
      <c r="CI63">
        <v>0</v>
      </c>
      <c r="CJ63">
        <v>0</v>
      </c>
      <c r="CK63">
        <v>0</v>
      </c>
      <c r="CL63">
        <v>0</v>
      </c>
      <c r="CM63">
        <v>1</v>
      </c>
      <c r="CN63">
        <v>0</v>
      </c>
      <c r="CO63">
        <v>0</v>
      </c>
      <c r="CP63">
        <v>1</v>
      </c>
      <c r="CQ63">
        <v>0</v>
      </c>
      <c r="CR63">
        <v>0</v>
      </c>
      <c r="CS63" t="s">
        <v>794</v>
      </c>
      <c r="CT63" t="s">
        <v>794</v>
      </c>
      <c r="CU63" t="s">
        <v>794</v>
      </c>
      <c r="CV63" t="s">
        <v>794</v>
      </c>
      <c r="CW63" t="s">
        <v>794</v>
      </c>
      <c r="CX63" t="s">
        <v>794</v>
      </c>
      <c r="CY63" t="s">
        <v>794</v>
      </c>
      <c r="CZ63" t="s">
        <v>794</v>
      </c>
      <c r="DA63" t="s">
        <v>794</v>
      </c>
      <c r="DB63" t="s">
        <v>794</v>
      </c>
      <c r="DC63" t="s">
        <v>794</v>
      </c>
      <c r="DD63" t="s">
        <v>794</v>
      </c>
      <c r="DE63" t="s">
        <v>794</v>
      </c>
      <c r="DF63" t="s">
        <v>794</v>
      </c>
      <c r="DG63" t="s">
        <v>794</v>
      </c>
      <c r="DH63" t="s">
        <v>794</v>
      </c>
      <c r="DI63" t="s">
        <v>794</v>
      </c>
    </row>
    <row r="64" spans="1:113" x14ac:dyDescent="0.35">
      <c r="A64" t="s">
        <v>241</v>
      </c>
      <c r="B64" s="1">
        <v>43262</v>
      </c>
      <c r="C64" s="1">
        <v>43291</v>
      </c>
      <c r="D64">
        <v>1</v>
      </c>
      <c r="E64">
        <v>0</v>
      </c>
      <c r="F64">
        <v>0</v>
      </c>
      <c r="G64">
        <v>1</v>
      </c>
      <c r="H64">
        <v>0</v>
      </c>
      <c r="I64">
        <v>0</v>
      </c>
      <c r="J64">
        <v>0</v>
      </c>
      <c r="K64">
        <v>0</v>
      </c>
      <c r="L64">
        <v>0</v>
      </c>
      <c r="M64">
        <v>1</v>
      </c>
      <c r="N64">
        <v>0</v>
      </c>
      <c r="O64">
        <v>0</v>
      </c>
      <c r="P64">
        <v>0</v>
      </c>
      <c r="Q64">
        <v>0</v>
      </c>
      <c r="R64">
        <v>1</v>
      </c>
      <c r="S64">
        <v>0</v>
      </c>
      <c r="T64">
        <v>0</v>
      </c>
      <c r="U64">
        <v>0</v>
      </c>
      <c r="V64">
        <v>0</v>
      </c>
      <c r="W64">
        <v>0</v>
      </c>
      <c r="X64">
        <v>0</v>
      </c>
      <c r="Y64">
        <v>0</v>
      </c>
      <c r="Z64">
        <v>0</v>
      </c>
      <c r="AA64">
        <v>0</v>
      </c>
      <c r="AB64">
        <v>0</v>
      </c>
      <c r="AC64">
        <v>0</v>
      </c>
      <c r="AD64">
        <v>1</v>
      </c>
      <c r="AE64">
        <v>0</v>
      </c>
      <c r="AF64">
        <v>0</v>
      </c>
      <c r="AG64">
        <v>0</v>
      </c>
      <c r="AH64">
        <v>0</v>
      </c>
      <c r="AI64">
        <v>1</v>
      </c>
      <c r="AJ64">
        <v>0</v>
      </c>
      <c r="AK64">
        <v>0</v>
      </c>
      <c r="AL64">
        <v>0</v>
      </c>
      <c r="AM64">
        <v>0</v>
      </c>
      <c r="AN64">
        <v>0</v>
      </c>
      <c r="AO64">
        <v>0</v>
      </c>
      <c r="AP64">
        <v>0</v>
      </c>
      <c r="AQ64">
        <v>0</v>
      </c>
      <c r="AR64" t="s">
        <v>794</v>
      </c>
      <c r="AS64" t="s">
        <v>794</v>
      </c>
      <c r="AT64" t="s">
        <v>794</v>
      </c>
      <c r="AU64" t="s">
        <v>794</v>
      </c>
      <c r="AV64">
        <v>0</v>
      </c>
      <c r="AW64" t="s">
        <v>794</v>
      </c>
      <c r="AX64" t="s">
        <v>794</v>
      </c>
      <c r="AY64">
        <v>0</v>
      </c>
      <c r="AZ64" t="s">
        <v>794</v>
      </c>
      <c r="BA64" t="s">
        <v>794</v>
      </c>
      <c r="BB64" t="s">
        <v>794</v>
      </c>
      <c r="BC64">
        <v>0</v>
      </c>
      <c r="BD64" t="s">
        <v>794</v>
      </c>
      <c r="BE64" t="s">
        <v>794</v>
      </c>
      <c r="BF64" t="s">
        <v>794</v>
      </c>
      <c r="BG64" t="s">
        <v>794</v>
      </c>
      <c r="BH64" t="s">
        <v>794</v>
      </c>
      <c r="BI64" t="s">
        <v>794</v>
      </c>
      <c r="BJ64" t="s">
        <v>794</v>
      </c>
      <c r="BK64">
        <v>0</v>
      </c>
      <c r="BL64" t="s">
        <v>794</v>
      </c>
      <c r="BM64" t="s">
        <v>794</v>
      </c>
      <c r="BN64">
        <v>0</v>
      </c>
      <c r="BO64" t="s">
        <v>794</v>
      </c>
      <c r="BP64" t="s">
        <v>794</v>
      </c>
      <c r="BQ64" t="s">
        <v>794</v>
      </c>
      <c r="BR64">
        <v>0</v>
      </c>
      <c r="BS64">
        <v>0</v>
      </c>
      <c r="BT64">
        <v>0</v>
      </c>
      <c r="BU64">
        <v>0</v>
      </c>
      <c r="BV64">
        <v>1</v>
      </c>
      <c r="BW64">
        <v>1</v>
      </c>
      <c r="BX64">
        <v>1</v>
      </c>
      <c r="BY64">
        <v>1</v>
      </c>
      <c r="BZ64">
        <v>0</v>
      </c>
      <c r="CA64">
        <v>0</v>
      </c>
      <c r="CB64">
        <v>0</v>
      </c>
      <c r="CC64">
        <v>1</v>
      </c>
      <c r="CD64">
        <v>0</v>
      </c>
      <c r="CE64">
        <v>0</v>
      </c>
      <c r="CF64">
        <v>0</v>
      </c>
      <c r="CG64">
        <v>0</v>
      </c>
      <c r="CH64">
        <v>0</v>
      </c>
      <c r="CI64">
        <v>0</v>
      </c>
      <c r="CJ64">
        <v>0</v>
      </c>
      <c r="CK64">
        <v>0</v>
      </c>
      <c r="CL64">
        <v>0</v>
      </c>
      <c r="CM64">
        <v>1</v>
      </c>
      <c r="CN64">
        <v>0</v>
      </c>
      <c r="CO64">
        <v>0</v>
      </c>
      <c r="CP64">
        <v>1</v>
      </c>
      <c r="CQ64">
        <v>0</v>
      </c>
      <c r="CR64">
        <v>0</v>
      </c>
      <c r="CS64" t="s">
        <v>794</v>
      </c>
      <c r="CT64" t="s">
        <v>794</v>
      </c>
      <c r="CU64" t="s">
        <v>794</v>
      </c>
      <c r="CV64" t="s">
        <v>794</v>
      </c>
      <c r="CW64" t="s">
        <v>794</v>
      </c>
      <c r="CX64" t="s">
        <v>794</v>
      </c>
      <c r="CY64" t="s">
        <v>794</v>
      </c>
      <c r="CZ64" t="s">
        <v>794</v>
      </c>
      <c r="DA64" t="s">
        <v>794</v>
      </c>
      <c r="DB64" t="s">
        <v>794</v>
      </c>
      <c r="DC64" t="s">
        <v>794</v>
      </c>
      <c r="DD64" t="s">
        <v>794</v>
      </c>
      <c r="DE64" t="s">
        <v>794</v>
      </c>
      <c r="DF64" t="s">
        <v>794</v>
      </c>
      <c r="DG64" t="s">
        <v>794</v>
      </c>
      <c r="DH64" t="s">
        <v>794</v>
      </c>
      <c r="DI64" t="s">
        <v>794</v>
      </c>
    </row>
    <row r="65" spans="1:113" x14ac:dyDescent="0.35">
      <c r="A65" t="s">
        <v>241</v>
      </c>
      <c r="B65" s="1">
        <v>43292</v>
      </c>
      <c r="C65" s="1">
        <v>43340</v>
      </c>
      <c r="D65">
        <v>1</v>
      </c>
      <c r="E65">
        <v>0</v>
      </c>
      <c r="F65">
        <v>0</v>
      </c>
      <c r="G65">
        <v>1</v>
      </c>
      <c r="H65">
        <v>0</v>
      </c>
      <c r="I65">
        <v>0</v>
      </c>
      <c r="J65">
        <v>0</v>
      </c>
      <c r="K65">
        <v>0</v>
      </c>
      <c r="L65">
        <v>0</v>
      </c>
      <c r="M65">
        <v>1</v>
      </c>
      <c r="N65">
        <v>0</v>
      </c>
      <c r="O65">
        <v>0</v>
      </c>
      <c r="P65">
        <v>0</v>
      </c>
      <c r="Q65">
        <v>0</v>
      </c>
      <c r="R65">
        <v>1</v>
      </c>
      <c r="S65">
        <v>0</v>
      </c>
      <c r="T65">
        <v>0</v>
      </c>
      <c r="U65">
        <v>0</v>
      </c>
      <c r="V65">
        <v>0</v>
      </c>
      <c r="W65">
        <v>0</v>
      </c>
      <c r="X65">
        <v>0</v>
      </c>
      <c r="Y65">
        <v>0</v>
      </c>
      <c r="Z65">
        <v>0</v>
      </c>
      <c r="AA65">
        <v>0</v>
      </c>
      <c r="AB65">
        <v>0</v>
      </c>
      <c r="AC65">
        <v>0</v>
      </c>
      <c r="AD65">
        <v>1</v>
      </c>
      <c r="AE65">
        <v>0</v>
      </c>
      <c r="AF65">
        <v>0</v>
      </c>
      <c r="AG65">
        <v>0</v>
      </c>
      <c r="AH65">
        <v>0</v>
      </c>
      <c r="AI65">
        <v>1</v>
      </c>
      <c r="AJ65">
        <v>0</v>
      </c>
      <c r="AK65">
        <v>0</v>
      </c>
      <c r="AL65">
        <v>0</v>
      </c>
      <c r="AM65">
        <v>0</v>
      </c>
      <c r="AN65">
        <v>0</v>
      </c>
      <c r="AO65">
        <v>0</v>
      </c>
      <c r="AP65">
        <v>0</v>
      </c>
      <c r="AQ65">
        <v>0</v>
      </c>
      <c r="AR65" t="s">
        <v>794</v>
      </c>
      <c r="AS65" t="s">
        <v>794</v>
      </c>
      <c r="AT65" t="s">
        <v>794</v>
      </c>
      <c r="AU65" t="s">
        <v>794</v>
      </c>
      <c r="AV65">
        <v>0</v>
      </c>
      <c r="AW65" t="s">
        <v>794</v>
      </c>
      <c r="AX65" t="s">
        <v>794</v>
      </c>
      <c r="AY65">
        <v>0</v>
      </c>
      <c r="AZ65" t="s">
        <v>794</v>
      </c>
      <c r="BA65" t="s">
        <v>794</v>
      </c>
      <c r="BB65" t="s">
        <v>794</v>
      </c>
      <c r="BC65">
        <v>0</v>
      </c>
      <c r="BD65" t="s">
        <v>794</v>
      </c>
      <c r="BE65" t="s">
        <v>794</v>
      </c>
      <c r="BF65" t="s">
        <v>794</v>
      </c>
      <c r="BG65" t="s">
        <v>794</v>
      </c>
      <c r="BH65" t="s">
        <v>794</v>
      </c>
      <c r="BI65" t="s">
        <v>794</v>
      </c>
      <c r="BJ65" t="s">
        <v>794</v>
      </c>
      <c r="BK65">
        <v>0</v>
      </c>
      <c r="BL65" t="s">
        <v>794</v>
      </c>
      <c r="BM65" t="s">
        <v>794</v>
      </c>
      <c r="BN65">
        <v>0</v>
      </c>
      <c r="BO65" t="s">
        <v>794</v>
      </c>
      <c r="BP65" t="s">
        <v>794</v>
      </c>
      <c r="BQ65" t="s">
        <v>794</v>
      </c>
      <c r="BR65">
        <v>0</v>
      </c>
      <c r="BS65">
        <v>0</v>
      </c>
      <c r="BT65">
        <v>0</v>
      </c>
      <c r="BU65">
        <v>0</v>
      </c>
      <c r="BV65">
        <v>1</v>
      </c>
      <c r="BW65">
        <v>1</v>
      </c>
      <c r="BX65">
        <v>1</v>
      </c>
      <c r="BY65">
        <v>1</v>
      </c>
      <c r="BZ65">
        <v>0</v>
      </c>
      <c r="CA65">
        <v>0</v>
      </c>
      <c r="CB65">
        <v>0</v>
      </c>
      <c r="CC65">
        <v>1</v>
      </c>
      <c r="CD65">
        <v>0</v>
      </c>
      <c r="CE65">
        <v>0</v>
      </c>
      <c r="CF65">
        <v>0</v>
      </c>
      <c r="CG65">
        <v>0</v>
      </c>
      <c r="CH65">
        <v>0</v>
      </c>
      <c r="CI65">
        <v>0</v>
      </c>
      <c r="CJ65">
        <v>0</v>
      </c>
      <c r="CK65">
        <v>0</v>
      </c>
      <c r="CL65">
        <v>0</v>
      </c>
      <c r="CM65">
        <v>1</v>
      </c>
      <c r="CN65">
        <v>0</v>
      </c>
      <c r="CO65">
        <v>0</v>
      </c>
      <c r="CP65">
        <v>1</v>
      </c>
      <c r="CQ65">
        <v>0</v>
      </c>
      <c r="CR65">
        <v>0</v>
      </c>
      <c r="CS65" t="s">
        <v>794</v>
      </c>
      <c r="CT65" t="s">
        <v>794</v>
      </c>
      <c r="CU65" t="s">
        <v>794</v>
      </c>
      <c r="CV65" t="s">
        <v>794</v>
      </c>
      <c r="CW65" t="s">
        <v>794</v>
      </c>
      <c r="CX65" t="s">
        <v>794</v>
      </c>
      <c r="CY65" t="s">
        <v>794</v>
      </c>
      <c r="CZ65" t="s">
        <v>794</v>
      </c>
      <c r="DA65" t="s">
        <v>794</v>
      </c>
      <c r="DB65" t="s">
        <v>794</v>
      </c>
      <c r="DC65" t="s">
        <v>794</v>
      </c>
      <c r="DD65" t="s">
        <v>794</v>
      </c>
      <c r="DE65" t="s">
        <v>794</v>
      </c>
      <c r="DF65" t="s">
        <v>794</v>
      </c>
      <c r="DG65" t="s">
        <v>794</v>
      </c>
      <c r="DH65" t="s">
        <v>794</v>
      </c>
      <c r="DI65" t="s">
        <v>794</v>
      </c>
    </row>
    <row r="66" spans="1:113" x14ac:dyDescent="0.35">
      <c r="A66" t="s">
        <v>241</v>
      </c>
      <c r="B66" s="1">
        <v>43341</v>
      </c>
      <c r="C66" s="1">
        <v>43346</v>
      </c>
      <c r="D66">
        <v>1</v>
      </c>
      <c r="E66">
        <v>0</v>
      </c>
      <c r="F66">
        <v>0</v>
      </c>
      <c r="G66">
        <v>1</v>
      </c>
      <c r="H66">
        <v>0</v>
      </c>
      <c r="I66">
        <v>0</v>
      </c>
      <c r="J66">
        <v>0</v>
      </c>
      <c r="K66">
        <v>0</v>
      </c>
      <c r="L66">
        <v>0</v>
      </c>
      <c r="M66">
        <v>1</v>
      </c>
      <c r="N66">
        <v>0</v>
      </c>
      <c r="O66">
        <v>0</v>
      </c>
      <c r="P66">
        <v>0</v>
      </c>
      <c r="Q66">
        <v>0</v>
      </c>
      <c r="R66">
        <v>1</v>
      </c>
      <c r="S66">
        <v>0</v>
      </c>
      <c r="T66">
        <v>0</v>
      </c>
      <c r="U66">
        <v>0</v>
      </c>
      <c r="V66">
        <v>0</v>
      </c>
      <c r="W66">
        <v>0</v>
      </c>
      <c r="X66">
        <v>0</v>
      </c>
      <c r="Y66">
        <v>0</v>
      </c>
      <c r="Z66">
        <v>0</v>
      </c>
      <c r="AA66">
        <v>0</v>
      </c>
      <c r="AB66">
        <v>0</v>
      </c>
      <c r="AC66">
        <v>0</v>
      </c>
      <c r="AD66">
        <v>1</v>
      </c>
      <c r="AE66">
        <v>0</v>
      </c>
      <c r="AF66">
        <v>0</v>
      </c>
      <c r="AG66">
        <v>0</v>
      </c>
      <c r="AH66">
        <v>0</v>
      </c>
      <c r="AI66">
        <v>1</v>
      </c>
      <c r="AJ66">
        <v>0</v>
      </c>
      <c r="AK66">
        <v>0</v>
      </c>
      <c r="AL66">
        <v>0</v>
      </c>
      <c r="AM66">
        <v>0</v>
      </c>
      <c r="AN66">
        <v>0</v>
      </c>
      <c r="AO66">
        <v>0</v>
      </c>
      <c r="AP66">
        <v>0</v>
      </c>
      <c r="AQ66">
        <v>0</v>
      </c>
      <c r="AR66" t="s">
        <v>794</v>
      </c>
      <c r="AS66" t="s">
        <v>794</v>
      </c>
      <c r="AT66" t="s">
        <v>794</v>
      </c>
      <c r="AU66" t="s">
        <v>794</v>
      </c>
      <c r="AV66">
        <v>0</v>
      </c>
      <c r="AW66" t="s">
        <v>794</v>
      </c>
      <c r="AX66" t="s">
        <v>794</v>
      </c>
      <c r="AY66">
        <v>0</v>
      </c>
      <c r="AZ66" t="s">
        <v>794</v>
      </c>
      <c r="BA66" t="s">
        <v>794</v>
      </c>
      <c r="BB66" t="s">
        <v>794</v>
      </c>
      <c r="BC66">
        <v>0</v>
      </c>
      <c r="BD66" t="s">
        <v>794</v>
      </c>
      <c r="BE66" t="s">
        <v>794</v>
      </c>
      <c r="BF66" t="s">
        <v>794</v>
      </c>
      <c r="BG66" t="s">
        <v>794</v>
      </c>
      <c r="BH66" t="s">
        <v>794</v>
      </c>
      <c r="BI66" t="s">
        <v>794</v>
      </c>
      <c r="BJ66" t="s">
        <v>794</v>
      </c>
      <c r="BK66">
        <v>0</v>
      </c>
      <c r="BL66" t="s">
        <v>794</v>
      </c>
      <c r="BM66" t="s">
        <v>794</v>
      </c>
      <c r="BN66">
        <v>0</v>
      </c>
      <c r="BO66" t="s">
        <v>794</v>
      </c>
      <c r="BP66" t="s">
        <v>794</v>
      </c>
      <c r="BQ66" t="s">
        <v>794</v>
      </c>
      <c r="BR66">
        <v>0</v>
      </c>
      <c r="BS66">
        <v>0</v>
      </c>
      <c r="BT66">
        <v>0</v>
      </c>
      <c r="BU66">
        <v>0</v>
      </c>
      <c r="BV66">
        <v>1</v>
      </c>
      <c r="BW66">
        <v>1</v>
      </c>
      <c r="BX66">
        <v>1</v>
      </c>
      <c r="BY66">
        <v>1</v>
      </c>
      <c r="BZ66">
        <v>0</v>
      </c>
      <c r="CA66">
        <v>0</v>
      </c>
      <c r="CB66">
        <v>0</v>
      </c>
      <c r="CC66">
        <v>1</v>
      </c>
      <c r="CD66">
        <v>0</v>
      </c>
      <c r="CE66">
        <v>0</v>
      </c>
      <c r="CF66">
        <v>0</v>
      </c>
      <c r="CG66">
        <v>0</v>
      </c>
      <c r="CH66">
        <v>0</v>
      </c>
      <c r="CI66">
        <v>0</v>
      </c>
      <c r="CJ66">
        <v>0</v>
      </c>
      <c r="CK66">
        <v>0</v>
      </c>
      <c r="CL66">
        <v>0</v>
      </c>
      <c r="CM66">
        <v>1</v>
      </c>
      <c r="CN66">
        <v>0</v>
      </c>
      <c r="CO66">
        <v>0</v>
      </c>
      <c r="CP66">
        <v>1</v>
      </c>
      <c r="CQ66">
        <v>0</v>
      </c>
      <c r="CR66">
        <v>0</v>
      </c>
      <c r="CS66" t="s">
        <v>794</v>
      </c>
      <c r="CT66" t="s">
        <v>794</v>
      </c>
      <c r="CU66" t="s">
        <v>794</v>
      </c>
      <c r="CV66" t="s">
        <v>794</v>
      </c>
      <c r="CW66" t="s">
        <v>794</v>
      </c>
      <c r="CX66" t="s">
        <v>794</v>
      </c>
      <c r="CY66" t="s">
        <v>794</v>
      </c>
      <c r="CZ66" t="s">
        <v>794</v>
      </c>
      <c r="DA66" t="s">
        <v>794</v>
      </c>
      <c r="DB66" t="s">
        <v>794</v>
      </c>
      <c r="DC66" t="s">
        <v>794</v>
      </c>
      <c r="DD66" t="s">
        <v>794</v>
      </c>
      <c r="DE66" t="s">
        <v>794</v>
      </c>
      <c r="DF66" t="s">
        <v>794</v>
      </c>
      <c r="DG66" t="s">
        <v>794</v>
      </c>
      <c r="DH66" t="s">
        <v>794</v>
      </c>
      <c r="DI66" t="s">
        <v>794</v>
      </c>
    </row>
    <row r="67" spans="1:113" x14ac:dyDescent="0.35">
      <c r="A67" t="s">
        <v>241</v>
      </c>
      <c r="B67" s="1">
        <v>43347</v>
      </c>
      <c r="C67" s="1">
        <v>43627</v>
      </c>
      <c r="D67">
        <v>1</v>
      </c>
      <c r="E67">
        <v>0</v>
      </c>
      <c r="F67">
        <v>0</v>
      </c>
      <c r="G67">
        <v>1</v>
      </c>
      <c r="H67">
        <v>0</v>
      </c>
      <c r="I67">
        <v>0</v>
      </c>
      <c r="J67">
        <v>0</v>
      </c>
      <c r="K67">
        <v>0</v>
      </c>
      <c r="L67">
        <v>0</v>
      </c>
      <c r="M67">
        <v>1</v>
      </c>
      <c r="N67">
        <v>0</v>
      </c>
      <c r="O67">
        <v>0</v>
      </c>
      <c r="P67">
        <v>0</v>
      </c>
      <c r="Q67">
        <v>0</v>
      </c>
      <c r="R67">
        <v>1</v>
      </c>
      <c r="S67">
        <v>0</v>
      </c>
      <c r="T67">
        <v>0</v>
      </c>
      <c r="U67">
        <v>0</v>
      </c>
      <c r="V67">
        <v>0</v>
      </c>
      <c r="W67">
        <v>0</v>
      </c>
      <c r="X67">
        <v>0</v>
      </c>
      <c r="Y67">
        <v>0</v>
      </c>
      <c r="Z67">
        <v>0</v>
      </c>
      <c r="AA67">
        <v>0</v>
      </c>
      <c r="AB67">
        <v>0</v>
      </c>
      <c r="AC67">
        <v>0</v>
      </c>
      <c r="AD67">
        <v>1</v>
      </c>
      <c r="AE67">
        <v>0</v>
      </c>
      <c r="AF67">
        <v>0</v>
      </c>
      <c r="AG67">
        <v>0</v>
      </c>
      <c r="AH67">
        <v>0</v>
      </c>
      <c r="AI67">
        <v>1</v>
      </c>
      <c r="AJ67">
        <v>0</v>
      </c>
      <c r="AK67">
        <v>0</v>
      </c>
      <c r="AL67">
        <v>0</v>
      </c>
      <c r="AM67">
        <v>0</v>
      </c>
      <c r="AN67">
        <v>0</v>
      </c>
      <c r="AO67">
        <v>0</v>
      </c>
      <c r="AP67">
        <v>0</v>
      </c>
      <c r="AQ67">
        <v>0</v>
      </c>
      <c r="AR67" t="s">
        <v>794</v>
      </c>
      <c r="AS67" t="s">
        <v>794</v>
      </c>
      <c r="AT67" t="s">
        <v>794</v>
      </c>
      <c r="AU67" t="s">
        <v>794</v>
      </c>
      <c r="AV67">
        <v>0</v>
      </c>
      <c r="AW67" t="s">
        <v>794</v>
      </c>
      <c r="AX67" t="s">
        <v>794</v>
      </c>
      <c r="AY67">
        <v>0</v>
      </c>
      <c r="AZ67" t="s">
        <v>794</v>
      </c>
      <c r="BA67" t="s">
        <v>794</v>
      </c>
      <c r="BB67" t="s">
        <v>794</v>
      </c>
      <c r="BC67">
        <v>0</v>
      </c>
      <c r="BD67" t="s">
        <v>794</v>
      </c>
      <c r="BE67" t="s">
        <v>794</v>
      </c>
      <c r="BF67" t="s">
        <v>794</v>
      </c>
      <c r="BG67" t="s">
        <v>794</v>
      </c>
      <c r="BH67" t="s">
        <v>794</v>
      </c>
      <c r="BI67" t="s">
        <v>794</v>
      </c>
      <c r="BJ67" t="s">
        <v>794</v>
      </c>
      <c r="BK67">
        <v>0</v>
      </c>
      <c r="BL67" t="s">
        <v>794</v>
      </c>
      <c r="BM67" t="s">
        <v>794</v>
      </c>
      <c r="BN67">
        <v>0</v>
      </c>
      <c r="BO67" t="s">
        <v>794</v>
      </c>
      <c r="BP67" t="s">
        <v>794</v>
      </c>
      <c r="BQ67" t="s">
        <v>794</v>
      </c>
      <c r="BR67">
        <v>0</v>
      </c>
      <c r="BS67">
        <v>0</v>
      </c>
      <c r="BT67">
        <v>0</v>
      </c>
      <c r="BU67">
        <v>0</v>
      </c>
      <c r="BV67">
        <v>1</v>
      </c>
      <c r="BW67">
        <v>1</v>
      </c>
      <c r="BX67">
        <v>1</v>
      </c>
      <c r="BY67">
        <v>1</v>
      </c>
      <c r="BZ67">
        <v>0</v>
      </c>
      <c r="CA67">
        <v>0</v>
      </c>
      <c r="CB67">
        <v>0</v>
      </c>
      <c r="CC67">
        <v>1</v>
      </c>
      <c r="CD67">
        <v>0</v>
      </c>
      <c r="CE67">
        <v>0</v>
      </c>
      <c r="CF67">
        <v>0</v>
      </c>
      <c r="CG67">
        <v>0</v>
      </c>
      <c r="CH67">
        <v>0</v>
      </c>
      <c r="CI67">
        <v>0</v>
      </c>
      <c r="CJ67">
        <v>0</v>
      </c>
      <c r="CK67">
        <v>0</v>
      </c>
      <c r="CL67">
        <v>0</v>
      </c>
      <c r="CM67">
        <v>1</v>
      </c>
      <c r="CN67">
        <v>0</v>
      </c>
      <c r="CO67">
        <v>0</v>
      </c>
      <c r="CP67">
        <v>1</v>
      </c>
      <c r="CQ67">
        <v>0</v>
      </c>
      <c r="CR67">
        <v>0</v>
      </c>
      <c r="CS67" t="s">
        <v>794</v>
      </c>
      <c r="CT67" t="s">
        <v>794</v>
      </c>
      <c r="CU67" t="s">
        <v>794</v>
      </c>
      <c r="CV67" t="s">
        <v>794</v>
      </c>
      <c r="CW67" t="s">
        <v>794</v>
      </c>
      <c r="CX67" t="s">
        <v>794</v>
      </c>
      <c r="CY67" t="s">
        <v>794</v>
      </c>
      <c r="CZ67" t="s">
        <v>794</v>
      </c>
      <c r="DA67" t="s">
        <v>794</v>
      </c>
      <c r="DB67" t="s">
        <v>794</v>
      </c>
      <c r="DC67" t="s">
        <v>794</v>
      </c>
      <c r="DD67" t="s">
        <v>794</v>
      </c>
      <c r="DE67" t="s">
        <v>794</v>
      </c>
      <c r="DF67" t="s">
        <v>794</v>
      </c>
      <c r="DG67" t="s">
        <v>794</v>
      </c>
      <c r="DH67" t="s">
        <v>794</v>
      </c>
      <c r="DI67" t="s">
        <v>794</v>
      </c>
    </row>
    <row r="68" spans="1:113" x14ac:dyDescent="0.35">
      <c r="A68" t="s">
        <v>241</v>
      </c>
      <c r="B68" s="1">
        <v>43628</v>
      </c>
      <c r="C68" s="1">
        <v>43813</v>
      </c>
      <c r="D68">
        <v>1</v>
      </c>
      <c r="E68">
        <v>0</v>
      </c>
      <c r="F68">
        <v>0</v>
      </c>
      <c r="G68">
        <v>1</v>
      </c>
      <c r="H68">
        <v>0</v>
      </c>
      <c r="I68">
        <v>0</v>
      </c>
      <c r="J68">
        <v>0</v>
      </c>
      <c r="K68">
        <v>0</v>
      </c>
      <c r="L68">
        <v>0</v>
      </c>
      <c r="M68">
        <v>1</v>
      </c>
      <c r="N68">
        <v>0</v>
      </c>
      <c r="O68">
        <v>0</v>
      </c>
      <c r="P68">
        <v>0</v>
      </c>
      <c r="Q68">
        <v>0</v>
      </c>
      <c r="R68">
        <v>1</v>
      </c>
      <c r="S68">
        <v>0</v>
      </c>
      <c r="T68">
        <v>0</v>
      </c>
      <c r="U68">
        <v>0</v>
      </c>
      <c r="V68">
        <v>0</v>
      </c>
      <c r="W68">
        <v>0</v>
      </c>
      <c r="X68">
        <v>0</v>
      </c>
      <c r="Y68">
        <v>0</v>
      </c>
      <c r="Z68">
        <v>0</v>
      </c>
      <c r="AA68">
        <v>0</v>
      </c>
      <c r="AB68">
        <v>0</v>
      </c>
      <c r="AC68">
        <v>0</v>
      </c>
      <c r="AD68">
        <v>1</v>
      </c>
      <c r="AE68">
        <v>0</v>
      </c>
      <c r="AF68">
        <v>0</v>
      </c>
      <c r="AG68">
        <v>0</v>
      </c>
      <c r="AH68">
        <v>0</v>
      </c>
      <c r="AI68">
        <v>1</v>
      </c>
      <c r="AJ68">
        <v>0</v>
      </c>
      <c r="AK68">
        <v>0</v>
      </c>
      <c r="AL68">
        <v>0</v>
      </c>
      <c r="AM68">
        <v>0</v>
      </c>
      <c r="AN68">
        <v>0</v>
      </c>
      <c r="AO68">
        <v>0</v>
      </c>
      <c r="AP68">
        <v>0</v>
      </c>
      <c r="AQ68">
        <v>0</v>
      </c>
      <c r="AR68" t="s">
        <v>794</v>
      </c>
      <c r="AS68" t="s">
        <v>794</v>
      </c>
      <c r="AT68" t="s">
        <v>794</v>
      </c>
      <c r="AU68" t="s">
        <v>794</v>
      </c>
      <c r="AV68">
        <v>0</v>
      </c>
      <c r="AW68" t="s">
        <v>794</v>
      </c>
      <c r="AX68" t="s">
        <v>794</v>
      </c>
      <c r="AY68">
        <v>0</v>
      </c>
      <c r="AZ68" t="s">
        <v>794</v>
      </c>
      <c r="BA68" t="s">
        <v>794</v>
      </c>
      <c r="BB68" t="s">
        <v>794</v>
      </c>
      <c r="BC68">
        <v>0</v>
      </c>
      <c r="BD68" t="s">
        <v>794</v>
      </c>
      <c r="BE68" t="s">
        <v>794</v>
      </c>
      <c r="BF68" t="s">
        <v>794</v>
      </c>
      <c r="BG68" t="s">
        <v>794</v>
      </c>
      <c r="BH68" t="s">
        <v>794</v>
      </c>
      <c r="BI68" t="s">
        <v>794</v>
      </c>
      <c r="BJ68" t="s">
        <v>794</v>
      </c>
      <c r="BK68">
        <v>0</v>
      </c>
      <c r="BL68" t="s">
        <v>794</v>
      </c>
      <c r="BM68" t="s">
        <v>794</v>
      </c>
      <c r="BN68">
        <v>0</v>
      </c>
      <c r="BO68" t="s">
        <v>794</v>
      </c>
      <c r="BP68" t="s">
        <v>794</v>
      </c>
      <c r="BQ68" t="s">
        <v>794</v>
      </c>
      <c r="BR68">
        <v>0</v>
      </c>
      <c r="BS68">
        <v>0</v>
      </c>
      <c r="BT68">
        <v>0</v>
      </c>
      <c r="BU68">
        <v>0</v>
      </c>
      <c r="BV68">
        <v>1</v>
      </c>
      <c r="BW68">
        <v>1</v>
      </c>
      <c r="BX68">
        <v>1</v>
      </c>
      <c r="BY68">
        <v>1</v>
      </c>
      <c r="BZ68">
        <v>0</v>
      </c>
      <c r="CA68">
        <v>0</v>
      </c>
      <c r="CB68">
        <v>0</v>
      </c>
      <c r="CC68">
        <v>1</v>
      </c>
      <c r="CD68">
        <v>0</v>
      </c>
      <c r="CE68">
        <v>0</v>
      </c>
      <c r="CF68">
        <v>0</v>
      </c>
      <c r="CG68">
        <v>0</v>
      </c>
      <c r="CH68">
        <v>0</v>
      </c>
      <c r="CI68">
        <v>0</v>
      </c>
      <c r="CJ68">
        <v>0</v>
      </c>
      <c r="CK68">
        <v>0</v>
      </c>
      <c r="CL68">
        <v>0</v>
      </c>
      <c r="CM68">
        <v>1</v>
      </c>
      <c r="CN68">
        <v>0</v>
      </c>
      <c r="CO68">
        <v>0</v>
      </c>
      <c r="CP68">
        <v>1</v>
      </c>
      <c r="CQ68">
        <v>0</v>
      </c>
      <c r="CR68">
        <v>0</v>
      </c>
      <c r="CS68" t="s">
        <v>794</v>
      </c>
      <c r="CT68" t="s">
        <v>794</v>
      </c>
      <c r="CU68" t="s">
        <v>794</v>
      </c>
      <c r="CV68" t="s">
        <v>794</v>
      </c>
      <c r="CW68" t="s">
        <v>794</v>
      </c>
      <c r="CX68" t="s">
        <v>794</v>
      </c>
      <c r="CY68" t="s">
        <v>794</v>
      </c>
      <c r="CZ68" t="s">
        <v>794</v>
      </c>
      <c r="DA68" t="s">
        <v>794</v>
      </c>
      <c r="DB68" t="s">
        <v>794</v>
      </c>
      <c r="DC68" t="s">
        <v>794</v>
      </c>
      <c r="DD68" t="s">
        <v>794</v>
      </c>
      <c r="DE68" t="s">
        <v>794</v>
      </c>
      <c r="DF68" t="s">
        <v>794</v>
      </c>
      <c r="DG68" t="s">
        <v>794</v>
      </c>
      <c r="DH68" t="s">
        <v>794</v>
      </c>
      <c r="DI68" t="s">
        <v>794</v>
      </c>
    </row>
    <row r="69" spans="1:113" x14ac:dyDescent="0.35">
      <c r="A69" t="s">
        <v>241</v>
      </c>
      <c r="B69" s="1">
        <v>43814</v>
      </c>
      <c r="C69" s="1">
        <v>43830</v>
      </c>
      <c r="D69">
        <v>1</v>
      </c>
      <c r="E69">
        <v>0</v>
      </c>
      <c r="F69">
        <v>0</v>
      </c>
      <c r="G69">
        <v>1</v>
      </c>
      <c r="H69">
        <v>0</v>
      </c>
      <c r="I69">
        <v>0</v>
      </c>
      <c r="J69">
        <v>0</v>
      </c>
      <c r="K69">
        <v>0</v>
      </c>
      <c r="L69">
        <v>0</v>
      </c>
      <c r="M69">
        <v>1</v>
      </c>
      <c r="N69">
        <v>0</v>
      </c>
      <c r="O69">
        <v>0</v>
      </c>
      <c r="P69">
        <v>0</v>
      </c>
      <c r="Q69">
        <v>0</v>
      </c>
      <c r="R69">
        <v>1</v>
      </c>
      <c r="S69">
        <v>0</v>
      </c>
      <c r="T69">
        <v>0</v>
      </c>
      <c r="U69">
        <v>0</v>
      </c>
      <c r="V69">
        <v>0</v>
      </c>
      <c r="W69">
        <v>0</v>
      </c>
      <c r="X69">
        <v>0</v>
      </c>
      <c r="Y69">
        <v>0</v>
      </c>
      <c r="Z69">
        <v>0</v>
      </c>
      <c r="AA69">
        <v>0</v>
      </c>
      <c r="AB69">
        <v>0</v>
      </c>
      <c r="AC69">
        <v>0</v>
      </c>
      <c r="AD69">
        <v>1</v>
      </c>
      <c r="AE69">
        <v>0</v>
      </c>
      <c r="AF69">
        <v>0</v>
      </c>
      <c r="AG69">
        <v>0</v>
      </c>
      <c r="AH69">
        <v>0</v>
      </c>
      <c r="AI69">
        <v>1</v>
      </c>
      <c r="AJ69">
        <v>0</v>
      </c>
      <c r="AK69">
        <v>0</v>
      </c>
      <c r="AL69">
        <v>0</v>
      </c>
      <c r="AM69">
        <v>0</v>
      </c>
      <c r="AN69">
        <v>0</v>
      </c>
      <c r="AO69">
        <v>0</v>
      </c>
      <c r="AP69">
        <v>0</v>
      </c>
      <c r="AQ69">
        <v>0</v>
      </c>
      <c r="AR69" t="s">
        <v>794</v>
      </c>
      <c r="AS69" t="s">
        <v>794</v>
      </c>
      <c r="AT69" t="s">
        <v>794</v>
      </c>
      <c r="AU69" t="s">
        <v>794</v>
      </c>
      <c r="AV69">
        <v>0</v>
      </c>
      <c r="AW69" t="s">
        <v>794</v>
      </c>
      <c r="AX69" t="s">
        <v>794</v>
      </c>
      <c r="AY69">
        <v>0</v>
      </c>
      <c r="AZ69" t="s">
        <v>794</v>
      </c>
      <c r="BA69" t="s">
        <v>794</v>
      </c>
      <c r="BB69" t="s">
        <v>794</v>
      </c>
      <c r="BC69">
        <v>0</v>
      </c>
      <c r="BD69" t="s">
        <v>794</v>
      </c>
      <c r="BE69" t="s">
        <v>794</v>
      </c>
      <c r="BF69" t="s">
        <v>794</v>
      </c>
      <c r="BG69" t="s">
        <v>794</v>
      </c>
      <c r="BH69" t="s">
        <v>794</v>
      </c>
      <c r="BI69" t="s">
        <v>794</v>
      </c>
      <c r="BJ69" t="s">
        <v>794</v>
      </c>
      <c r="BK69">
        <v>0</v>
      </c>
      <c r="BL69" t="s">
        <v>794</v>
      </c>
      <c r="BM69" t="s">
        <v>794</v>
      </c>
      <c r="BN69">
        <v>0</v>
      </c>
      <c r="BO69" t="s">
        <v>794</v>
      </c>
      <c r="BP69" t="s">
        <v>794</v>
      </c>
      <c r="BQ69" t="s">
        <v>794</v>
      </c>
      <c r="BR69">
        <v>0</v>
      </c>
      <c r="BS69">
        <v>0</v>
      </c>
      <c r="BT69">
        <v>0</v>
      </c>
      <c r="BU69">
        <v>0</v>
      </c>
      <c r="BV69">
        <v>1</v>
      </c>
      <c r="BW69">
        <v>1</v>
      </c>
      <c r="BX69">
        <v>1</v>
      </c>
      <c r="BY69">
        <v>1</v>
      </c>
      <c r="BZ69">
        <v>0</v>
      </c>
      <c r="CA69">
        <v>0</v>
      </c>
      <c r="CB69">
        <v>0</v>
      </c>
      <c r="CC69">
        <v>1</v>
      </c>
      <c r="CD69">
        <v>0</v>
      </c>
      <c r="CE69">
        <v>0</v>
      </c>
      <c r="CF69">
        <v>0</v>
      </c>
      <c r="CG69">
        <v>0</v>
      </c>
      <c r="CH69">
        <v>0</v>
      </c>
      <c r="CI69">
        <v>0</v>
      </c>
      <c r="CJ69">
        <v>0</v>
      </c>
      <c r="CK69">
        <v>0</v>
      </c>
      <c r="CL69">
        <v>0</v>
      </c>
      <c r="CM69">
        <v>1</v>
      </c>
      <c r="CN69">
        <v>0</v>
      </c>
      <c r="CO69">
        <v>0</v>
      </c>
      <c r="CP69">
        <v>1</v>
      </c>
      <c r="CQ69">
        <v>0</v>
      </c>
      <c r="CR69">
        <v>0</v>
      </c>
      <c r="CS69" t="s">
        <v>794</v>
      </c>
      <c r="CT69" t="s">
        <v>794</v>
      </c>
      <c r="CU69" t="s">
        <v>794</v>
      </c>
      <c r="CV69" t="s">
        <v>794</v>
      </c>
      <c r="CW69" t="s">
        <v>794</v>
      </c>
      <c r="CX69" t="s">
        <v>794</v>
      </c>
      <c r="CY69" t="s">
        <v>794</v>
      </c>
      <c r="CZ69" t="s">
        <v>794</v>
      </c>
      <c r="DA69" t="s">
        <v>794</v>
      </c>
      <c r="DB69" t="s">
        <v>794</v>
      </c>
      <c r="DC69" t="s">
        <v>794</v>
      </c>
      <c r="DD69" t="s">
        <v>794</v>
      </c>
      <c r="DE69" t="s">
        <v>794</v>
      </c>
      <c r="DF69" t="s">
        <v>794</v>
      </c>
      <c r="DG69" t="s">
        <v>794</v>
      </c>
      <c r="DH69" t="s">
        <v>794</v>
      </c>
      <c r="DI69" t="s">
        <v>794</v>
      </c>
    </row>
    <row r="70" spans="1:113" x14ac:dyDescent="0.35">
      <c r="A70" t="s">
        <v>244</v>
      </c>
      <c r="B70" s="1">
        <v>41640</v>
      </c>
      <c r="C70" s="1">
        <v>43830</v>
      </c>
      <c r="D70">
        <v>0</v>
      </c>
      <c r="E70" t="s">
        <v>794</v>
      </c>
      <c r="F70" t="s">
        <v>794</v>
      </c>
      <c r="G70" t="s">
        <v>794</v>
      </c>
      <c r="H70" t="s">
        <v>794</v>
      </c>
      <c r="I70" t="s">
        <v>794</v>
      </c>
      <c r="J70" t="s">
        <v>794</v>
      </c>
      <c r="K70" t="s">
        <v>794</v>
      </c>
      <c r="L70" t="s">
        <v>794</v>
      </c>
      <c r="M70" t="s">
        <v>794</v>
      </c>
      <c r="N70" t="s">
        <v>794</v>
      </c>
      <c r="O70" t="s">
        <v>794</v>
      </c>
      <c r="P70" t="s">
        <v>794</v>
      </c>
      <c r="Q70" t="s">
        <v>794</v>
      </c>
      <c r="R70" t="s">
        <v>794</v>
      </c>
      <c r="S70" t="s">
        <v>794</v>
      </c>
      <c r="T70" t="s">
        <v>794</v>
      </c>
      <c r="U70" t="s">
        <v>794</v>
      </c>
      <c r="V70" t="s">
        <v>794</v>
      </c>
      <c r="W70" t="s">
        <v>794</v>
      </c>
      <c r="X70" t="s">
        <v>794</v>
      </c>
      <c r="Y70" t="s">
        <v>794</v>
      </c>
      <c r="Z70" t="s">
        <v>794</v>
      </c>
      <c r="AA70" t="s">
        <v>794</v>
      </c>
      <c r="AB70" t="s">
        <v>794</v>
      </c>
      <c r="AC70" t="s">
        <v>794</v>
      </c>
      <c r="AD70" t="s">
        <v>794</v>
      </c>
      <c r="AE70" t="s">
        <v>794</v>
      </c>
      <c r="AF70" t="s">
        <v>794</v>
      </c>
      <c r="AG70" t="s">
        <v>794</v>
      </c>
      <c r="AH70" t="s">
        <v>794</v>
      </c>
      <c r="AI70" t="s">
        <v>794</v>
      </c>
      <c r="AJ70" t="s">
        <v>794</v>
      </c>
      <c r="AK70" t="s">
        <v>794</v>
      </c>
      <c r="AL70" t="s">
        <v>794</v>
      </c>
      <c r="AM70" t="s">
        <v>794</v>
      </c>
      <c r="AN70" t="s">
        <v>794</v>
      </c>
      <c r="AO70" t="s">
        <v>794</v>
      </c>
      <c r="AP70" t="s">
        <v>794</v>
      </c>
      <c r="AQ70" t="s">
        <v>794</v>
      </c>
      <c r="AR70" t="s">
        <v>794</v>
      </c>
      <c r="AS70" t="s">
        <v>794</v>
      </c>
      <c r="AT70" t="s">
        <v>794</v>
      </c>
      <c r="AU70" t="s">
        <v>794</v>
      </c>
      <c r="AV70" t="s">
        <v>794</v>
      </c>
      <c r="AW70" t="s">
        <v>794</v>
      </c>
      <c r="AX70" t="s">
        <v>794</v>
      </c>
      <c r="AY70" t="s">
        <v>794</v>
      </c>
      <c r="AZ70" t="s">
        <v>794</v>
      </c>
      <c r="BA70" t="s">
        <v>794</v>
      </c>
      <c r="BB70" t="s">
        <v>794</v>
      </c>
      <c r="BC70" t="s">
        <v>794</v>
      </c>
      <c r="BD70" t="s">
        <v>794</v>
      </c>
      <c r="BE70" t="s">
        <v>794</v>
      </c>
      <c r="BF70" t="s">
        <v>794</v>
      </c>
      <c r="BG70" t="s">
        <v>794</v>
      </c>
      <c r="BH70" t="s">
        <v>794</v>
      </c>
      <c r="BI70" t="s">
        <v>794</v>
      </c>
      <c r="BJ70" t="s">
        <v>794</v>
      </c>
      <c r="BK70" t="s">
        <v>794</v>
      </c>
      <c r="BL70" t="s">
        <v>794</v>
      </c>
      <c r="BM70" t="s">
        <v>794</v>
      </c>
      <c r="BN70" t="s">
        <v>794</v>
      </c>
      <c r="BO70" t="s">
        <v>794</v>
      </c>
      <c r="BP70" t="s">
        <v>794</v>
      </c>
      <c r="BQ70" t="s">
        <v>794</v>
      </c>
      <c r="BR70" t="s">
        <v>794</v>
      </c>
      <c r="BS70" t="s">
        <v>794</v>
      </c>
      <c r="BT70" t="s">
        <v>794</v>
      </c>
      <c r="BU70" t="s">
        <v>794</v>
      </c>
      <c r="BV70" t="s">
        <v>794</v>
      </c>
      <c r="BW70" t="s">
        <v>794</v>
      </c>
      <c r="BX70" t="s">
        <v>794</v>
      </c>
      <c r="BY70" t="s">
        <v>794</v>
      </c>
      <c r="BZ70" t="s">
        <v>794</v>
      </c>
      <c r="CA70" t="s">
        <v>794</v>
      </c>
      <c r="CB70" t="s">
        <v>794</v>
      </c>
      <c r="CC70" t="s">
        <v>794</v>
      </c>
      <c r="CD70" t="s">
        <v>794</v>
      </c>
      <c r="CE70" t="s">
        <v>794</v>
      </c>
      <c r="CF70" t="s">
        <v>794</v>
      </c>
      <c r="CG70" t="s">
        <v>794</v>
      </c>
      <c r="CH70" t="s">
        <v>794</v>
      </c>
      <c r="CI70" t="s">
        <v>794</v>
      </c>
      <c r="CJ70" t="s">
        <v>794</v>
      </c>
      <c r="CK70" t="s">
        <v>794</v>
      </c>
      <c r="CL70" t="s">
        <v>794</v>
      </c>
      <c r="CM70" t="s">
        <v>794</v>
      </c>
      <c r="CN70" t="s">
        <v>794</v>
      </c>
      <c r="CO70" t="s">
        <v>794</v>
      </c>
      <c r="CP70" t="s">
        <v>794</v>
      </c>
      <c r="CQ70" t="s">
        <v>794</v>
      </c>
      <c r="CR70" t="s">
        <v>794</v>
      </c>
      <c r="CS70" t="s">
        <v>794</v>
      </c>
      <c r="CT70" t="s">
        <v>794</v>
      </c>
      <c r="CU70" t="s">
        <v>794</v>
      </c>
      <c r="CV70" t="s">
        <v>794</v>
      </c>
      <c r="CW70" t="s">
        <v>794</v>
      </c>
      <c r="CX70" t="s">
        <v>794</v>
      </c>
      <c r="CY70" t="s">
        <v>794</v>
      </c>
      <c r="CZ70" t="s">
        <v>794</v>
      </c>
      <c r="DA70" t="s">
        <v>794</v>
      </c>
      <c r="DB70" t="s">
        <v>794</v>
      </c>
      <c r="DC70" t="s">
        <v>794</v>
      </c>
      <c r="DD70" t="s">
        <v>794</v>
      </c>
      <c r="DE70" t="s">
        <v>794</v>
      </c>
      <c r="DF70" t="s">
        <v>794</v>
      </c>
      <c r="DG70" t="s">
        <v>794</v>
      </c>
      <c r="DH70" t="s">
        <v>794</v>
      </c>
      <c r="DI70" t="s">
        <v>794</v>
      </c>
    </row>
    <row r="71" spans="1:113" x14ac:dyDescent="0.35">
      <c r="A71" t="s">
        <v>245</v>
      </c>
      <c r="B71" s="1">
        <v>41640</v>
      </c>
      <c r="C71" s="1">
        <v>43281</v>
      </c>
      <c r="D71">
        <v>0</v>
      </c>
      <c r="E71" t="s">
        <v>794</v>
      </c>
      <c r="F71" t="s">
        <v>794</v>
      </c>
      <c r="G71" t="s">
        <v>794</v>
      </c>
      <c r="H71" t="s">
        <v>794</v>
      </c>
      <c r="I71" t="s">
        <v>794</v>
      </c>
      <c r="J71" t="s">
        <v>794</v>
      </c>
      <c r="K71" t="s">
        <v>794</v>
      </c>
      <c r="L71" t="s">
        <v>794</v>
      </c>
      <c r="M71" t="s">
        <v>794</v>
      </c>
      <c r="N71" t="s">
        <v>794</v>
      </c>
      <c r="O71" t="s">
        <v>794</v>
      </c>
      <c r="P71" t="s">
        <v>794</v>
      </c>
      <c r="Q71" t="s">
        <v>794</v>
      </c>
      <c r="R71" t="s">
        <v>794</v>
      </c>
      <c r="S71" t="s">
        <v>794</v>
      </c>
      <c r="T71" t="s">
        <v>794</v>
      </c>
      <c r="U71" t="s">
        <v>794</v>
      </c>
      <c r="V71" t="s">
        <v>794</v>
      </c>
      <c r="W71" t="s">
        <v>794</v>
      </c>
      <c r="X71" t="s">
        <v>794</v>
      </c>
      <c r="Y71" t="s">
        <v>794</v>
      </c>
      <c r="Z71" t="s">
        <v>794</v>
      </c>
      <c r="AA71" t="s">
        <v>794</v>
      </c>
      <c r="AB71" t="s">
        <v>794</v>
      </c>
      <c r="AC71" t="s">
        <v>794</v>
      </c>
      <c r="AD71" t="s">
        <v>794</v>
      </c>
      <c r="AE71" t="s">
        <v>794</v>
      </c>
      <c r="AF71" t="s">
        <v>794</v>
      </c>
      <c r="AG71" t="s">
        <v>794</v>
      </c>
      <c r="AH71" t="s">
        <v>794</v>
      </c>
      <c r="AI71" t="s">
        <v>794</v>
      </c>
      <c r="AJ71" t="s">
        <v>794</v>
      </c>
      <c r="AK71" t="s">
        <v>794</v>
      </c>
      <c r="AL71" t="s">
        <v>794</v>
      </c>
      <c r="AM71" t="s">
        <v>794</v>
      </c>
      <c r="AN71" t="s">
        <v>794</v>
      </c>
      <c r="AO71" t="s">
        <v>794</v>
      </c>
      <c r="AP71" t="s">
        <v>794</v>
      </c>
      <c r="AQ71" t="s">
        <v>794</v>
      </c>
      <c r="AR71" t="s">
        <v>794</v>
      </c>
      <c r="AS71" t="s">
        <v>794</v>
      </c>
      <c r="AT71" t="s">
        <v>794</v>
      </c>
      <c r="AU71" t="s">
        <v>794</v>
      </c>
      <c r="AV71" t="s">
        <v>794</v>
      </c>
      <c r="AW71" t="s">
        <v>794</v>
      </c>
      <c r="AX71" t="s">
        <v>794</v>
      </c>
      <c r="AY71" t="s">
        <v>794</v>
      </c>
      <c r="AZ71" t="s">
        <v>794</v>
      </c>
      <c r="BA71" t="s">
        <v>794</v>
      </c>
      <c r="BB71" t="s">
        <v>794</v>
      </c>
      <c r="BC71" t="s">
        <v>794</v>
      </c>
      <c r="BD71" t="s">
        <v>794</v>
      </c>
      <c r="BE71" t="s">
        <v>794</v>
      </c>
      <c r="BF71" t="s">
        <v>794</v>
      </c>
      <c r="BG71" t="s">
        <v>794</v>
      </c>
      <c r="BH71" t="s">
        <v>794</v>
      </c>
      <c r="BI71" t="s">
        <v>794</v>
      </c>
      <c r="BJ71" t="s">
        <v>794</v>
      </c>
      <c r="BK71" t="s">
        <v>794</v>
      </c>
      <c r="BL71" t="s">
        <v>794</v>
      </c>
      <c r="BM71" t="s">
        <v>794</v>
      </c>
      <c r="BN71" t="s">
        <v>794</v>
      </c>
      <c r="BO71" t="s">
        <v>794</v>
      </c>
      <c r="BP71" t="s">
        <v>794</v>
      </c>
      <c r="BQ71" t="s">
        <v>794</v>
      </c>
      <c r="BR71" t="s">
        <v>794</v>
      </c>
      <c r="BS71" t="s">
        <v>794</v>
      </c>
      <c r="BT71" t="s">
        <v>794</v>
      </c>
      <c r="BU71" t="s">
        <v>794</v>
      </c>
      <c r="BV71" t="s">
        <v>794</v>
      </c>
      <c r="BW71" t="s">
        <v>794</v>
      </c>
      <c r="BX71" t="s">
        <v>794</v>
      </c>
      <c r="BY71" t="s">
        <v>794</v>
      </c>
      <c r="BZ71" t="s">
        <v>794</v>
      </c>
      <c r="CA71" t="s">
        <v>794</v>
      </c>
      <c r="CB71" t="s">
        <v>794</v>
      </c>
      <c r="CC71" t="s">
        <v>794</v>
      </c>
      <c r="CD71" t="s">
        <v>794</v>
      </c>
      <c r="CE71" t="s">
        <v>794</v>
      </c>
      <c r="CF71" t="s">
        <v>794</v>
      </c>
      <c r="CG71" t="s">
        <v>794</v>
      </c>
      <c r="CH71" t="s">
        <v>794</v>
      </c>
      <c r="CI71" t="s">
        <v>794</v>
      </c>
      <c r="CJ71" t="s">
        <v>794</v>
      </c>
      <c r="CK71" t="s">
        <v>794</v>
      </c>
      <c r="CL71" t="s">
        <v>794</v>
      </c>
      <c r="CM71" t="s">
        <v>794</v>
      </c>
      <c r="CN71" t="s">
        <v>794</v>
      </c>
      <c r="CO71" t="s">
        <v>794</v>
      </c>
      <c r="CP71" t="s">
        <v>794</v>
      </c>
      <c r="CQ71" t="s">
        <v>794</v>
      </c>
      <c r="CR71" t="s">
        <v>794</v>
      </c>
      <c r="CS71" t="s">
        <v>794</v>
      </c>
      <c r="CT71" t="s">
        <v>794</v>
      </c>
      <c r="CU71" t="s">
        <v>794</v>
      </c>
      <c r="CV71" t="s">
        <v>794</v>
      </c>
      <c r="CW71" t="s">
        <v>794</v>
      </c>
      <c r="CX71" t="s">
        <v>794</v>
      </c>
      <c r="CY71" t="s">
        <v>794</v>
      </c>
      <c r="CZ71" t="s">
        <v>794</v>
      </c>
      <c r="DA71" t="s">
        <v>794</v>
      </c>
      <c r="DB71" t="s">
        <v>794</v>
      </c>
      <c r="DC71" t="s">
        <v>794</v>
      </c>
      <c r="DD71" t="s">
        <v>794</v>
      </c>
      <c r="DE71" t="s">
        <v>794</v>
      </c>
      <c r="DF71" t="s">
        <v>794</v>
      </c>
      <c r="DG71" t="s">
        <v>794</v>
      </c>
      <c r="DH71" t="s">
        <v>794</v>
      </c>
      <c r="DI71" t="s">
        <v>794</v>
      </c>
    </row>
    <row r="72" spans="1:113" x14ac:dyDescent="0.35">
      <c r="A72" t="s">
        <v>245</v>
      </c>
      <c r="B72" s="1">
        <v>43282</v>
      </c>
      <c r="C72" s="1">
        <v>43326</v>
      </c>
      <c r="D72">
        <v>1</v>
      </c>
      <c r="E72">
        <v>0</v>
      </c>
      <c r="F72">
        <v>0</v>
      </c>
      <c r="G72">
        <v>0</v>
      </c>
      <c r="H72">
        <v>1</v>
      </c>
      <c r="I72">
        <v>0</v>
      </c>
      <c r="J72">
        <v>0</v>
      </c>
      <c r="K72">
        <v>0</v>
      </c>
      <c r="L72">
        <v>0</v>
      </c>
      <c r="M72">
        <v>0</v>
      </c>
      <c r="N72">
        <v>0</v>
      </c>
      <c r="O72">
        <v>0</v>
      </c>
      <c r="P72">
        <v>0</v>
      </c>
      <c r="Q72">
        <v>0</v>
      </c>
      <c r="R72">
        <v>0</v>
      </c>
      <c r="S72">
        <v>0</v>
      </c>
      <c r="T72">
        <v>0</v>
      </c>
      <c r="U72">
        <v>0</v>
      </c>
      <c r="V72">
        <v>0</v>
      </c>
      <c r="W72">
        <v>0</v>
      </c>
      <c r="X72">
        <v>0</v>
      </c>
      <c r="Y72">
        <v>0</v>
      </c>
      <c r="Z72">
        <v>0</v>
      </c>
      <c r="AA72">
        <v>0</v>
      </c>
      <c r="AB72">
        <v>1</v>
      </c>
      <c r="AC72">
        <v>0</v>
      </c>
      <c r="AD72">
        <v>1</v>
      </c>
      <c r="AE72">
        <v>0</v>
      </c>
      <c r="AF72">
        <v>1</v>
      </c>
      <c r="AG72">
        <v>0</v>
      </c>
      <c r="AH72">
        <v>0</v>
      </c>
      <c r="AI72">
        <v>0</v>
      </c>
      <c r="AJ72">
        <v>0</v>
      </c>
      <c r="AK72">
        <v>0</v>
      </c>
      <c r="AL72">
        <v>0</v>
      </c>
      <c r="AM72">
        <v>0</v>
      </c>
      <c r="AN72">
        <v>0</v>
      </c>
      <c r="AO72">
        <v>0</v>
      </c>
      <c r="AP72">
        <v>0</v>
      </c>
      <c r="AQ72">
        <v>0</v>
      </c>
      <c r="AR72" t="s">
        <v>794</v>
      </c>
      <c r="AS72" t="s">
        <v>794</v>
      </c>
      <c r="AT72" t="s">
        <v>794</v>
      </c>
      <c r="AU72" t="s">
        <v>794</v>
      </c>
      <c r="AV72">
        <v>0</v>
      </c>
      <c r="AW72" t="s">
        <v>794</v>
      </c>
      <c r="AX72" t="s">
        <v>794</v>
      </c>
      <c r="AY72">
        <v>0</v>
      </c>
      <c r="AZ72" t="s">
        <v>794</v>
      </c>
      <c r="BA72" t="s">
        <v>794</v>
      </c>
      <c r="BB72" t="s">
        <v>794</v>
      </c>
      <c r="BC72">
        <v>0</v>
      </c>
      <c r="BD72" t="s">
        <v>794</v>
      </c>
      <c r="BE72" t="s">
        <v>794</v>
      </c>
      <c r="BF72" t="s">
        <v>794</v>
      </c>
      <c r="BG72" t="s">
        <v>794</v>
      </c>
      <c r="BH72" t="s">
        <v>794</v>
      </c>
      <c r="BI72" t="s">
        <v>794</v>
      </c>
      <c r="BJ72" t="s">
        <v>794</v>
      </c>
      <c r="BK72">
        <v>0</v>
      </c>
      <c r="BL72" t="s">
        <v>794</v>
      </c>
      <c r="BM72" t="s">
        <v>794</v>
      </c>
      <c r="BN72">
        <v>0</v>
      </c>
      <c r="BO72" t="s">
        <v>794</v>
      </c>
      <c r="BP72" t="s">
        <v>794</v>
      </c>
      <c r="BQ72" t="s">
        <v>794</v>
      </c>
      <c r="BR72">
        <v>1</v>
      </c>
      <c r="BS72">
        <v>0</v>
      </c>
      <c r="BT72">
        <v>0</v>
      </c>
      <c r="BU72">
        <v>0</v>
      </c>
      <c r="BV72">
        <v>0</v>
      </c>
      <c r="BW72">
        <v>1</v>
      </c>
      <c r="BX72">
        <v>0</v>
      </c>
      <c r="BY72">
        <v>0</v>
      </c>
      <c r="BZ72">
        <v>0</v>
      </c>
      <c r="CA72">
        <v>0</v>
      </c>
      <c r="CB72">
        <v>0</v>
      </c>
      <c r="CC72">
        <v>1</v>
      </c>
      <c r="CD72">
        <v>0</v>
      </c>
      <c r="CE72">
        <v>0</v>
      </c>
      <c r="CF72">
        <v>0</v>
      </c>
      <c r="CG72">
        <v>0</v>
      </c>
      <c r="CH72">
        <v>0</v>
      </c>
      <c r="CI72">
        <v>0</v>
      </c>
      <c r="CJ72">
        <v>0</v>
      </c>
      <c r="CK72">
        <v>0</v>
      </c>
      <c r="CL72">
        <v>0</v>
      </c>
      <c r="CM72">
        <v>0</v>
      </c>
      <c r="CN72">
        <v>0</v>
      </c>
      <c r="CO72">
        <v>0</v>
      </c>
      <c r="CP72">
        <v>1</v>
      </c>
      <c r="CQ72">
        <v>0</v>
      </c>
      <c r="CR72">
        <v>1</v>
      </c>
      <c r="CS72">
        <v>1</v>
      </c>
      <c r="CT72">
        <v>1</v>
      </c>
      <c r="CU72">
        <v>0</v>
      </c>
      <c r="CV72">
        <v>1</v>
      </c>
      <c r="CW72">
        <v>0</v>
      </c>
      <c r="CX72">
        <v>0</v>
      </c>
      <c r="CY72">
        <v>1</v>
      </c>
      <c r="CZ72">
        <v>1</v>
      </c>
      <c r="DA72">
        <v>1</v>
      </c>
      <c r="DB72">
        <v>1</v>
      </c>
      <c r="DC72">
        <v>1</v>
      </c>
      <c r="DD72">
        <v>1</v>
      </c>
      <c r="DE72">
        <v>1</v>
      </c>
      <c r="DF72">
        <v>0</v>
      </c>
      <c r="DG72">
        <v>0</v>
      </c>
      <c r="DH72">
        <v>1</v>
      </c>
      <c r="DI72">
        <v>1</v>
      </c>
    </row>
    <row r="73" spans="1:113" x14ac:dyDescent="0.35">
      <c r="A73" t="s">
        <v>245</v>
      </c>
      <c r="B73" s="1">
        <v>43327</v>
      </c>
      <c r="C73" s="1">
        <v>43437</v>
      </c>
      <c r="D73">
        <v>1</v>
      </c>
      <c r="E73">
        <v>0</v>
      </c>
      <c r="F73">
        <v>0</v>
      </c>
      <c r="G73">
        <v>0</v>
      </c>
      <c r="H73">
        <v>1</v>
      </c>
      <c r="I73">
        <v>0</v>
      </c>
      <c r="J73">
        <v>0</v>
      </c>
      <c r="K73">
        <v>0</v>
      </c>
      <c r="L73">
        <v>0</v>
      </c>
      <c r="M73">
        <v>0</v>
      </c>
      <c r="N73">
        <v>0</v>
      </c>
      <c r="O73">
        <v>0</v>
      </c>
      <c r="P73">
        <v>0</v>
      </c>
      <c r="Q73">
        <v>0</v>
      </c>
      <c r="R73">
        <v>0</v>
      </c>
      <c r="S73">
        <v>0</v>
      </c>
      <c r="T73">
        <v>0</v>
      </c>
      <c r="U73">
        <v>0</v>
      </c>
      <c r="V73">
        <v>0</v>
      </c>
      <c r="W73">
        <v>0</v>
      </c>
      <c r="X73">
        <v>0</v>
      </c>
      <c r="Y73">
        <v>0</v>
      </c>
      <c r="Z73">
        <v>0</v>
      </c>
      <c r="AA73">
        <v>0</v>
      </c>
      <c r="AB73">
        <v>1</v>
      </c>
      <c r="AC73">
        <v>0</v>
      </c>
      <c r="AD73">
        <v>1</v>
      </c>
      <c r="AE73">
        <v>0</v>
      </c>
      <c r="AF73">
        <v>1</v>
      </c>
      <c r="AG73">
        <v>0</v>
      </c>
      <c r="AH73">
        <v>0</v>
      </c>
      <c r="AI73">
        <v>0</v>
      </c>
      <c r="AJ73">
        <v>0</v>
      </c>
      <c r="AK73">
        <v>0</v>
      </c>
      <c r="AL73">
        <v>0</v>
      </c>
      <c r="AM73">
        <v>0</v>
      </c>
      <c r="AN73">
        <v>0</v>
      </c>
      <c r="AO73">
        <v>0</v>
      </c>
      <c r="AP73">
        <v>0</v>
      </c>
      <c r="AQ73">
        <v>0</v>
      </c>
      <c r="AR73" t="s">
        <v>794</v>
      </c>
      <c r="AS73" t="s">
        <v>794</v>
      </c>
      <c r="AT73" t="s">
        <v>794</v>
      </c>
      <c r="AU73" t="s">
        <v>794</v>
      </c>
      <c r="AV73">
        <v>0</v>
      </c>
      <c r="AW73" t="s">
        <v>794</v>
      </c>
      <c r="AX73" t="s">
        <v>794</v>
      </c>
      <c r="AY73">
        <v>0</v>
      </c>
      <c r="AZ73" t="s">
        <v>794</v>
      </c>
      <c r="BA73" t="s">
        <v>794</v>
      </c>
      <c r="BB73" t="s">
        <v>794</v>
      </c>
      <c r="BC73">
        <v>0</v>
      </c>
      <c r="BD73" t="s">
        <v>794</v>
      </c>
      <c r="BE73" t="s">
        <v>794</v>
      </c>
      <c r="BF73" t="s">
        <v>794</v>
      </c>
      <c r="BG73" t="s">
        <v>794</v>
      </c>
      <c r="BH73" t="s">
        <v>794</v>
      </c>
      <c r="BI73" t="s">
        <v>794</v>
      </c>
      <c r="BJ73" t="s">
        <v>794</v>
      </c>
      <c r="BK73">
        <v>0</v>
      </c>
      <c r="BL73" t="s">
        <v>794</v>
      </c>
      <c r="BM73" t="s">
        <v>794</v>
      </c>
      <c r="BN73">
        <v>0</v>
      </c>
      <c r="BO73" t="s">
        <v>794</v>
      </c>
      <c r="BP73" t="s">
        <v>794</v>
      </c>
      <c r="BQ73" t="s">
        <v>794</v>
      </c>
      <c r="BR73">
        <v>1</v>
      </c>
      <c r="BS73">
        <v>0</v>
      </c>
      <c r="BT73">
        <v>0</v>
      </c>
      <c r="BU73">
        <v>0</v>
      </c>
      <c r="BV73">
        <v>0</v>
      </c>
      <c r="BW73">
        <v>1</v>
      </c>
      <c r="BX73">
        <v>0</v>
      </c>
      <c r="BY73">
        <v>0</v>
      </c>
      <c r="BZ73">
        <v>0</v>
      </c>
      <c r="CA73">
        <v>0</v>
      </c>
      <c r="CB73">
        <v>0</v>
      </c>
      <c r="CC73">
        <v>1</v>
      </c>
      <c r="CD73">
        <v>0</v>
      </c>
      <c r="CE73">
        <v>0</v>
      </c>
      <c r="CF73">
        <v>0</v>
      </c>
      <c r="CG73">
        <v>0</v>
      </c>
      <c r="CH73">
        <v>0</v>
      </c>
      <c r="CI73">
        <v>0</v>
      </c>
      <c r="CJ73">
        <v>0</v>
      </c>
      <c r="CK73">
        <v>0</v>
      </c>
      <c r="CL73">
        <v>0</v>
      </c>
      <c r="CM73">
        <v>0</v>
      </c>
      <c r="CN73">
        <v>0</v>
      </c>
      <c r="CO73">
        <v>0</v>
      </c>
      <c r="CP73">
        <v>1</v>
      </c>
      <c r="CQ73">
        <v>0</v>
      </c>
      <c r="CR73">
        <v>1</v>
      </c>
      <c r="CS73">
        <v>1</v>
      </c>
      <c r="CT73">
        <v>1</v>
      </c>
      <c r="CU73">
        <v>0</v>
      </c>
      <c r="CV73">
        <v>1</v>
      </c>
      <c r="CW73">
        <v>0</v>
      </c>
      <c r="CX73">
        <v>0</v>
      </c>
      <c r="CY73">
        <v>1</v>
      </c>
      <c r="CZ73">
        <v>1</v>
      </c>
      <c r="DA73">
        <v>1</v>
      </c>
      <c r="DB73">
        <v>1</v>
      </c>
      <c r="DC73">
        <v>1</v>
      </c>
      <c r="DD73">
        <v>1</v>
      </c>
      <c r="DE73">
        <v>1</v>
      </c>
      <c r="DF73">
        <v>0</v>
      </c>
      <c r="DG73">
        <v>0</v>
      </c>
      <c r="DH73">
        <v>1</v>
      </c>
      <c r="DI73">
        <v>1</v>
      </c>
    </row>
    <row r="74" spans="1:113" x14ac:dyDescent="0.35">
      <c r="A74" t="s">
        <v>245</v>
      </c>
      <c r="B74" s="1">
        <v>43438</v>
      </c>
      <c r="C74" s="1">
        <v>43465</v>
      </c>
      <c r="D74">
        <v>1</v>
      </c>
      <c r="E74">
        <v>0</v>
      </c>
      <c r="F74">
        <v>0</v>
      </c>
      <c r="G74">
        <v>0</v>
      </c>
      <c r="H74">
        <v>1</v>
      </c>
      <c r="I74">
        <v>0</v>
      </c>
      <c r="J74">
        <v>0</v>
      </c>
      <c r="K74">
        <v>0</v>
      </c>
      <c r="L74">
        <v>0</v>
      </c>
      <c r="M74">
        <v>0</v>
      </c>
      <c r="N74">
        <v>0</v>
      </c>
      <c r="O74">
        <v>0</v>
      </c>
      <c r="P74">
        <v>0</v>
      </c>
      <c r="Q74">
        <v>0</v>
      </c>
      <c r="R74">
        <v>0</v>
      </c>
      <c r="S74">
        <v>0</v>
      </c>
      <c r="T74">
        <v>0</v>
      </c>
      <c r="U74">
        <v>0</v>
      </c>
      <c r="V74">
        <v>0</v>
      </c>
      <c r="W74">
        <v>0</v>
      </c>
      <c r="X74">
        <v>0</v>
      </c>
      <c r="Y74">
        <v>0</v>
      </c>
      <c r="Z74">
        <v>0</v>
      </c>
      <c r="AA74">
        <v>0</v>
      </c>
      <c r="AB74">
        <v>1</v>
      </c>
      <c r="AC74">
        <v>0</v>
      </c>
      <c r="AD74">
        <v>1</v>
      </c>
      <c r="AE74">
        <v>0</v>
      </c>
      <c r="AF74">
        <v>1</v>
      </c>
      <c r="AG74">
        <v>0</v>
      </c>
      <c r="AH74">
        <v>0</v>
      </c>
      <c r="AI74">
        <v>0</v>
      </c>
      <c r="AJ74">
        <v>0</v>
      </c>
      <c r="AK74">
        <v>0</v>
      </c>
      <c r="AL74">
        <v>0</v>
      </c>
      <c r="AM74">
        <v>0</v>
      </c>
      <c r="AN74">
        <v>0</v>
      </c>
      <c r="AO74">
        <v>0</v>
      </c>
      <c r="AP74">
        <v>0</v>
      </c>
      <c r="AQ74">
        <v>0</v>
      </c>
      <c r="AR74" t="s">
        <v>794</v>
      </c>
      <c r="AS74" t="s">
        <v>794</v>
      </c>
      <c r="AT74" t="s">
        <v>794</v>
      </c>
      <c r="AU74" t="s">
        <v>794</v>
      </c>
      <c r="AV74">
        <v>0</v>
      </c>
      <c r="AW74" t="s">
        <v>794</v>
      </c>
      <c r="AX74" t="s">
        <v>794</v>
      </c>
      <c r="AY74">
        <v>0</v>
      </c>
      <c r="AZ74" t="s">
        <v>794</v>
      </c>
      <c r="BA74" t="s">
        <v>794</v>
      </c>
      <c r="BB74" t="s">
        <v>794</v>
      </c>
      <c r="BC74">
        <v>0</v>
      </c>
      <c r="BD74" t="s">
        <v>794</v>
      </c>
      <c r="BE74" t="s">
        <v>794</v>
      </c>
      <c r="BF74" t="s">
        <v>794</v>
      </c>
      <c r="BG74" t="s">
        <v>794</v>
      </c>
      <c r="BH74" t="s">
        <v>794</v>
      </c>
      <c r="BI74" t="s">
        <v>794</v>
      </c>
      <c r="BJ74" t="s">
        <v>794</v>
      </c>
      <c r="BK74">
        <v>0</v>
      </c>
      <c r="BL74" t="s">
        <v>794</v>
      </c>
      <c r="BM74" t="s">
        <v>794</v>
      </c>
      <c r="BN74">
        <v>0</v>
      </c>
      <c r="BO74" t="s">
        <v>794</v>
      </c>
      <c r="BP74" t="s">
        <v>794</v>
      </c>
      <c r="BQ74" t="s">
        <v>794</v>
      </c>
      <c r="BR74">
        <v>1</v>
      </c>
      <c r="BS74">
        <v>0</v>
      </c>
      <c r="BT74">
        <v>0</v>
      </c>
      <c r="BU74">
        <v>0</v>
      </c>
      <c r="BV74">
        <v>0</v>
      </c>
      <c r="BW74">
        <v>1</v>
      </c>
      <c r="BX74">
        <v>0</v>
      </c>
      <c r="BY74">
        <v>0</v>
      </c>
      <c r="BZ74">
        <v>0</v>
      </c>
      <c r="CA74">
        <v>0</v>
      </c>
      <c r="CB74">
        <v>0</v>
      </c>
      <c r="CC74">
        <v>1</v>
      </c>
      <c r="CD74">
        <v>0</v>
      </c>
      <c r="CE74">
        <v>0</v>
      </c>
      <c r="CF74">
        <v>0</v>
      </c>
      <c r="CG74">
        <v>0</v>
      </c>
      <c r="CH74">
        <v>0</v>
      </c>
      <c r="CI74">
        <v>0</v>
      </c>
      <c r="CJ74">
        <v>0</v>
      </c>
      <c r="CK74">
        <v>0</v>
      </c>
      <c r="CL74">
        <v>0</v>
      </c>
      <c r="CM74">
        <v>0</v>
      </c>
      <c r="CN74">
        <v>0</v>
      </c>
      <c r="CO74">
        <v>0</v>
      </c>
      <c r="CP74">
        <v>1</v>
      </c>
      <c r="CQ74">
        <v>0</v>
      </c>
      <c r="CR74">
        <v>1</v>
      </c>
      <c r="CS74">
        <v>1</v>
      </c>
      <c r="CT74">
        <v>1</v>
      </c>
      <c r="CU74">
        <v>0</v>
      </c>
      <c r="CV74">
        <v>1</v>
      </c>
      <c r="CW74">
        <v>0</v>
      </c>
      <c r="CX74">
        <v>0</v>
      </c>
      <c r="CY74">
        <v>1</v>
      </c>
      <c r="CZ74">
        <v>1</v>
      </c>
      <c r="DA74">
        <v>1</v>
      </c>
      <c r="DB74">
        <v>1</v>
      </c>
      <c r="DC74">
        <v>1</v>
      </c>
      <c r="DD74">
        <v>1</v>
      </c>
      <c r="DE74">
        <v>1</v>
      </c>
      <c r="DF74">
        <v>0</v>
      </c>
      <c r="DG74">
        <v>0</v>
      </c>
      <c r="DH74">
        <v>1</v>
      </c>
      <c r="DI74">
        <v>1</v>
      </c>
    </row>
    <row r="75" spans="1:113" x14ac:dyDescent="0.35">
      <c r="A75" t="s">
        <v>245</v>
      </c>
      <c r="B75" s="1">
        <v>43466</v>
      </c>
      <c r="C75" s="1">
        <v>43466</v>
      </c>
      <c r="D75">
        <v>1</v>
      </c>
      <c r="E75">
        <v>0</v>
      </c>
      <c r="F75">
        <v>0</v>
      </c>
      <c r="G75">
        <v>0</v>
      </c>
      <c r="H75">
        <v>1</v>
      </c>
      <c r="I75">
        <v>0</v>
      </c>
      <c r="J75">
        <v>0</v>
      </c>
      <c r="K75">
        <v>0</v>
      </c>
      <c r="L75">
        <v>0</v>
      </c>
      <c r="M75">
        <v>0</v>
      </c>
      <c r="N75">
        <v>0</v>
      </c>
      <c r="O75">
        <v>0</v>
      </c>
      <c r="P75">
        <v>0</v>
      </c>
      <c r="Q75">
        <v>0</v>
      </c>
      <c r="R75">
        <v>0</v>
      </c>
      <c r="S75">
        <v>0</v>
      </c>
      <c r="T75">
        <v>0</v>
      </c>
      <c r="U75">
        <v>0</v>
      </c>
      <c r="V75">
        <v>0</v>
      </c>
      <c r="W75">
        <v>0</v>
      </c>
      <c r="X75">
        <v>0</v>
      </c>
      <c r="Y75">
        <v>0</v>
      </c>
      <c r="Z75">
        <v>0</v>
      </c>
      <c r="AA75">
        <v>0</v>
      </c>
      <c r="AB75">
        <v>1</v>
      </c>
      <c r="AC75">
        <v>0</v>
      </c>
      <c r="AD75">
        <v>1</v>
      </c>
      <c r="AE75">
        <v>0</v>
      </c>
      <c r="AF75">
        <v>1</v>
      </c>
      <c r="AG75">
        <v>0</v>
      </c>
      <c r="AH75">
        <v>0</v>
      </c>
      <c r="AI75">
        <v>0</v>
      </c>
      <c r="AJ75">
        <v>0</v>
      </c>
      <c r="AK75">
        <v>0</v>
      </c>
      <c r="AL75">
        <v>0</v>
      </c>
      <c r="AM75">
        <v>0</v>
      </c>
      <c r="AN75">
        <v>0</v>
      </c>
      <c r="AO75">
        <v>0</v>
      </c>
      <c r="AP75">
        <v>0</v>
      </c>
      <c r="AQ75">
        <v>0</v>
      </c>
      <c r="AR75" t="s">
        <v>794</v>
      </c>
      <c r="AS75" t="s">
        <v>794</v>
      </c>
      <c r="AT75" t="s">
        <v>794</v>
      </c>
      <c r="AU75" t="s">
        <v>794</v>
      </c>
      <c r="AV75">
        <v>0</v>
      </c>
      <c r="AW75" t="s">
        <v>794</v>
      </c>
      <c r="AX75" t="s">
        <v>794</v>
      </c>
      <c r="AY75">
        <v>0</v>
      </c>
      <c r="AZ75" t="s">
        <v>794</v>
      </c>
      <c r="BA75" t="s">
        <v>794</v>
      </c>
      <c r="BB75" t="s">
        <v>794</v>
      </c>
      <c r="BC75">
        <v>0</v>
      </c>
      <c r="BD75" t="s">
        <v>794</v>
      </c>
      <c r="BE75" t="s">
        <v>794</v>
      </c>
      <c r="BF75" t="s">
        <v>794</v>
      </c>
      <c r="BG75" t="s">
        <v>794</v>
      </c>
      <c r="BH75" t="s">
        <v>794</v>
      </c>
      <c r="BI75" t="s">
        <v>794</v>
      </c>
      <c r="BJ75" t="s">
        <v>794</v>
      </c>
      <c r="BK75">
        <v>0</v>
      </c>
      <c r="BL75" t="s">
        <v>794</v>
      </c>
      <c r="BM75" t="s">
        <v>794</v>
      </c>
      <c r="BN75">
        <v>0</v>
      </c>
      <c r="BO75" t="s">
        <v>794</v>
      </c>
      <c r="BP75" t="s">
        <v>794</v>
      </c>
      <c r="BQ75" t="s">
        <v>794</v>
      </c>
      <c r="BR75">
        <v>1</v>
      </c>
      <c r="BS75">
        <v>0</v>
      </c>
      <c r="BT75">
        <v>0</v>
      </c>
      <c r="BU75">
        <v>0</v>
      </c>
      <c r="BV75">
        <v>0</v>
      </c>
      <c r="BW75">
        <v>1</v>
      </c>
      <c r="BX75">
        <v>0</v>
      </c>
      <c r="BY75">
        <v>0</v>
      </c>
      <c r="BZ75">
        <v>0</v>
      </c>
      <c r="CA75">
        <v>0</v>
      </c>
      <c r="CB75">
        <v>0</v>
      </c>
      <c r="CC75">
        <v>1</v>
      </c>
      <c r="CD75">
        <v>0</v>
      </c>
      <c r="CE75">
        <v>0</v>
      </c>
      <c r="CF75">
        <v>0</v>
      </c>
      <c r="CG75">
        <v>0</v>
      </c>
      <c r="CH75">
        <v>0</v>
      </c>
      <c r="CI75">
        <v>0</v>
      </c>
      <c r="CJ75">
        <v>0</v>
      </c>
      <c r="CK75">
        <v>0</v>
      </c>
      <c r="CL75">
        <v>0</v>
      </c>
      <c r="CM75">
        <v>0</v>
      </c>
      <c r="CN75">
        <v>0</v>
      </c>
      <c r="CO75">
        <v>0</v>
      </c>
      <c r="CP75">
        <v>1</v>
      </c>
      <c r="CQ75">
        <v>0</v>
      </c>
      <c r="CR75">
        <v>1</v>
      </c>
      <c r="CS75">
        <v>1</v>
      </c>
      <c r="CT75">
        <v>1</v>
      </c>
      <c r="CU75">
        <v>0</v>
      </c>
      <c r="CV75">
        <v>0</v>
      </c>
      <c r="CW75">
        <v>0</v>
      </c>
      <c r="CX75">
        <v>0</v>
      </c>
      <c r="CY75">
        <v>1</v>
      </c>
      <c r="CZ75">
        <v>1</v>
      </c>
      <c r="DA75">
        <v>1</v>
      </c>
      <c r="DB75">
        <v>1</v>
      </c>
      <c r="DC75">
        <v>1</v>
      </c>
      <c r="DD75">
        <v>1</v>
      </c>
      <c r="DE75">
        <v>1</v>
      </c>
      <c r="DF75">
        <v>0</v>
      </c>
      <c r="DG75">
        <v>0</v>
      </c>
      <c r="DH75">
        <v>1</v>
      </c>
      <c r="DI75">
        <v>1</v>
      </c>
    </row>
    <row r="76" spans="1:113" x14ac:dyDescent="0.35">
      <c r="A76" t="s">
        <v>245</v>
      </c>
      <c r="B76" s="1">
        <v>43467</v>
      </c>
      <c r="C76" s="1">
        <v>43501</v>
      </c>
      <c r="D76">
        <v>1</v>
      </c>
      <c r="E76">
        <v>0</v>
      </c>
      <c r="F76">
        <v>0</v>
      </c>
      <c r="G76">
        <v>0</v>
      </c>
      <c r="H76">
        <v>1</v>
      </c>
      <c r="I76">
        <v>0</v>
      </c>
      <c r="J76">
        <v>0</v>
      </c>
      <c r="K76">
        <v>0</v>
      </c>
      <c r="L76">
        <v>0</v>
      </c>
      <c r="M76">
        <v>0</v>
      </c>
      <c r="N76">
        <v>0</v>
      </c>
      <c r="O76">
        <v>0</v>
      </c>
      <c r="P76">
        <v>0</v>
      </c>
      <c r="Q76">
        <v>0</v>
      </c>
      <c r="R76">
        <v>0</v>
      </c>
      <c r="S76">
        <v>0</v>
      </c>
      <c r="T76">
        <v>0</v>
      </c>
      <c r="U76">
        <v>0</v>
      </c>
      <c r="V76">
        <v>0</v>
      </c>
      <c r="W76">
        <v>0</v>
      </c>
      <c r="X76">
        <v>0</v>
      </c>
      <c r="Y76">
        <v>0</v>
      </c>
      <c r="Z76">
        <v>0</v>
      </c>
      <c r="AA76">
        <v>0</v>
      </c>
      <c r="AB76">
        <v>1</v>
      </c>
      <c r="AC76">
        <v>0</v>
      </c>
      <c r="AD76">
        <v>1</v>
      </c>
      <c r="AE76">
        <v>0</v>
      </c>
      <c r="AF76">
        <v>1</v>
      </c>
      <c r="AG76">
        <v>0</v>
      </c>
      <c r="AH76">
        <v>0</v>
      </c>
      <c r="AI76">
        <v>0</v>
      </c>
      <c r="AJ76">
        <v>0</v>
      </c>
      <c r="AK76">
        <v>0</v>
      </c>
      <c r="AL76">
        <v>0</v>
      </c>
      <c r="AM76">
        <v>0</v>
      </c>
      <c r="AN76">
        <v>0</v>
      </c>
      <c r="AO76">
        <v>0</v>
      </c>
      <c r="AP76">
        <v>0</v>
      </c>
      <c r="AQ76">
        <v>0</v>
      </c>
      <c r="AR76" t="s">
        <v>794</v>
      </c>
      <c r="AS76" t="s">
        <v>794</v>
      </c>
      <c r="AT76" t="s">
        <v>794</v>
      </c>
      <c r="AU76" t="s">
        <v>794</v>
      </c>
      <c r="AV76">
        <v>0</v>
      </c>
      <c r="AW76" t="s">
        <v>794</v>
      </c>
      <c r="AX76" t="s">
        <v>794</v>
      </c>
      <c r="AY76">
        <v>0</v>
      </c>
      <c r="AZ76" t="s">
        <v>794</v>
      </c>
      <c r="BA76" t="s">
        <v>794</v>
      </c>
      <c r="BB76" t="s">
        <v>794</v>
      </c>
      <c r="BC76">
        <v>0</v>
      </c>
      <c r="BD76" t="s">
        <v>794</v>
      </c>
      <c r="BE76" t="s">
        <v>794</v>
      </c>
      <c r="BF76" t="s">
        <v>794</v>
      </c>
      <c r="BG76" t="s">
        <v>794</v>
      </c>
      <c r="BH76" t="s">
        <v>794</v>
      </c>
      <c r="BI76" t="s">
        <v>794</v>
      </c>
      <c r="BJ76" t="s">
        <v>794</v>
      </c>
      <c r="BK76">
        <v>0</v>
      </c>
      <c r="BL76" t="s">
        <v>794</v>
      </c>
      <c r="BM76" t="s">
        <v>794</v>
      </c>
      <c r="BN76">
        <v>0</v>
      </c>
      <c r="BO76" t="s">
        <v>794</v>
      </c>
      <c r="BP76" t="s">
        <v>794</v>
      </c>
      <c r="BQ76" t="s">
        <v>794</v>
      </c>
      <c r="BR76">
        <v>1</v>
      </c>
      <c r="BS76">
        <v>0</v>
      </c>
      <c r="BT76">
        <v>0</v>
      </c>
      <c r="BU76">
        <v>0</v>
      </c>
      <c r="BV76">
        <v>0</v>
      </c>
      <c r="BW76">
        <v>1</v>
      </c>
      <c r="BX76">
        <v>0</v>
      </c>
      <c r="BY76">
        <v>0</v>
      </c>
      <c r="BZ76">
        <v>0</v>
      </c>
      <c r="CA76">
        <v>0</v>
      </c>
      <c r="CB76">
        <v>0</v>
      </c>
      <c r="CC76">
        <v>1</v>
      </c>
      <c r="CD76">
        <v>0</v>
      </c>
      <c r="CE76">
        <v>0</v>
      </c>
      <c r="CF76">
        <v>0</v>
      </c>
      <c r="CG76">
        <v>0</v>
      </c>
      <c r="CH76">
        <v>0</v>
      </c>
      <c r="CI76">
        <v>0</v>
      </c>
      <c r="CJ76">
        <v>0</v>
      </c>
      <c r="CK76">
        <v>0</v>
      </c>
      <c r="CL76">
        <v>0</v>
      </c>
      <c r="CM76">
        <v>0</v>
      </c>
      <c r="CN76">
        <v>0</v>
      </c>
      <c r="CO76">
        <v>0</v>
      </c>
      <c r="CP76">
        <v>1</v>
      </c>
      <c r="CQ76">
        <v>0</v>
      </c>
      <c r="CR76">
        <v>1</v>
      </c>
      <c r="CS76">
        <v>1</v>
      </c>
      <c r="CT76">
        <v>1</v>
      </c>
      <c r="CU76">
        <v>0</v>
      </c>
      <c r="CV76">
        <v>1</v>
      </c>
      <c r="CW76">
        <v>0</v>
      </c>
      <c r="CX76">
        <v>0</v>
      </c>
      <c r="CY76">
        <v>1</v>
      </c>
      <c r="CZ76">
        <v>1</v>
      </c>
      <c r="DA76">
        <v>1</v>
      </c>
      <c r="DB76">
        <v>1</v>
      </c>
      <c r="DC76">
        <v>1</v>
      </c>
      <c r="DD76">
        <v>1</v>
      </c>
      <c r="DE76">
        <v>1</v>
      </c>
      <c r="DF76">
        <v>0</v>
      </c>
      <c r="DG76">
        <v>0</v>
      </c>
      <c r="DH76">
        <v>1</v>
      </c>
      <c r="DI76">
        <v>1</v>
      </c>
    </row>
    <row r="77" spans="1:113" x14ac:dyDescent="0.35">
      <c r="A77" t="s">
        <v>245</v>
      </c>
      <c r="B77" s="1">
        <v>43502</v>
      </c>
      <c r="C77" s="1">
        <v>43516</v>
      </c>
      <c r="D77">
        <v>1</v>
      </c>
      <c r="E77">
        <v>0</v>
      </c>
      <c r="F77">
        <v>0</v>
      </c>
      <c r="G77">
        <v>0</v>
      </c>
      <c r="H77">
        <v>1</v>
      </c>
      <c r="I77">
        <v>0</v>
      </c>
      <c r="J77">
        <v>0</v>
      </c>
      <c r="K77">
        <v>0</v>
      </c>
      <c r="L77">
        <v>0</v>
      </c>
      <c r="M77">
        <v>0</v>
      </c>
      <c r="N77">
        <v>0</v>
      </c>
      <c r="O77">
        <v>0</v>
      </c>
      <c r="P77">
        <v>0</v>
      </c>
      <c r="Q77">
        <v>0</v>
      </c>
      <c r="R77">
        <v>0</v>
      </c>
      <c r="S77">
        <v>0</v>
      </c>
      <c r="T77">
        <v>0</v>
      </c>
      <c r="U77">
        <v>0</v>
      </c>
      <c r="V77">
        <v>0</v>
      </c>
      <c r="W77">
        <v>0</v>
      </c>
      <c r="X77">
        <v>0</v>
      </c>
      <c r="Y77">
        <v>0</v>
      </c>
      <c r="Z77">
        <v>0</v>
      </c>
      <c r="AA77">
        <v>0</v>
      </c>
      <c r="AB77">
        <v>1</v>
      </c>
      <c r="AC77">
        <v>0</v>
      </c>
      <c r="AD77">
        <v>1</v>
      </c>
      <c r="AE77">
        <v>0</v>
      </c>
      <c r="AF77">
        <v>1</v>
      </c>
      <c r="AG77">
        <v>0</v>
      </c>
      <c r="AH77">
        <v>0</v>
      </c>
      <c r="AI77">
        <v>0</v>
      </c>
      <c r="AJ77">
        <v>0</v>
      </c>
      <c r="AK77">
        <v>0</v>
      </c>
      <c r="AL77">
        <v>0</v>
      </c>
      <c r="AM77">
        <v>0</v>
      </c>
      <c r="AN77">
        <v>0</v>
      </c>
      <c r="AO77">
        <v>0</v>
      </c>
      <c r="AP77">
        <v>0</v>
      </c>
      <c r="AQ77">
        <v>0</v>
      </c>
      <c r="AR77" t="s">
        <v>794</v>
      </c>
      <c r="AS77" t="s">
        <v>794</v>
      </c>
      <c r="AT77" t="s">
        <v>794</v>
      </c>
      <c r="AU77" t="s">
        <v>794</v>
      </c>
      <c r="AV77">
        <v>0</v>
      </c>
      <c r="AW77" t="s">
        <v>794</v>
      </c>
      <c r="AX77" t="s">
        <v>794</v>
      </c>
      <c r="AY77">
        <v>0</v>
      </c>
      <c r="AZ77" t="s">
        <v>794</v>
      </c>
      <c r="BA77" t="s">
        <v>794</v>
      </c>
      <c r="BB77" t="s">
        <v>794</v>
      </c>
      <c r="BC77">
        <v>0</v>
      </c>
      <c r="BD77" t="s">
        <v>794</v>
      </c>
      <c r="BE77" t="s">
        <v>794</v>
      </c>
      <c r="BF77" t="s">
        <v>794</v>
      </c>
      <c r="BG77" t="s">
        <v>794</v>
      </c>
      <c r="BH77" t="s">
        <v>794</v>
      </c>
      <c r="BI77" t="s">
        <v>794</v>
      </c>
      <c r="BJ77" t="s">
        <v>794</v>
      </c>
      <c r="BK77">
        <v>0</v>
      </c>
      <c r="BL77" t="s">
        <v>794</v>
      </c>
      <c r="BM77" t="s">
        <v>794</v>
      </c>
      <c r="BN77">
        <v>0</v>
      </c>
      <c r="BO77" t="s">
        <v>794</v>
      </c>
      <c r="BP77" t="s">
        <v>794</v>
      </c>
      <c r="BQ77" t="s">
        <v>794</v>
      </c>
      <c r="BR77">
        <v>1</v>
      </c>
      <c r="BS77">
        <v>0</v>
      </c>
      <c r="BT77">
        <v>0</v>
      </c>
      <c r="BU77">
        <v>0</v>
      </c>
      <c r="BV77">
        <v>0</v>
      </c>
      <c r="BW77">
        <v>1</v>
      </c>
      <c r="BX77">
        <v>0</v>
      </c>
      <c r="BY77">
        <v>0</v>
      </c>
      <c r="BZ77">
        <v>0</v>
      </c>
      <c r="CA77">
        <v>0</v>
      </c>
      <c r="CB77">
        <v>0</v>
      </c>
      <c r="CC77">
        <v>1</v>
      </c>
      <c r="CD77">
        <v>0</v>
      </c>
      <c r="CE77">
        <v>0</v>
      </c>
      <c r="CF77">
        <v>0</v>
      </c>
      <c r="CG77">
        <v>0</v>
      </c>
      <c r="CH77">
        <v>0</v>
      </c>
      <c r="CI77">
        <v>0</v>
      </c>
      <c r="CJ77">
        <v>0</v>
      </c>
      <c r="CK77">
        <v>0</v>
      </c>
      <c r="CL77">
        <v>0</v>
      </c>
      <c r="CM77">
        <v>0</v>
      </c>
      <c r="CN77">
        <v>0</v>
      </c>
      <c r="CO77">
        <v>0</v>
      </c>
      <c r="CP77">
        <v>1</v>
      </c>
      <c r="CQ77">
        <v>0</v>
      </c>
      <c r="CR77">
        <v>1</v>
      </c>
      <c r="CS77">
        <v>1</v>
      </c>
      <c r="CT77">
        <v>1</v>
      </c>
      <c r="CU77">
        <v>0</v>
      </c>
      <c r="CV77">
        <v>1</v>
      </c>
      <c r="CW77">
        <v>0</v>
      </c>
      <c r="CX77">
        <v>0</v>
      </c>
      <c r="CY77">
        <v>1</v>
      </c>
      <c r="CZ77">
        <v>1</v>
      </c>
      <c r="DA77">
        <v>1</v>
      </c>
      <c r="DB77">
        <v>1</v>
      </c>
      <c r="DC77">
        <v>1</v>
      </c>
      <c r="DD77">
        <v>1</v>
      </c>
      <c r="DE77">
        <v>1</v>
      </c>
      <c r="DF77">
        <v>0</v>
      </c>
      <c r="DG77">
        <v>0</v>
      </c>
      <c r="DH77">
        <v>1</v>
      </c>
      <c r="DI77">
        <v>1</v>
      </c>
    </row>
    <row r="78" spans="1:113" x14ac:dyDescent="0.35">
      <c r="A78" t="s">
        <v>245</v>
      </c>
      <c r="B78" s="1">
        <v>43517</v>
      </c>
      <c r="C78" s="1">
        <v>43646</v>
      </c>
      <c r="D78">
        <v>1</v>
      </c>
      <c r="E78">
        <v>0</v>
      </c>
      <c r="F78">
        <v>0</v>
      </c>
      <c r="G78">
        <v>0</v>
      </c>
      <c r="H78">
        <v>1</v>
      </c>
      <c r="I78">
        <v>0</v>
      </c>
      <c r="J78">
        <v>0</v>
      </c>
      <c r="K78">
        <v>0</v>
      </c>
      <c r="L78">
        <v>0</v>
      </c>
      <c r="M78">
        <v>0</v>
      </c>
      <c r="N78">
        <v>0</v>
      </c>
      <c r="O78">
        <v>0</v>
      </c>
      <c r="P78">
        <v>0</v>
      </c>
      <c r="Q78">
        <v>0</v>
      </c>
      <c r="R78">
        <v>0</v>
      </c>
      <c r="S78">
        <v>0</v>
      </c>
      <c r="T78">
        <v>0</v>
      </c>
      <c r="U78">
        <v>0</v>
      </c>
      <c r="V78">
        <v>0</v>
      </c>
      <c r="W78">
        <v>0</v>
      </c>
      <c r="X78">
        <v>0</v>
      </c>
      <c r="Y78">
        <v>0</v>
      </c>
      <c r="Z78">
        <v>0</v>
      </c>
      <c r="AA78">
        <v>0</v>
      </c>
      <c r="AB78">
        <v>1</v>
      </c>
      <c r="AC78">
        <v>0</v>
      </c>
      <c r="AD78">
        <v>1</v>
      </c>
      <c r="AE78">
        <v>0</v>
      </c>
      <c r="AF78">
        <v>1</v>
      </c>
      <c r="AG78">
        <v>0</v>
      </c>
      <c r="AH78">
        <v>0</v>
      </c>
      <c r="AI78">
        <v>0</v>
      </c>
      <c r="AJ78">
        <v>0</v>
      </c>
      <c r="AK78">
        <v>0</v>
      </c>
      <c r="AL78">
        <v>0</v>
      </c>
      <c r="AM78">
        <v>0</v>
      </c>
      <c r="AN78">
        <v>0</v>
      </c>
      <c r="AO78">
        <v>0</v>
      </c>
      <c r="AP78">
        <v>0</v>
      </c>
      <c r="AQ78">
        <v>0</v>
      </c>
      <c r="AR78" t="s">
        <v>794</v>
      </c>
      <c r="AS78" t="s">
        <v>794</v>
      </c>
      <c r="AT78" t="s">
        <v>794</v>
      </c>
      <c r="AU78" t="s">
        <v>794</v>
      </c>
      <c r="AV78">
        <v>0</v>
      </c>
      <c r="AW78" t="s">
        <v>794</v>
      </c>
      <c r="AX78" t="s">
        <v>794</v>
      </c>
      <c r="AY78">
        <v>0</v>
      </c>
      <c r="AZ78" t="s">
        <v>794</v>
      </c>
      <c r="BA78" t="s">
        <v>794</v>
      </c>
      <c r="BB78" t="s">
        <v>794</v>
      </c>
      <c r="BC78">
        <v>0</v>
      </c>
      <c r="BD78" t="s">
        <v>794</v>
      </c>
      <c r="BE78" t="s">
        <v>794</v>
      </c>
      <c r="BF78" t="s">
        <v>794</v>
      </c>
      <c r="BG78" t="s">
        <v>794</v>
      </c>
      <c r="BH78" t="s">
        <v>794</v>
      </c>
      <c r="BI78" t="s">
        <v>794</v>
      </c>
      <c r="BJ78" t="s">
        <v>794</v>
      </c>
      <c r="BK78">
        <v>0</v>
      </c>
      <c r="BL78" t="s">
        <v>794</v>
      </c>
      <c r="BM78" t="s">
        <v>794</v>
      </c>
      <c r="BN78">
        <v>0</v>
      </c>
      <c r="BO78" t="s">
        <v>794</v>
      </c>
      <c r="BP78" t="s">
        <v>794</v>
      </c>
      <c r="BQ78" t="s">
        <v>794</v>
      </c>
      <c r="BR78">
        <v>1</v>
      </c>
      <c r="BS78">
        <v>0</v>
      </c>
      <c r="BT78">
        <v>0</v>
      </c>
      <c r="BU78">
        <v>0</v>
      </c>
      <c r="BV78">
        <v>0</v>
      </c>
      <c r="BW78">
        <v>1</v>
      </c>
      <c r="BX78">
        <v>0</v>
      </c>
      <c r="BY78">
        <v>0</v>
      </c>
      <c r="BZ78">
        <v>0</v>
      </c>
      <c r="CA78">
        <v>0</v>
      </c>
      <c r="CB78">
        <v>0</v>
      </c>
      <c r="CC78">
        <v>1</v>
      </c>
      <c r="CD78">
        <v>0</v>
      </c>
      <c r="CE78">
        <v>0</v>
      </c>
      <c r="CF78">
        <v>0</v>
      </c>
      <c r="CG78">
        <v>0</v>
      </c>
      <c r="CH78">
        <v>0</v>
      </c>
      <c r="CI78">
        <v>0</v>
      </c>
      <c r="CJ78">
        <v>0</v>
      </c>
      <c r="CK78">
        <v>0</v>
      </c>
      <c r="CL78">
        <v>0</v>
      </c>
      <c r="CM78">
        <v>0</v>
      </c>
      <c r="CN78">
        <v>0</v>
      </c>
      <c r="CO78">
        <v>0</v>
      </c>
      <c r="CP78">
        <v>1</v>
      </c>
      <c r="CQ78">
        <v>0</v>
      </c>
      <c r="CR78">
        <v>1</v>
      </c>
      <c r="CS78">
        <v>1</v>
      </c>
      <c r="CT78">
        <v>1</v>
      </c>
      <c r="CU78">
        <v>0</v>
      </c>
      <c r="CV78">
        <v>1</v>
      </c>
      <c r="CW78">
        <v>0</v>
      </c>
      <c r="CX78">
        <v>0</v>
      </c>
      <c r="CY78">
        <v>1</v>
      </c>
      <c r="CZ78">
        <v>1</v>
      </c>
      <c r="DA78">
        <v>1</v>
      </c>
      <c r="DB78">
        <v>1</v>
      </c>
      <c r="DC78">
        <v>1</v>
      </c>
      <c r="DD78">
        <v>1</v>
      </c>
      <c r="DE78">
        <v>1</v>
      </c>
      <c r="DF78">
        <v>0</v>
      </c>
      <c r="DG78">
        <v>0</v>
      </c>
      <c r="DH78">
        <v>1</v>
      </c>
      <c r="DI78">
        <v>1</v>
      </c>
    </row>
    <row r="79" spans="1:113" x14ac:dyDescent="0.35">
      <c r="A79" t="s">
        <v>245</v>
      </c>
      <c r="B79" s="1">
        <v>43647</v>
      </c>
      <c r="C79" s="1">
        <v>43810</v>
      </c>
      <c r="D79">
        <v>1</v>
      </c>
      <c r="E79">
        <v>0</v>
      </c>
      <c r="F79">
        <v>0</v>
      </c>
      <c r="G79">
        <v>0</v>
      </c>
      <c r="H79">
        <v>1</v>
      </c>
      <c r="I79">
        <v>0</v>
      </c>
      <c r="J79">
        <v>0</v>
      </c>
      <c r="K79">
        <v>0</v>
      </c>
      <c r="L79">
        <v>0</v>
      </c>
      <c r="M79">
        <v>0</v>
      </c>
      <c r="N79">
        <v>0</v>
      </c>
      <c r="O79">
        <v>0</v>
      </c>
      <c r="P79">
        <v>0</v>
      </c>
      <c r="Q79">
        <v>0</v>
      </c>
      <c r="R79">
        <v>0</v>
      </c>
      <c r="S79">
        <v>0</v>
      </c>
      <c r="T79">
        <v>0</v>
      </c>
      <c r="U79">
        <v>0</v>
      </c>
      <c r="V79">
        <v>0</v>
      </c>
      <c r="W79">
        <v>0</v>
      </c>
      <c r="X79">
        <v>0</v>
      </c>
      <c r="Y79">
        <v>0</v>
      </c>
      <c r="Z79">
        <v>0</v>
      </c>
      <c r="AA79">
        <v>0</v>
      </c>
      <c r="AB79">
        <v>1</v>
      </c>
      <c r="AC79">
        <v>0</v>
      </c>
      <c r="AD79">
        <v>1</v>
      </c>
      <c r="AE79">
        <v>0</v>
      </c>
      <c r="AF79">
        <v>1</v>
      </c>
      <c r="AG79">
        <v>0</v>
      </c>
      <c r="AH79">
        <v>0</v>
      </c>
      <c r="AI79">
        <v>0</v>
      </c>
      <c r="AJ79">
        <v>0</v>
      </c>
      <c r="AK79">
        <v>0</v>
      </c>
      <c r="AL79">
        <v>0</v>
      </c>
      <c r="AM79">
        <v>0</v>
      </c>
      <c r="AN79">
        <v>0</v>
      </c>
      <c r="AO79">
        <v>0</v>
      </c>
      <c r="AP79">
        <v>0</v>
      </c>
      <c r="AQ79">
        <v>0</v>
      </c>
      <c r="AR79" t="s">
        <v>794</v>
      </c>
      <c r="AS79" t="s">
        <v>794</v>
      </c>
      <c r="AT79" t="s">
        <v>794</v>
      </c>
      <c r="AU79" t="s">
        <v>794</v>
      </c>
      <c r="AV79">
        <v>0</v>
      </c>
      <c r="AW79" t="s">
        <v>794</v>
      </c>
      <c r="AX79" t="s">
        <v>794</v>
      </c>
      <c r="AY79">
        <v>0</v>
      </c>
      <c r="AZ79" t="s">
        <v>794</v>
      </c>
      <c r="BA79" t="s">
        <v>794</v>
      </c>
      <c r="BB79" t="s">
        <v>794</v>
      </c>
      <c r="BC79">
        <v>0</v>
      </c>
      <c r="BD79" t="s">
        <v>794</v>
      </c>
      <c r="BE79" t="s">
        <v>794</v>
      </c>
      <c r="BF79" t="s">
        <v>794</v>
      </c>
      <c r="BG79" t="s">
        <v>794</v>
      </c>
      <c r="BH79" t="s">
        <v>794</v>
      </c>
      <c r="BI79" t="s">
        <v>794</v>
      </c>
      <c r="BJ79" t="s">
        <v>794</v>
      </c>
      <c r="BK79">
        <v>0</v>
      </c>
      <c r="BL79" t="s">
        <v>794</v>
      </c>
      <c r="BM79" t="s">
        <v>794</v>
      </c>
      <c r="BN79">
        <v>0</v>
      </c>
      <c r="BO79" t="s">
        <v>794</v>
      </c>
      <c r="BP79" t="s">
        <v>794</v>
      </c>
      <c r="BQ79" t="s">
        <v>794</v>
      </c>
      <c r="BR79">
        <v>1</v>
      </c>
      <c r="BS79">
        <v>0</v>
      </c>
      <c r="BT79">
        <v>0</v>
      </c>
      <c r="BU79">
        <v>0</v>
      </c>
      <c r="BV79">
        <v>0</v>
      </c>
      <c r="BW79">
        <v>1</v>
      </c>
      <c r="BX79">
        <v>0</v>
      </c>
      <c r="BY79">
        <v>0</v>
      </c>
      <c r="BZ79">
        <v>0</v>
      </c>
      <c r="CA79">
        <v>0</v>
      </c>
      <c r="CB79">
        <v>0</v>
      </c>
      <c r="CC79">
        <v>1</v>
      </c>
      <c r="CD79">
        <v>0</v>
      </c>
      <c r="CE79">
        <v>0</v>
      </c>
      <c r="CF79">
        <v>0</v>
      </c>
      <c r="CG79">
        <v>0</v>
      </c>
      <c r="CH79">
        <v>0</v>
      </c>
      <c r="CI79">
        <v>0</v>
      </c>
      <c r="CJ79">
        <v>0</v>
      </c>
      <c r="CK79">
        <v>0</v>
      </c>
      <c r="CL79">
        <v>0</v>
      </c>
      <c r="CM79">
        <v>0</v>
      </c>
      <c r="CN79">
        <v>0</v>
      </c>
      <c r="CO79">
        <v>0</v>
      </c>
      <c r="CP79">
        <v>1</v>
      </c>
      <c r="CQ79">
        <v>0</v>
      </c>
      <c r="CR79">
        <v>1</v>
      </c>
      <c r="CS79">
        <v>1</v>
      </c>
      <c r="CT79">
        <v>1</v>
      </c>
      <c r="CU79">
        <v>0</v>
      </c>
      <c r="CV79">
        <v>1</v>
      </c>
      <c r="CW79">
        <v>0</v>
      </c>
      <c r="CX79">
        <v>0</v>
      </c>
      <c r="CY79">
        <v>1</v>
      </c>
      <c r="CZ79">
        <v>1</v>
      </c>
      <c r="DA79">
        <v>1</v>
      </c>
      <c r="DB79">
        <v>1</v>
      </c>
      <c r="DC79">
        <v>1</v>
      </c>
      <c r="DD79">
        <v>1</v>
      </c>
      <c r="DE79">
        <v>1</v>
      </c>
      <c r="DF79">
        <v>0</v>
      </c>
      <c r="DG79">
        <v>0</v>
      </c>
      <c r="DH79">
        <v>1</v>
      </c>
      <c r="DI79">
        <v>1</v>
      </c>
    </row>
    <row r="80" spans="1:113" x14ac:dyDescent="0.35">
      <c r="A80" t="s">
        <v>245</v>
      </c>
      <c r="B80" s="1">
        <v>43811</v>
      </c>
      <c r="C80" s="1">
        <v>43830</v>
      </c>
      <c r="D80">
        <v>1</v>
      </c>
      <c r="E80">
        <v>0</v>
      </c>
      <c r="F80">
        <v>0</v>
      </c>
      <c r="G80">
        <v>0</v>
      </c>
      <c r="H80">
        <v>1</v>
      </c>
      <c r="I80">
        <v>0</v>
      </c>
      <c r="J80">
        <v>0</v>
      </c>
      <c r="K80">
        <v>0</v>
      </c>
      <c r="L80">
        <v>0</v>
      </c>
      <c r="M80">
        <v>0</v>
      </c>
      <c r="N80">
        <v>0</v>
      </c>
      <c r="O80">
        <v>0</v>
      </c>
      <c r="P80">
        <v>0</v>
      </c>
      <c r="Q80">
        <v>0</v>
      </c>
      <c r="R80">
        <v>0</v>
      </c>
      <c r="S80">
        <v>0</v>
      </c>
      <c r="T80">
        <v>0</v>
      </c>
      <c r="U80">
        <v>0</v>
      </c>
      <c r="V80">
        <v>0</v>
      </c>
      <c r="W80">
        <v>0</v>
      </c>
      <c r="X80">
        <v>0</v>
      </c>
      <c r="Y80">
        <v>0</v>
      </c>
      <c r="Z80">
        <v>0</v>
      </c>
      <c r="AA80">
        <v>1</v>
      </c>
      <c r="AB80">
        <v>0</v>
      </c>
      <c r="AC80">
        <v>0</v>
      </c>
      <c r="AD80">
        <v>1</v>
      </c>
      <c r="AE80">
        <v>0</v>
      </c>
      <c r="AF80">
        <v>1</v>
      </c>
      <c r="AG80">
        <v>0</v>
      </c>
      <c r="AH80">
        <v>0</v>
      </c>
      <c r="AI80">
        <v>0</v>
      </c>
      <c r="AJ80">
        <v>0</v>
      </c>
      <c r="AK80">
        <v>0</v>
      </c>
      <c r="AL80">
        <v>0</v>
      </c>
      <c r="AM80">
        <v>0</v>
      </c>
      <c r="AN80">
        <v>0</v>
      </c>
      <c r="AO80">
        <v>0</v>
      </c>
      <c r="AP80">
        <v>0</v>
      </c>
      <c r="AQ80">
        <v>0</v>
      </c>
      <c r="AR80" t="s">
        <v>794</v>
      </c>
      <c r="AS80" t="s">
        <v>794</v>
      </c>
      <c r="AT80" t="s">
        <v>794</v>
      </c>
      <c r="AU80" t="s">
        <v>794</v>
      </c>
      <c r="AV80">
        <v>0</v>
      </c>
      <c r="AW80" t="s">
        <v>794</v>
      </c>
      <c r="AX80" t="s">
        <v>794</v>
      </c>
      <c r="AY80">
        <v>0</v>
      </c>
      <c r="AZ80" t="s">
        <v>794</v>
      </c>
      <c r="BA80" t="s">
        <v>794</v>
      </c>
      <c r="BB80" t="s">
        <v>794</v>
      </c>
      <c r="BC80">
        <v>0</v>
      </c>
      <c r="BD80" t="s">
        <v>794</v>
      </c>
      <c r="BE80" t="s">
        <v>794</v>
      </c>
      <c r="BF80" t="s">
        <v>794</v>
      </c>
      <c r="BG80" t="s">
        <v>794</v>
      </c>
      <c r="BH80" t="s">
        <v>794</v>
      </c>
      <c r="BI80" t="s">
        <v>794</v>
      </c>
      <c r="BJ80" t="s">
        <v>794</v>
      </c>
      <c r="BK80">
        <v>0</v>
      </c>
      <c r="BL80" t="s">
        <v>794</v>
      </c>
      <c r="BM80" t="s">
        <v>794</v>
      </c>
      <c r="BN80">
        <v>0</v>
      </c>
      <c r="BO80" t="s">
        <v>794</v>
      </c>
      <c r="BP80" t="s">
        <v>794</v>
      </c>
      <c r="BQ80" t="s">
        <v>794</v>
      </c>
      <c r="BR80">
        <v>1</v>
      </c>
      <c r="BS80">
        <v>0</v>
      </c>
      <c r="BT80">
        <v>0</v>
      </c>
      <c r="BU80">
        <v>0</v>
      </c>
      <c r="BV80">
        <v>0</v>
      </c>
      <c r="BW80">
        <v>1</v>
      </c>
      <c r="BX80">
        <v>0</v>
      </c>
      <c r="BY80">
        <v>0</v>
      </c>
      <c r="BZ80">
        <v>0</v>
      </c>
      <c r="CA80">
        <v>0</v>
      </c>
      <c r="CB80">
        <v>0</v>
      </c>
      <c r="CC80">
        <v>1</v>
      </c>
      <c r="CD80">
        <v>0</v>
      </c>
      <c r="CE80">
        <v>0</v>
      </c>
      <c r="CF80">
        <v>0</v>
      </c>
      <c r="CG80">
        <v>0</v>
      </c>
      <c r="CH80">
        <v>0</v>
      </c>
      <c r="CI80">
        <v>0</v>
      </c>
      <c r="CJ80">
        <v>0</v>
      </c>
      <c r="CK80">
        <v>0</v>
      </c>
      <c r="CL80">
        <v>0</v>
      </c>
      <c r="CM80">
        <v>0</v>
      </c>
      <c r="CN80">
        <v>0</v>
      </c>
      <c r="CO80">
        <v>0</v>
      </c>
      <c r="CP80">
        <v>1</v>
      </c>
      <c r="CQ80">
        <v>0</v>
      </c>
      <c r="CR80">
        <v>1</v>
      </c>
      <c r="CS80">
        <v>1</v>
      </c>
      <c r="CT80">
        <v>1</v>
      </c>
      <c r="CU80">
        <v>0</v>
      </c>
      <c r="CV80">
        <v>0</v>
      </c>
      <c r="CW80">
        <v>0</v>
      </c>
      <c r="CX80">
        <v>0</v>
      </c>
      <c r="CY80">
        <v>1</v>
      </c>
      <c r="CZ80">
        <v>1</v>
      </c>
      <c r="DA80">
        <v>1</v>
      </c>
      <c r="DB80">
        <v>1</v>
      </c>
      <c r="DC80">
        <v>1</v>
      </c>
      <c r="DD80">
        <v>1</v>
      </c>
      <c r="DE80">
        <v>1</v>
      </c>
      <c r="DF80">
        <v>0</v>
      </c>
      <c r="DG80">
        <v>0</v>
      </c>
      <c r="DH80">
        <v>1</v>
      </c>
      <c r="DI80">
        <v>1</v>
      </c>
    </row>
    <row r="81" spans="1:113" x14ac:dyDescent="0.35">
      <c r="A81" t="s">
        <v>280</v>
      </c>
      <c r="B81" s="1">
        <v>41640</v>
      </c>
      <c r="C81" s="1">
        <v>43830</v>
      </c>
      <c r="D81">
        <v>0</v>
      </c>
      <c r="E81" t="s">
        <v>794</v>
      </c>
      <c r="F81" t="s">
        <v>794</v>
      </c>
      <c r="G81" t="s">
        <v>794</v>
      </c>
      <c r="H81" t="s">
        <v>794</v>
      </c>
      <c r="I81" t="s">
        <v>794</v>
      </c>
      <c r="J81" t="s">
        <v>794</v>
      </c>
      <c r="K81" t="s">
        <v>794</v>
      </c>
      <c r="L81" t="s">
        <v>794</v>
      </c>
      <c r="M81" t="s">
        <v>794</v>
      </c>
      <c r="N81" t="s">
        <v>794</v>
      </c>
      <c r="O81" t="s">
        <v>794</v>
      </c>
      <c r="P81" t="s">
        <v>794</v>
      </c>
      <c r="Q81" t="s">
        <v>794</v>
      </c>
      <c r="R81" t="s">
        <v>794</v>
      </c>
      <c r="S81" t="s">
        <v>794</v>
      </c>
      <c r="T81" t="s">
        <v>794</v>
      </c>
      <c r="U81" t="s">
        <v>794</v>
      </c>
      <c r="V81" t="s">
        <v>794</v>
      </c>
      <c r="W81" t="s">
        <v>794</v>
      </c>
      <c r="X81" t="s">
        <v>794</v>
      </c>
      <c r="Y81" t="s">
        <v>794</v>
      </c>
      <c r="Z81" t="s">
        <v>794</v>
      </c>
      <c r="AA81" t="s">
        <v>794</v>
      </c>
      <c r="AB81" t="s">
        <v>794</v>
      </c>
      <c r="AC81" t="s">
        <v>794</v>
      </c>
      <c r="AD81" t="s">
        <v>794</v>
      </c>
      <c r="AE81" t="s">
        <v>794</v>
      </c>
      <c r="AF81" t="s">
        <v>794</v>
      </c>
      <c r="AG81" t="s">
        <v>794</v>
      </c>
      <c r="AH81" t="s">
        <v>794</v>
      </c>
      <c r="AI81" t="s">
        <v>794</v>
      </c>
      <c r="AJ81" t="s">
        <v>794</v>
      </c>
      <c r="AK81" t="s">
        <v>794</v>
      </c>
      <c r="AL81" t="s">
        <v>794</v>
      </c>
      <c r="AM81" t="s">
        <v>794</v>
      </c>
      <c r="AN81" t="s">
        <v>794</v>
      </c>
      <c r="AO81" t="s">
        <v>794</v>
      </c>
      <c r="AP81" t="s">
        <v>794</v>
      </c>
      <c r="AQ81" t="s">
        <v>794</v>
      </c>
      <c r="AR81" t="s">
        <v>794</v>
      </c>
      <c r="AS81" t="s">
        <v>794</v>
      </c>
      <c r="AT81" t="s">
        <v>794</v>
      </c>
      <c r="AU81" t="s">
        <v>794</v>
      </c>
      <c r="AV81" t="s">
        <v>794</v>
      </c>
      <c r="AW81" t="s">
        <v>794</v>
      </c>
      <c r="AX81" t="s">
        <v>794</v>
      </c>
      <c r="AY81" t="s">
        <v>794</v>
      </c>
      <c r="AZ81" t="s">
        <v>794</v>
      </c>
      <c r="BA81" t="s">
        <v>794</v>
      </c>
      <c r="BB81" t="s">
        <v>794</v>
      </c>
      <c r="BC81" t="s">
        <v>794</v>
      </c>
      <c r="BD81" t="s">
        <v>794</v>
      </c>
      <c r="BE81" t="s">
        <v>794</v>
      </c>
      <c r="BF81" t="s">
        <v>794</v>
      </c>
      <c r="BG81" t="s">
        <v>794</v>
      </c>
      <c r="BH81" t="s">
        <v>794</v>
      </c>
      <c r="BI81" t="s">
        <v>794</v>
      </c>
      <c r="BJ81" t="s">
        <v>794</v>
      </c>
      <c r="BK81" t="s">
        <v>794</v>
      </c>
      <c r="BL81" t="s">
        <v>794</v>
      </c>
      <c r="BM81" t="s">
        <v>794</v>
      </c>
      <c r="BN81" t="s">
        <v>794</v>
      </c>
      <c r="BO81" t="s">
        <v>794</v>
      </c>
      <c r="BP81" t="s">
        <v>794</v>
      </c>
      <c r="BQ81" t="s">
        <v>794</v>
      </c>
      <c r="BR81" t="s">
        <v>794</v>
      </c>
      <c r="BS81" t="s">
        <v>794</v>
      </c>
      <c r="BT81" t="s">
        <v>794</v>
      </c>
      <c r="BU81" t="s">
        <v>794</v>
      </c>
      <c r="BV81" t="s">
        <v>794</v>
      </c>
      <c r="BW81" t="s">
        <v>794</v>
      </c>
      <c r="BX81" t="s">
        <v>794</v>
      </c>
      <c r="BY81" t="s">
        <v>794</v>
      </c>
      <c r="BZ81" t="s">
        <v>794</v>
      </c>
      <c r="CA81" t="s">
        <v>794</v>
      </c>
      <c r="CB81" t="s">
        <v>794</v>
      </c>
      <c r="CC81" t="s">
        <v>794</v>
      </c>
      <c r="CD81" t="s">
        <v>794</v>
      </c>
      <c r="CE81" t="s">
        <v>794</v>
      </c>
      <c r="CF81" t="s">
        <v>794</v>
      </c>
      <c r="CG81" t="s">
        <v>794</v>
      </c>
      <c r="CH81" t="s">
        <v>794</v>
      </c>
      <c r="CI81" t="s">
        <v>794</v>
      </c>
      <c r="CJ81" t="s">
        <v>794</v>
      </c>
      <c r="CK81" t="s">
        <v>794</v>
      </c>
      <c r="CL81" t="s">
        <v>794</v>
      </c>
      <c r="CM81" t="s">
        <v>794</v>
      </c>
      <c r="CN81" t="s">
        <v>794</v>
      </c>
      <c r="CO81" t="s">
        <v>794</v>
      </c>
      <c r="CP81" t="s">
        <v>794</v>
      </c>
      <c r="CQ81" t="s">
        <v>794</v>
      </c>
      <c r="CR81" t="s">
        <v>794</v>
      </c>
      <c r="CS81" t="s">
        <v>794</v>
      </c>
      <c r="CT81" t="s">
        <v>794</v>
      </c>
      <c r="CU81" t="s">
        <v>794</v>
      </c>
      <c r="CV81" t="s">
        <v>794</v>
      </c>
      <c r="CW81" t="s">
        <v>794</v>
      </c>
      <c r="CX81" t="s">
        <v>794</v>
      </c>
      <c r="CY81" t="s">
        <v>794</v>
      </c>
      <c r="CZ81" t="s">
        <v>794</v>
      </c>
      <c r="DA81" t="s">
        <v>794</v>
      </c>
      <c r="DB81" t="s">
        <v>794</v>
      </c>
      <c r="DC81" t="s">
        <v>794</v>
      </c>
      <c r="DD81" t="s">
        <v>794</v>
      </c>
      <c r="DE81" t="s">
        <v>794</v>
      </c>
      <c r="DF81" t="s">
        <v>794</v>
      </c>
      <c r="DG81" t="s">
        <v>794</v>
      </c>
      <c r="DH81" t="s">
        <v>794</v>
      </c>
      <c r="DI81" t="s">
        <v>794</v>
      </c>
    </row>
    <row r="82" spans="1:113" x14ac:dyDescent="0.35">
      <c r="A82" t="s">
        <v>281</v>
      </c>
      <c r="B82" s="1">
        <v>41640</v>
      </c>
      <c r="C82" s="1">
        <v>42551</v>
      </c>
      <c r="D82">
        <v>0</v>
      </c>
      <c r="E82" t="s">
        <v>794</v>
      </c>
      <c r="F82" t="s">
        <v>794</v>
      </c>
      <c r="G82" t="s">
        <v>794</v>
      </c>
      <c r="H82" t="s">
        <v>794</v>
      </c>
      <c r="I82" t="s">
        <v>794</v>
      </c>
      <c r="J82" t="s">
        <v>794</v>
      </c>
      <c r="K82" t="s">
        <v>794</v>
      </c>
      <c r="L82" t="s">
        <v>794</v>
      </c>
      <c r="M82" t="s">
        <v>794</v>
      </c>
      <c r="N82" t="s">
        <v>794</v>
      </c>
      <c r="O82" t="s">
        <v>794</v>
      </c>
      <c r="P82" t="s">
        <v>794</v>
      </c>
      <c r="Q82" t="s">
        <v>794</v>
      </c>
      <c r="R82" t="s">
        <v>794</v>
      </c>
      <c r="S82" t="s">
        <v>794</v>
      </c>
      <c r="T82" t="s">
        <v>794</v>
      </c>
      <c r="U82" t="s">
        <v>794</v>
      </c>
      <c r="V82" t="s">
        <v>794</v>
      </c>
      <c r="W82" t="s">
        <v>794</v>
      </c>
      <c r="X82" t="s">
        <v>794</v>
      </c>
      <c r="Y82" t="s">
        <v>794</v>
      </c>
      <c r="Z82" t="s">
        <v>794</v>
      </c>
      <c r="AA82" t="s">
        <v>794</v>
      </c>
      <c r="AB82" t="s">
        <v>794</v>
      </c>
      <c r="AC82" t="s">
        <v>794</v>
      </c>
      <c r="AD82" t="s">
        <v>794</v>
      </c>
      <c r="AE82" t="s">
        <v>794</v>
      </c>
      <c r="AF82" t="s">
        <v>794</v>
      </c>
      <c r="AG82" t="s">
        <v>794</v>
      </c>
      <c r="AH82" t="s">
        <v>794</v>
      </c>
      <c r="AI82" t="s">
        <v>794</v>
      </c>
      <c r="AJ82" t="s">
        <v>794</v>
      </c>
      <c r="AK82" t="s">
        <v>794</v>
      </c>
      <c r="AL82" t="s">
        <v>794</v>
      </c>
      <c r="AM82" t="s">
        <v>794</v>
      </c>
      <c r="AN82" t="s">
        <v>794</v>
      </c>
      <c r="AO82" t="s">
        <v>794</v>
      </c>
      <c r="AP82" t="s">
        <v>794</v>
      </c>
      <c r="AQ82" t="s">
        <v>794</v>
      </c>
      <c r="AR82" t="s">
        <v>794</v>
      </c>
      <c r="AS82" t="s">
        <v>794</v>
      </c>
      <c r="AT82" t="s">
        <v>794</v>
      </c>
      <c r="AU82" t="s">
        <v>794</v>
      </c>
      <c r="AV82" t="s">
        <v>794</v>
      </c>
      <c r="AW82" t="s">
        <v>794</v>
      </c>
      <c r="AX82" t="s">
        <v>794</v>
      </c>
      <c r="AY82" t="s">
        <v>794</v>
      </c>
      <c r="AZ82" t="s">
        <v>794</v>
      </c>
      <c r="BA82" t="s">
        <v>794</v>
      </c>
      <c r="BB82" t="s">
        <v>794</v>
      </c>
      <c r="BC82" t="s">
        <v>794</v>
      </c>
      <c r="BD82" t="s">
        <v>794</v>
      </c>
      <c r="BE82" t="s">
        <v>794</v>
      </c>
      <c r="BF82" t="s">
        <v>794</v>
      </c>
      <c r="BG82" t="s">
        <v>794</v>
      </c>
      <c r="BH82" t="s">
        <v>794</v>
      </c>
      <c r="BI82" t="s">
        <v>794</v>
      </c>
      <c r="BJ82" t="s">
        <v>794</v>
      </c>
      <c r="BK82" t="s">
        <v>794</v>
      </c>
      <c r="BL82" t="s">
        <v>794</v>
      </c>
      <c r="BM82" t="s">
        <v>794</v>
      </c>
      <c r="BN82" t="s">
        <v>794</v>
      </c>
      <c r="BO82" t="s">
        <v>794</v>
      </c>
      <c r="BP82" t="s">
        <v>794</v>
      </c>
      <c r="BQ82" t="s">
        <v>794</v>
      </c>
      <c r="BR82" t="s">
        <v>794</v>
      </c>
      <c r="BS82" t="s">
        <v>794</v>
      </c>
      <c r="BT82" t="s">
        <v>794</v>
      </c>
      <c r="BU82" t="s">
        <v>794</v>
      </c>
      <c r="BV82" t="s">
        <v>794</v>
      </c>
      <c r="BW82" t="s">
        <v>794</v>
      </c>
      <c r="BX82" t="s">
        <v>794</v>
      </c>
      <c r="BY82" t="s">
        <v>794</v>
      </c>
      <c r="BZ82" t="s">
        <v>794</v>
      </c>
      <c r="CA82" t="s">
        <v>794</v>
      </c>
      <c r="CB82" t="s">
        <v>794</v>
      </c>
      <c r="CC82" t="s">
        <v>794</v>
      </c>
      <c r="CD82" t="s">
        <v>794</v>
      </c>
      <c r="CE82" t="s">
        <v>794</v>
      </c>
      <c r="CF82" t="s">
        <v>794</v>
      </c>
      <c r="CG82" t="s">
        <v>794</v>
      </c>
      <c r="CH82" t="s">
        <v>794</v>
      </c>
      <c r="CI82" t="s">
        <v>794</v>
      </c>
      <c r="CJ82" t="s">
        <v>794</v>
      </c>
      <c r="CK82" t="s">
        <v>794</v>
      </c>
      <c r="CL82" t="s">
        <v>794</v>
      </c>
      <c r="CM82" t="s">
        <v>794</v>
      </c>
      <c r="CN82" t="s">
        <v>794</v>
      </c>
      <c r="CO82" t="s">
        <v>794</v>
      </c>
      <c r="CP82" t="s">
        <v>794</v>
      </c>
      <c r="CQ82" t="s">
        <v>794</v>
      </c>
      <c r="CR82" t="s">
        <v>794</v>
      </c>
      <c r="CS82" t="s">
        <v>794</v>
      </c>
      <c r="CT82" t="s">
        <v>794</v>
      </c>
      <c r="CU82" t="s">
        <v>794</v>
      </c>
      <c r="CV82" t="s">
        <v>794</v>
      </c>
      <c r="CW82" t="s">
        <v>794</v>
      </c>
      <c r="CX82" t="s">
        <v>794</v>
      </c>
      <c r="CY82" t="s">
        <v>794</v>
      </c>
      <c r="CZ82" t="s">
        <v>794</v>
      </c>
      <c r="DA82" t="s">
        <v>794</v>
      </c>
      <c r="DB82" t="s">
        <v>794</v>
      </c>
      <c r="DC82" t="s">
        <v>794</v>
      </c>
      <c r="DD82" t="s">
        <v>794</v>
      </c>
      <c r="DE82" t="s">
        <v>794</v>
      </c>
      <c r="DF82" t="s">
        <v>794</v>
      </c>
      <c r="DG82" t="s">
        <v>794</v>
      </c>
      <c r="DH82" t="s">
        <v>794</v>
      </c>
      <c r="DI82" t="s">
        <v>794</v>
      </c>
    </row>
    <row r="83" spans="1:113" x14ac:dyDescent="0.35">
      <c r="A83" t="s">
        <v>281</v>
      </c>
      <c r="B83" s="1">
        <v>42552</v>
      </c>
      <c r="C83" s="1">
        <v>42916</v>
      </c>
      <c r="D83">
        <v>1</v>
      </c>
      <c r="E83">
        <v>0</v>
      </c>
      <c r="F83">
        <v>0</v>
      </c>
      <c r="G83">
        <v>0</v>
      </c>
      <c r="H83">
        <v>0</v>
      </c>
      <c r="I83">
        <v>1</v>
      </c>
      <c r="J83">
        <v>0</v>
      </c>
      <c r="K83">
        <v>0</v>
      </c>
      <c r="L83">
        <v>0</v>
      </c>
      <c r="M83">
        <v>0</v>
      </c>
      <c r="N83">
        <v>0</v>
      </c>
      <c r="O83">
        <v>0</v>
      </c>
      <c r="P83">
        <v>0</v>
      </c>
      <c r="Q83">
        <v>0</v>
      </c>
      <c r="R83">
        <v>0</v>
      </c>
      <c r="S83">
        <v>0</v>
      </c>
      <c r="T83">
        <v>0</v>
      </c>
      <c r="U83">
        <v>0</v>
      </c>
      <c r="V83">
        <v>0</v>
      </c>
      <c r="W83">
        <v>0</v>
      </c>
      <c r="X83">
        <v>0</v>
      </c>
      <c r="Y83">
        <v>0</v>
      </c>
      <c r="Z83">
        <v>0</v>
      </c>
      <c r="AA83">
        <v>0</v>
      </c>
      <c r="AB83">
        <v>1</v>
      </c>
      <c r="AC83">
        <v>2</v>
      </c>
      <c r="AD83">
        <v>1</v>
      </c>
      <c r="AE83">
        <v>0</v>
      </c>
      <c r="AF83">
        <v>0</v>
      </c>
      <c r="AG83">
        <v>0</v>
      </c>
      <c r="AH83">
        <v>0</v>
      </c>
      <c r="AI83">
        <v>0</v>
      </c>
      <c r="AJ83">
        <v>0</v>
      </c>
      <c r="AK83">
        <v>0</v>
      </c>
      <c r="AL83">
        <v>1</v>
      </c>
      <c r="AM83">
        <v>0</v>
      </c>
      <c r="AN83">
        <v>0</v>
      </c>
      <c r="AO83">
        <v>0</v>
      </c>
      <c r="AP83">
        <v>0</v>
      </c>
      <c r="AQ83">
        <v>0</v>
      </c>
      <c r="AR83" t="s">
        <v>794</v>
      </c>
      <c r="AS83" t="s">
        <v>794</v>
      </c>
      <c r="AT83" t="s">
        <v>794</v>
      </c>
      <c r="AU83" t="s">
        <v>794</v>
      </c>
      <c r="AV83">
        <v>0</v>
      </c>
      <c r="AW83" t="s">
        <v>794</v>
      </c>
      <c r="AX83" t="s">
        <v>794</v>
      </c>
      <c r="AY83">
        <v>0</v>
      </c>
      <c r="AZ83" t="s">
        <v>794</v>
      </c>
      <c r="BA83" t="s">
        <v>794</v>
      </c>
      <c r="BB83" t="s">
        <v>794</v>
      </c>
      <c r="BC83">
        <v>0</v>
      </c>
      <c r="BD83" t="s">
        <v>794</v>
      </c>
      <c r="BE83" t="s">
        <v>794</v>
      </c>
      <c r="BF83" t="s">
        <v>794</v>
      </c>
      <c r="BG83" t="s">
        <v>794</v>
      </c>
      <c r="BH83" t="s">
        <v>794</v>
      </c>
      <c r="BI83" t="s">
        <v>794</v>
      </c>
      <c r="BJ83" t="s">
        <v>794</v>
      </c>
      <c r="BK83">
        <v>0</v>
      </c>
      <c r="BL83" t="s">
        <v>794</v>
      </c>
      <c r="BM83" t="s">
        <v>794</v>
      </c>
      <c r="BN83">
        <v>0</v>
      </c>
      <c r="BO83" t="s">
        <v>794</v>
      </c>
      <c r="BP83" t="s">
        <v>794</v>
      </c>
      <c r="BQ83" t="s">
        <v>794</v>
      </c>
      <c r="BR83">
        <v>1</v>
      </c>
      <c r="BS83">
        <v>0</v>
      </c>
      <c r="BT83">
        <v>0</v>
      </c>
      <c r="BU83">
        <v>0</v>
      </c>
      <c r="BV83">
        <v>0</v>
      </c>
      <c r="BW83">
        <v>1</v>
      </c>
      <c r="BX83">
        <v>1</v>
      </c>
      <c r="BY83">
        <v>0</v>
      </c>
      <c r="BZ83">
        <v>0</v>
      </c>
      <c r="CA83">
        <v>0</v>
      </c>
      <c r="CB83">
        <v>0</v>
      </c>
      <c r="CC83">
        <v>0</v>
      </c>
      <c r="CD83">
        <v>0</v>
      </c>
      <c r="CE83">
        <v>0</v>
      </c>
      <c r="CF83">
        <v>0</v>
      </c>
      <c r="CG83">
        <v>0</v>
      </c>
      <c r="CH83">
        <v>0</v>
      </c>
      <c r="CI83">
        <v>0</v>
      </c>
      <c r="CJ83">
        <v>0</v>
      </c>
      <c r="CK83">
        <v>0</v>
      </c>
      <c r="CL83">
        <v>0</v>
      </c>
      <c r="CM83">
        <v>0</v>
      </c>
      <c r="CN83">
        <v>0</v>
      </c>
      <c r="CO83">
        <v>0</v>
      </c>
      <c r="CP83">
        <v>0</v>
      </c>
      <c r="CQ83">
        <v>0</v>
      </c>
      <c r="CR83">
        <v>0</v>
      </c>
      <c r="CS83" t="s">
        <v>794</v>
      </c>
      <c r="CT83" t="s">
        <v>794</v>
      </c>
      <c r="CU83" t="s">
        <v>794</v>
      </c>
      <c r="CV83" t="s">
        <v>794</v>
      </c>
      <c r="CW83" t="s">
        <v>794</v>
      </c>
      <c r="CX83" t="s">
        <v>794</v>
      </c>
      <c r="CY83" t="s">
        <v>794</v>
      </c>
      <c r="CZ83" t="s">
        <v>794</v>
      </c>
      <c r="DA83" t="s">
        <v>794</v>
      </c>
      <c r="DB83" t="s">
        <v>794</v>
      </c>
      <c r="DC83" t="s">
        <v>794</v>
      </c>
      <c r="DD83" t="s">
        <v>794</v>
      </c>
      <c r="DE83" t="s">
        <v>794</v>
      </c>
      <c r="DF83" t="s">
        <v>794</v>
      </c>
      <c r="DG83" t="s">
        <v>794</v>
      </c>
      <c r="DH83" t="s">
        <v>794</v>
      </c>
      <c r="DI83" t="s">
        <v>794</v>
      </c>
    </row>
    <row r="84" spans="1:113" x14ac:dyDescent="0.35">
      <c r="A84" t="s">
        <v>281</v>
      </c>
      <c r="B84" s="1">
        <v>42917</v>
      </c>
      <c r="C84" s="1">
        <v>42925</v>
      </c>
      <c r="D84">
        <v>1</v>
      </c>
      <c r="E84">
        <v>0</v>
      </c>
      <c r="F84">
        <v>0</v>
      </c>
      <c r="G84">
        <v>0</v>
      </c>
      <c r="H84">
        <v>0</v>
      </c>
      <c r="I84">
        <v>1</v>
      </c>
      <c r="J84">
        <v>0</v>
      </c>
      <c r="K84">
        <v>0</v>
      </c>
      <c r="L84">
        <v>1</v>
      </c>
      <c r="M84">
        <v>0</v>
      </c>
      <c r="N84">
        <v>0</v>
      </c>
      <c r="O84">
        <v>0</v>
      </c>
      <c r="P84">
        <v>0</v>
      </c>
      <c r="Q84">
        <v>0</v>
      </c>
      <c r="R84">
        <v>0</v>
      </c>
      <c r="S84">
        <v>0</v>
      </c>
      <c r="T84">
        <v>0</v>
      </c>
      <c r="U84">
        <v>0</v>
      </c>
      <c r="V84">
        <v>0</v>
      </c>
      <c r="W84">
        <v>0</v>
      </c>
      <c r="X84">
        <v>0</v>
      </c>
      <c r="Y84">
        <v>0</v>
      </c>
      <c r="Z84">
        <v>0</v>
      </c>
      <c r="AA84">
        <v>1</v>
      </c>
      <c r="AB84">
        <v>0</v>
      </c>
      <c r="AC84">
        <v>2</v>
      </c>
      <c r="AD84">
        <v>1</v>
      </c>
      <c r="AE84">
        <v>1</v>
      </c>
      <c r="AF84">
        <v>0</v>
      </c>
      <c r="AG84">
        <v>0</v>
      </c>
      <c r="AH84">
        <v>0</v>
      </c>
      <c r="AI84">
        <v>1</v>
      </c>
      <c r="AJ84">
        <v>0</v>
      </c>
      <c r="AK84">
        <v>0</v>
      </c>
      <c r="AL84">
        <v>1</v>
      </c>
      <c r="AM84">
        <v>0</v>
      </c>
      <c r="AN84">
        <v>0</v>
      </c>
      <c r="AO84">
        <v>0</v>
      </c>
      <c r="AP84">
        <v>0</v>
      </c>
      <c r="AQ84">
        <v>0</v>
      </c>
      <c r="AR84" t="s">
        <v>794</v>
      </c>
      <c r="AS84" t="s">
        <v>794</v>
      </c>
      <c r="AT84" t="s">
        <v>794</v>
      </c>
      <c r="AU84" t="s">
        <v>794</v>
      </c>
      <c r="AV84">
        <v>0</v>
      </c>
      <c r="AW84" t="s">
        <v>794</v>
      </c>
      <c r="AX84" t="s">
        <v>794</v>
      </c>
      <c r="AY84">
        <v>0</v>
      </c>
      <c r="AZ84" t="s">
        <v>794</v>
      </c>
      <c r="BA84" t="s">
        <v>794</v>
      </c>
      <c r="BB84" t="s">
        <v>794</v>
      </c>
      <c r="BC84">
        <v>0</v>
      </c>
      <c r="BD84" t="s">
        <v>794</v>
      </c>
      <c r="BE84" t="s">
        <v>794</v>
      </c>
      <c r="BF84" t="s">
        <v>794</v>
      </c>
      <c r="BG84" t="s">
        <v>794</v>
      </c>
      <c r="BH84" t="s">
        <v>794</v>
      </c>
      <c r="BI84" t="s">
        <v>794</v>
      </c>
      <c r="BJ84" t="s">
        <v>794</v>
      </c>
      <c r="BK84">
        <v>0</v>
      </c>
      <c r="BL84" t="s">
        <v>794</v>
      </c>
      <c r="BM84" t="s">
        <v>794</v>
      </c>
      <c r="BN84">
        <v>0</v>
      </c>
      <c r="BO84" t="s">
        <v>794</v>
      </c>
      <c r="BP84" t="s">
        <v>794</v>
      </c>
      <c r="BQ84" t="s">
        <v>794</v>
      </c>
      <c r="BR84">
        <v>1</v>
      </c>
      <c r="BS84">
        <v>0</v>
      </c>
      <c r="BT84">
        <v>0</v>
      </c>
      <c r="BU84">
        <v>0</v>
      </c>
      <c r="BV84">
        <v>0</v>
      </c>
      <c r="BW84">
        <v>1</v>
      </c>
      <c r="BX84">
        <v>1</v>
      </c>
      <c r="BY84">
        <v>1</v>
      </c>
      <c r="BZ84">
        <v>1</v>
      </c>
      <c r="CA84">
        <v>1</v>
      </c>
      <c r="CB84">
        <v>0</v>
      </c>
      <c r="CC84">
        <v>0</v>
      </c>
      <c r="CD84">
        <v>0</v>
      </c>
      <c r="CE84">
        <v>1</v>
      </c>
      <c r="CF84">
        <v>0</v>
      </c>
      <c r="CG84">
        <v>0</v>
      </c>
      <c r="CH84">
        <v>0</v>
      </c>
      <c r="CI84">
        <v>0</v>
      </c>
      <c r="CJ84">
        <v>0</v>
      </c>
      <c r="CK84">
        <v>0</v>
      </c>
      <c r="CL84">
        <v>0</v>
      </c>
      <c r="CM84">
        <v>0</v>
      </c>
      <c r="CN84">
        <v>0</v>
      </c>
      <c r="CO84">
        <v>0</v>
      </c>
      <c r="CP84">
        <v>0</v>
      </c>
      <c r="CQ84">
        <v>0</v>
      </c>
      <c r="CR84">
        <v>0</v>
      </c>
      <c r="CS84" t="s">
        <v>794</v>
      </c>
      <c r="CT84" t="s">
        <v>794</v>
      </c>
      <c r="CU84" t="s">
        <v>794</v>
      </c>
      <c r="CV84" t="s">
        <v>794</v>
      </c>
      <c r="CW84" t="s">
        <v>794</v>
      </c>
      <c r="CX84" t="s">
        <v>794</v>
      </c>
      <c r="CY84" t="s">
        <v>794</v>
      </c>
      <c r="CZ84" t="s">
        <v>794</v>
      </c>
      <c r="DA84" t="s">
        <v>794</v>
      </c>
      <c r="DB84" t="s">
        <v>794</v>
      </c>
      <c r="DC84" t="s">
        <v>794</v>
      </c>
      <c r="DD84" t="s">
        <v>794</v>
      </c>
      <c r="DE84" t="s">
        <v>794</v>
      </c>
      <c r="DF84" t="s">
        <v>794</v>
      </c>
      <c r="DG84" t="s">
        <v>794</v>
      </c>
      <c r="DH84" t="s">
        <v>794</v>
      </c>
      <c r="DI84" t="s">
        <v>794</v>
      </c>
    </row>
    <row r="85" spans="1:113" x14ac:dyDescent="0.35">
      <c r="A85" t="s">
        <v>281</v>
      </c>
      <c r="B85" s="1">
        <v>42926</v>
      </c>
      <c r="C85" s="1">
        <v>43254</v>
      </c>
      <c r="D85">
        <v>1</v>
      </c>
      <c r="E85">
        <v>0</v>
      </c>
      <c r="F85">
        <v>0</v>
      </c>
      <c r="G85">
        <v>0</v>
      </c>
      <c r="H85">
        <v>0</v>
      </c>
      <c r="I85">
        <v>1</v>
      </c>
      <c r="J85">
        <v>0</v>
      </c>
      <c r="K85">
        <v>0</v>
      </c>
      <c r="L85">
        <v>1</v>
      </c>
      <c r="M85">
        <v>0</v>
      </c>
      <c r="N85">
        <v>0</v>
      </c>
      <c r="O85">
        <v>0</v>
      </c>
      <c r="P85">
        <v>0</v>
      </c>
      <c r="Q85">
        <v>0</v>
      </c>
      <c r="R85">
        <v>0</v>
      </c>
      <c r="S85">
        <v>0</v>
      </c>
      <c r="T85">
        <v>0</v>
      </c>
      <c r="U85">
        <v>0</v>
      </c>
      <c r="V85">
        <v>0</v>
      </c>
      <c r="W85">
        <v>0</v>
      </c>
      <c r="X85">
        <v>0</v>
      </c>
      <c r="Y85">
        <v>0</v>
      </c>
      <c r="Z85">
        <v>0</v>
      </c>
      <c r="AA85">
        <v>1</v>
      </c>
      <c r="AB85">
        <v>0</v>
      </c>
      <c r="AC85">
        <v>2</v>
      </c>
      <c r="AD85">
        <v>1</v>
      </c>
      <c r="AE85">
        <v>1</v>
      </c>
      <c r="AF85">
        <v>0</v>
      </c>
      <c r="AG85">
        <v>0</v>
      </c>
      <c r="AH85">
        <v>0</v>
      </c>
      <c r="AI85">
        <v>1</v>
      </c>
      <c r="AJ85">
        <v>0</v>
      </c>
      <c r="AK85">
        <v>0</v>
      </c>
      <c r="AL85">
        <v>1</v>
      </c>
      <c r="AM85">
        <v>0</v>
      </c>
      <c r="AN85">
        <v>0</v>
      </c>
      <c r="AO85">
        <v>0</v>
      </c>
      <c r="AP85">
        <v>0</v>
      </c>
      <c r="AQ85">
        <v>0</v>
      </c>
      <c r="AR85" t="s">
        <v>794</v>
      </c>
      <c r="AS85" t="s">
        <v>794</v>
      </c>
      <c r="AT85" t="s">
        <v>794</v>
      </c>
      <c r="AU85" t="s">
        <v>794</v>
      </c>
      <c r="AV85">
        <v>0</v>
      </c>
      <c r="AW85" t="s">
        <v>794</v>
      </c>
      <c r="AX85" t="s">
        <v>794</v>
      </c>
      <c r="AY85">
        <v>0</v>
      </c>
      <c r="AZ85" t="s">
        <v>794</v>
      </c>
      <c r="BA85" t="s">
        <v>794</v>
      </c>
      <c r="BB85" t="s">
        <v>794</v>
      </c>
      <c r="BC85">
        <v>0</v>
      </c>
      <c r="BD85" t="s">
        <v>794</v>
      </c>
      <c r="BE85" t="s">
        <v>794</v>
      </c>
      <c r="BF85" t="s">
        <v>794</v>
      </c>
      <c r="BG85" t="s">
        <v>794</v>
      </c>
      <c r="BH85" t="s">
        <v>794</v>
      </c>
      <c r="BI85" t="s">
        <v>794</v>
      </c>
      <c r="BJ85" t="s">
        <v>794</v>
      </c>
      <c r="BK85">
        <v>0</v>
      </c>
      <c r="BL85" t="s">
        <v>794</v>
      </c>
      <c r="BM85" t="s">
        <v>794</v>
      </c>
      <c r="BN85">
        <v>0</v>
      </c>
      <c r="BO85" t="s">
        <v>794</v>
      </c>
      <c r="BP85" t="s">
        <v>794</v>
      </c>
      <c r="BQ85" t="s">
        <v>794</v>
      </c>
      <c r="BR85">
        <v>1</v>
      </c>
      <c r="BS85">
        <v>0</v>
      </c>
      <c r="BT85">
        <v>0</v>
      </c>
      <c r="BU85">
        <v>0</v>
      </c>
      <c r="BV85">
        <v>0</v>
      </c>
      <c r="BW85">
        <v>1</v>
      </c>
      <c r="BX85">
        <v>1</v>
      </c>
      <c r="BY85">
        <v>1</v>
      </c>
      <c r="BZ85">
        <v>1</v>
      </c>
      <c r="CA85">
        <v>1</v>
      </c>
      <c r="CB85">
        <v>0</v>
      </c>
      <c r="CC85">
        <v>0</v>
      </c>
      <c r="CD85">
        <v>0</v>
      </c>
      <c r="CE85">
        <v>1</v>
      </c>
      <c r="CF85">
        <v>0</v>
      </c>
      <c r="CG85">
        <v>0</v>
      </c>
      <c r="CH85">
        <v>0</v>
      </c>
      <c r="CI85">
        <v>0</v>
      </c>
      <c r="CJ85">
        <v>0</v>
      </c>
      <c r="CK85">
        <v>0</v>
      </c>
      <c r="CL85">
        <v>0</v>
      </c>
      <c r="CM85">
        <v>0</v>
      </c>
      <c r="CN85">
        <v>0</v>
      </c>
      <c r="CO85">
        <v>0</v>
      </c>
      <c r="CP85">
        <v>0</v>
      </c>
      <c r="CQ85">
        <v>0</v>
      </c>
      <c r="CR85">
        <v>0</v>
      </c>
      <c r="CS85" t="s">
        <v>794</v>
      </c>
      <c r="CT85" t="s">
        <v>794</v>
      </c>
      <c r="CU85" t="s">
        <v>794</v>
      </c>
      <c r="CV85" t="s">
        <v>794</v>
      </c>
      <c r="CW85" t="s">
        <v>794</v>
      </c>
      <c r="CX85" t="s">
        <v>794</v>
      </c>
      <c r="CY85" t="s">
        <v>794</v>
      </c>
      <c r="CZ85" t="s">
        <v>794</v>
      </c>
      <c r="DA85" t="s">
        <v>794</v>
      </c>
      <c r="DB85" t="s">
        <v>794</v>
      </c>
      <c r="DC85" t="s">
        <v>794</v>
      </c>
      <c r="DD85" t="s">
        <v>794</v>
      </c>
      <c r="DE85" t="s">
        <v>794</v>
      </c>
      <c r="DF85" t="s">
        <v>794</v>
      </c>
      <c r="DG85" t="s">
        <v>794</v>
      </c>
      <c r="DH85" t="s">
        <v>794</v>
      </c>
      <c r="DI85" t="s">
        <v>794</v>
      </c>
    </row>
    <row r="86" spans="1:113" x14ac:dyDescent="0.35">
      <c r="A86" t="s">
        <v>281</v>
      </c>
      <c r="B86" s="1">
        <v>43255</v>
      </c>
      <c r="C86" s="1">
        <v>43289</v>
      </c>
      <c r="D86">
        <v>1</v>
      </c>
      <c r="E86">
        <v>0</v>
      </c>
      <c r="F86">
        <v>0</v>
      </c>
      <c r="G86">
        <v>0</v>
      </c>
      <c r="H86">
        <v>0</v>
      </c>
      <c r="I86">
        <v>1</v>
      </c>
      <c r="J86">
        <v>0</v>
      </c>
      <c r="K86">
        <v>0</v>
      </c>
      <c r="L86">
        <v>1</v>
      </c>
      <c r="M86">
        <v>0</v>
      </c>
      <c r="N86">
        <v>0</v>
      </c>
      <c r="O86">
        <v>0</v>
      </c>
      <c r="P86">
        <v>0</v>
      </c>
      <c r="Q86">
        <v>0</v>
      </c>
      <c r="R86">
        <v>0</v>
      </c>
      <c r="S86">
        <v>0</v>
      </c>
      <c r="T86">
        <v>0</v>
      </c>
      <c r="U86">
        <v>0</v>
      </c>
      <c r="V86">
        <v>0</v>
      </c>
      <c r="W86">
        <v>0</v>
      </c>
      <c r="X86">
        <v>0</v>
      </c>
      <c r="Y86">
        <v>0</v>
      </c>
      <c r="Z86">
        <v>0</v>
      </c>
      <c r="AA86">
        <v>1</v>
      </c>
      <c r="AB86">
        <v>0</v>
      </c>
      <c r="AC86">
        <v>2</v>
      </c>
      <c r="AD86">
        <v>1</v>
      </c>
      <c r="AE86">
        <v>1</v>
      </c>
      <c r="AF86">
        <v>0</v>
      </c>
      <c r="AG86">
        <v>0</v>
      </c>
      <c r="AH86">
        <v>0</v>
      </c>
      <c r="AI86">
        <v>1</v>
      </c>
      <c r="AJ86">
        <v>0</v>
      </c>
      <c r="AK86">
        <v>0</v>
      </c>
      <c r="AL86">
        <v>1</v>
      </c>
      <c r="AM86">
        <v>0</v>
      </c>
      <c r="AN86">
        <v>0</v>
      </c>
      <c r="AO86">
        <v>0</v>
      </c>
      <c r="AP86">
        <v>0</v>
      </c>
      <c r="AQ86">
        <v>0</v>
      </c>
      <c r="AR86" t="s">
        <v>794</v>
      </c>
      <c r="AS86" t="s">
        <v>794</v>
      </c>
      <c r="AT86" t="s">
        <v>794</v>
      </c>
      <c r="AU86" t="s">
        <v>794</v>
      </c>
      <c r="AV86">
        <v>0</v>
      </c>
      <c r="AW86" t="s">
        <v>794</v>
      </c>
      <c r="AX86" t="s">
        <v>794</v>
      </c>
      <c r="AY86">
        <v>0</v>
      </c>
      <c r="AZ86" t="s">
        <v>794</v>
      </c>
      <c r="BA86" t="s">
        <v>794</v>
      </c>
      <c r="BB86" t="s">
        <v>794</v>
      </c>
      <c r="BC86">
        <v>0</v>
      </c>
      <c r="BD86" t="s">
        <v>794</v>
      </c>
      <c r="BE86" t="s">
        <v>794</v>
      </c>
      <c r="BF86" t="s">
        <v>794</v>
      </c>
      <c r="BG86" t="s">
        <v>794</v>
      </c>
      <c r="BH86" t="s">
        <v>794</v>
      </c>
      <c r="BI86" t="s">
        <v>794</v>
      </c>
      <c r="BJ86" t="s">
        <v>794</v>
      </c>
      <c r="BK86">
        <v>0</v>
      </c>
      <c r="BL86" t="s">
        <v>794</v>
      </c>
      <c r="BM86" t="s">
        <v>794</v>
      </c>
      <c r="BN86">
        <v>0</v>
      </c>
      <c r="BO86" t="s">
        <v>794</v>
      </c>
      <c r="BP86" t="s">
        <v>794</v>
      </c>
      <c r="BQ86" t="s">
        <v>794</v>
      </c>
      <c r="BR86">
        <v>1</v>
      </c>
      <c r="BS86">
        <v>0</v>
      </c>
      <c r="BT86">
        <v>0</v>
      </c>
      <c r="BU86">
        <v>0</v>
      </c>
      <c r="BV86">
        <v>0</v>
      </c>
      <c r="BW86">
        <v>1</v>
      </c>
      <c r="BX86">
        <v>1</v>
      </c>
      <c r="BY86">
        <v>1</v>
      </c>
      <c r="BZ86">
        <v>1</v>
      </c>
      <c r="CA86">
        <v>1</v>
      </c>
      <c r="CB86">
        <v>0</v>
      </c>
      <c r="CC86">
        <v>0</v>
      </c>
      <c r="CD86">
        <v>0</v>
      </c>
      <c r="CE86">
        <v>1</v>
      </c>
      <c r="CF86">
        <v>0</v>
      </c>
      <c r="CG86">
        <v>0</v>
      </c>
      <c r="CH86">
        <v>0</v>
      </c>
      <c r="CI86">
        <v>0</v>
      </c>
      <c r="CJ86">
        <v>0</v>
      </c>
      <c r="CK86">
        <v>0</v>
      </c>
      <c r="CL86">
        <v>0</v>
      </c>
      <c r="CM86">
        <v>0</v>
      </c>
      <c r="CN86">
        <v>0</v>
      </c>
      <c r="CO86">
        <v>0</v>
      </c>
      <c r="CP86">
        <v>0</v>
      </c>
      <c r="CQ86">
        <v>0</v>
      </c>
      <c r="CR86">
        <v>0</v>
      </c>
      <c r="CS86" t="s">
        <v>794</v>
      </c>
      <c r="CT86" t="s">
        <v>794</v>
      </c>
      <c r="CU86" t="s">
        <v>794</v>
      </c>
      <c r="CV86" t="s">
        <v>794</v>
      </c>
      <c r="CW86" t="s">
        <v>794</v>
      </c>
      <c r="CX86" t="s">
        <v>794</v>
      </c>
      <c r="CY86" t="s">
        <v>794</v>
      </c>
      <c r="CZ86" t="s">
        <v>794</v>
      </c>
      <c r="DA86" t="s">
        <v>794</v>
      </c>
      <c r="DB86" t="s">
        <v>794</v>
      </c>
      <c r="DC86" t="s">
        <v>794</v>
      </c>
      <c r="DD86" t="s">
        <v>794</v>
      </c>
      <c r="DE86" t="s">
        <v>794</v>
      </c>
      <c r="DF86" t="s">
        <v>794</v>
      </c>
      <c r="DG86" t="s">
        <v>794</v>
      </c>
      <c r="DH86" t="s">
        <v>794</v>
      </c>
      <c r="DI86" t="s">
        <v>794</v>
      </c>
    </row>
    <row r="87" spans="1:113" x14ac:dyDescent="0.35">
      <c r="A87" t="s">
        <v>281</v>
      </c>
      <c r="B87" s="1">
        <v>43290</v>
      </c>
      <c r="C87" s="1">
        <v>43290</v>
      </c>
      <c r="D87">
        <v>1</v>
      </c>
      <c r="E87">
        <v>0</v>
      </c>
      <c r="F87">
        <v>0</v>
      </c>
      <c r="G87">
        <v>0</v>
      </c>
      <c r="H87">
        <v>0</v>
      </c>
      <c r="I87">
        <v>1</v>
      </c>
      <c r="J87">
        <v>0</v>
      </c>
      <c r="K87">
        <v>0</v>
      </c>
      <c r="L87">
        <v>1</v>
      </c>
      <c r="M87">
        <v>0</v>
      </c>
      <c r="N87">
        <v>0</v>
      </c>
      <c r="O87">
        <v>0</v>
      </c>
      <c r="P87">
        <v>0</v>
      </c>
      <c r="Q87">
        <v>0</v>
      </c>
      <c r="R87">
        <v>0</v>
      </c>
      <c r="S87">
        <v>0</v>
      </c>
      <c r="T87">
        <v>0</v>
      </c>
      <c r="U87">
        <v>0</v>
      </c>
      <c r="V87">
        <v>0</v>
      </c>
      <c r="W87">
        <v>0</v>
      </c>
      <c r="X87">
        <v>0</v>
      </c>
      <c r="Y87">
        <v>0</v>
      </c>
      <c r="Z87">
        <v>0</v>
      </c>
      <c r="AA87">
        <v>1</v>
      </c>
      <c r="AB87">
        <v>0</v>
      </c>
      <c r="AC87">
        <v>2</v>
      </c>
      <c r="AD87">
        <v>1</v>
      </c>
      <c r="AE87">
        <v>1</v>
      </c>
      <c r="AF87">
        <v>0</v>
      </c>
      <c r="AG87">
        <v>0</v>
      </c>
      <c r="AH87">
        <v>0</v>
      </c>
      <c r="AI87">
        <v>1</v>
      </c>
      <c r="AJ87">
        <v>0</v>
      </c>
      <c r="AK87">
        <v>0</v>
      </c>
      <c r="AL87">
        <v>1</v>
      </c>
      <c r="AM87">
        <v>0</v>
      </c>
      <c r="AN87">
        <v>0</v>
      </c>
      <c r="AO87">
        <v>0</v>
      </c>
      <c r="AP87">
        <v>0</v>
      </c>
      <c r="AQ87">
        <v>0</v>
      </c>
      <c r="AR87" t="s">
        <v>794</v>
      </c>
      <c r="AS87" t="s">
        <v>794</v>
      </c>
      <c r="AT87" t="s">
        <v>794</v>
      </c>
      <c r="AU87" t="s">
        <v>794</v>
      </c>
      <c r="AV87">
        <v>0</v>
      </c>
      <c r="AW87" t="s">
        <v>794</v>
      </c>
      <c r="AX87" t="s">
        <v>794</v>
      </c>
      <c r="AY87">
        <v>0</v>
      </c>
      <c r="AZ87" t="s">
        <v>794</v>
      </c>
      <c r="BA87" t="s">
        <v>794</v>
      </c>
      <c r="BB87" t="s">
        <v>794</v>
      </c>
      <c r="BC87">
        <v>0</v>
      </c>
      <c r="BD87" t="s">
        <v>794</v>
      </c>
      <c r="BE87" t="s">
        <v>794</v>
      </c>
      <c r="BF87" t="s">
        <v>794</v>
      </c>
      <c r="BG87" t="s">
        <v>794</v>
      </c>
      <c r="BH87" t="s">
        <v>794</v>
      </c>
      <c r="BI87" t="s">
        <v>794</v>
      </c>
      <c r="BJ87" t="s">
        <v>794</v>
      </c>
      <c r="BK87">
        <v>0</v>
      </c>
      <c r="BL87" t="s">
        <v>794</v>
      </c>
      <c r="BM87" t="s">
        <v>794</v>
      </c>
      <c r="BN87">
        <v>0</v>
      </c>
      <c r="BO87" t="s">
        <v>794</v>
      </c>
      <c r="BP87" t="s">
        <v>794</v>
      </c>
      <c r="BQ87" t="s">
        <v>794</v>
      </c>
      <c r="BR87">
        <v>1</v>
      </c>
      <c r="BS87">
        <v>0</v>
      </c>
      <c r="BT87">
        <v>0</v>
      </c>
      <c r="BU87">
        <v>0</v>
      </c>
      <c r="BV87">
        <v>0</v>
      </c>
      <c r="BW87">
        <v>1</v>
      </c>
      <c r="BX87">
        <v>1</v>
      </c>
      <c r="BY87">
        <v>1</v>
      </c>
      <c r="BZ87">
        <v>1</v>
      </c>
      <c r="CA87">
        <v>1</v>
      </c>
      <c r="CB87">
        <v>0</v>
      </c>
      <c r="CC87">
        <v>0</v>
      </c>
      <c r="CD87">
        <v>0</v>
      </c>
      <c r="CE87">
        <v>1</v>
      </c>
      <c r="CF87">
        <v>0</v>
      </c>
      <c r="CG87">
        <v>0</v>
      </c>
      <c r="CH87">
        <v>0</v>
      </c>
      <c r="CI87">
        <v>0</v>
      </c>
      <c r="CJ87">
        <v>0</v>
      </c>
      <c r="CK87">
        <v>0</v>
      </c>
      <c r="CL87">
        <v>0</v>
      </c>
      <c r="CM87">
        <v>0</v>
      </c>
      <c r="CN87">
        <v>0</v>
      </c>
      <c r="CO87">
        <v>0</v>
      </c>
      <c r="CP87">
        <v>0</v>
      </c>
      <c r="CQ87">
        <v>0</v>
      </c>
      <c r="CR87">
        <v>0</v>
      </c>
      <c r="CS87" t="s">
        <v>794</v>
      </c>
      <c r="CT87" t="s">
        <v>794</v>
      </c>
      <c r="CU87" t="s">
        <v>794</v>
      </c>
      <c r="CV87" t="s">
        <v>794</v>
      </c>
      <c r="CW87" t="s">
        <v>794</v>
      </c>
      <c r="CX87" t="s">
        <v>794</v>
      </c>
      <c r="CY87" t="s">
        <v>794</v>
      </c>
      <c r="CZ87" t="s">
        <v>794</v>
      </c>
      <c r="DA87" t="s">
        <v>794</v>
      </c>
      <c r="DB87" t="s">
        <v>794</v>
      </c>
      <c r="DC87" t="s">
        <v>794</v>
      </c>
      <c r="DD87" t="s">
        <v>794</v>
      </c>
      <c r="DE87" t="s">
        <v>794</v>
      </c>
      <c r="DF87" t="s">
        <v>794</v>
      </c>
      <c r="DG87" t="s">
        <v>794</v>
      </c>
      <c r="DH87" t="s">
        <v>794</v>
      </c>
      <c r="DI87" t="s">
        <v>794</v>
      </c>
    </row>
    <row r="88" spans="1:113" x14ac:dyDescent="0.35">
      <c r="A88" t="s">
        <v>281</v>
      </c>
      <c r="B88" s="1">
        <v>43291</v>
      </c>
      <c r="C88" s="1">
        <v>43622</v>
      </c>
      <c r="D88">
        <v>1</v>
      </c>
      <c r="E88">
        <v>0</v>
      </c>
      <c r="F88">
        <v>0</v>
      </c>
      <c r="G88">
        <v>0</v>
      </c>
      <c r="H88">
        <v>0</v>
      </c>
      <c r="I88">
        <v>1</v>
      </c>
      <c r="J88">
        <v>0</v>
      </c>
      <c r="K88">
        <v>0</v>
      </c>
      <c r="L88">
        <v>1</v>
      </c>
      <c r="M88">
        <v>0</v>
      </c>
      <c r="N88">
        <v>0</v>
      </c>
      <c r="O88">
        <v>0</v>
      </c>
      <c r="P88">
        <v>0</v>
      </c>
      <c r="Q88">
        <v>0</v>
      </c>
      <c r="R88">
        <v>0</v>
      </c>
      <c r="S88">
        <v>0</v>
      </c>
      <c r="T88">
        <v>0</v>
      </c>
      <c r="U88">
        <v>0</v>
      </c>
      <c r="V88">
        <v>0</v>
      </c>
      <c r="W88">
        <v>0</v>
      </c>
      <c r="X88">
        <v>0</v>
      </c>
      <c r="Y88">
        <v>0</v>
      </c>
      <c r="Z88">
        <v>0</v>
      </c>
      <c r="AA88">
        <v>1</v>
      </c>
      <c r="AB88">
        <v>0</v>
      </c>
      <c r="AC88">
        <v>2</v>
      </c>
      <c r="AD88">
        <v>1</v>
      </c>
      <c r="AE88">
        <v>1</v>
      </c>
      <c r="AF88">
        <v>0</v>
      </c>
      <c r="AG88">
        <v>0</v>
      </c>
      <c r="AH88">
        <v>0</v>
      </c>
      <c r="AI88">
        <v>1</v>
      </c>
      <c r="AJ88">
        <v>0</v>
      </c>
      <c r="AK88">
        <v>0</v>
      </c>
      <c r="AL88">
        <v>1</v>
      </c>
      <c r="AM88">
        <v>0</v>
      </c>
      <c r="AN88">
        <v>0</v>
      </c>
      <c r="AO88">
        <v>0</v>
      </c>
      <c r="AP88">
        <v>0</v>
      </c>
      <c r="AQ88">
        <v>0</v>
      </c>
      <c r="AR88" t="s">
        <v>794</v>
      </c>
      <c r="AS88" t="s">
        <v>794</v>
      </c>
      <c r="AT88" t="s">
        <v>794</v>
      </c>
      <c r="AU88" t="s">
        <v>794</v>
      </c>
      <c r="AV88">
        <v>0</v>
      </c>
      <c r="AW88" t="s">
        <v>794</v>
      </c>
      <c r="AX88" t="s">
        <v>794</v>
      </c>
      <c r="AY88">
        <v>0</v>
      </c>
      <c r="AZ88" t="s">
        <v>794</v>
      </c>
      <c r="BA88" t="s">
        <v>794</v>
      </c>
      <c r="BB88" t="s">
        <v>794</v>
      </c>
      <c r="BC88">
        <v>0</v>
      </c>
      <c r="BD88" t="s">
        <v>794</v>
      </c>
      <c r="BE88" t="s">
        <v>794</v>
      </c>
      <c r="BF88" t="s">
        <v>794</v>
      </c>
      <c r="BG88" t="s">
        <v>794</v>
      </c>
      <c r="BH88" t="s">
        <v>794</v>
      </c>
      <c r="BI88" t="s">
        <v>794</v>
      </c>
      <c r="BJ88" t="s">
        <v>794</v>
      </c>
      <c r="BK88">
        <v>0</v>
      </c>
      <c r="BL88" t="s">
        <v>794</v>
      </c>
      <c r="BM88" t="s">
        <v>794</v>
      </c>
      <c r="BN88">
        <v>0</v>
      </c>
      <c r="BO88" t="s">
        <v>794</v>
      </c>
      <c r="BP88" t="s">
        <v>794</v>
      </c>
      <c r="BQ88" t="s">
        <v>794</v>
      </c>
      <c r="BR88">
        <v>1</v>
      </c>
      <c r="BS88">
        <v>0</v>
      </c>
      <c r="BT88">
        <v>0</v>
      </c>
      <c r="BU88">
        <v>0</v>
      </c>
      <c r="BV88">
        <v>0</v>
      </c>
      <c r="BW88">
        <v>1</v>
      </c>
      <c r="BX88">
        <v>1</v>
      </c>
      <c r="BY88">
        <v>1</v>
      </c>
      <c r="BZ88">
        <v>1</v>
      </c>
      <c r="CA88">
        <v>1</v>
      </c>
      <c r="CB88">
        <v>0</v>
      </c>
      <c r="CC88">
        <v>0</v>
      </c>
      <c r="CD88">
        <v>0</v>
      </c>
      <c r="CE88">
        <v>1</v>
      </c>
      <c r="CF88">
        <v>0</v>
      </c>
      <c r="CG88">
        <v>0</v>
      </c>
      <c r="CH88">
        <v>0</v>
      </c>
      <c r="CI88">
        <v>0</v>
      </c>
      <c r="CJ88">
        <v>0</v>
      </c>
      <c r="CK88">
        <v>0</v>
      </c>
      <c r="CL88">
        <v>0</v>
      </c>
      <c r="CM88">
        <v>0</v>
      </c>
      <c r="CN88">
        <v>0</v>
      </c>
      <c r="CO88">
        <v>0</v>
      </c>
      <c r="CP88">
        <v>0</v>
      </c>
      <c r="CQ88">
        <v>0</v>
      </c>
      <c r="CR88">
        <v>0</v>
      </c>
      <c r="CS88" t="s">
        <v>794</v>
      </c>
      <c r="CT88" t="s">
        <v>794</v>
      </c>
      <c r="CU88" t="s">
        <v>794</v>
      </c>
      <c r="CV88" t="s">
        <v>794</v>
      </c>
      <c r="CW88" t="s">
        <v>794</v>
      </c>
      <c r="CX88" t="s">
        <v>794</v>
      </c>
      <c r="CY88" t="s">
        <v>794</v>
      </c>
      <c r="CZ88" t="s">
        <v>794</v>
      </c>
      <c r="DA88" t="s">
        <v>794</v>
      </c>
      <c r="DB88" t="s">
        <v>794</v>
      </c>
      <c r="DC88" t="s">
        <v>794</v>
      </c>
      <c r="DD88" t="s">
        <v>794</v>
      </c>
      <c r="DE88" t="s">
        <v>794</v>
      </c>
      <c r="DF88" t="s">
        <v>794</v>
      </c>
      <c r="DG88" t="s">
        <v>794</v>
      </c>
      <c r="DH88" t="s">
        <v>794</v>
      </c>
      <c r="DI88" t="s">
        <v>794</v>
      </c>
    </row>
    <row r="89" spans="1:113" x14ac:dyDescent="0.35">
      <c r="A89" t="s">
        <v>281</v>
      </c>
      <c r="B89" s="1">
        <v>43623</v>
      </c>
      <c r="C89" s="1">
        <v>43650</v>
      </c>
      <c r="D89">
        <v>1</v>
      </c>
      <c r="E89">
        <v>0</v>
      </c>
      <c r="F89">
        <v>0</v>
      </c>
      <c r="G89">
        <v>0</v>
      </c>
      <c r="H89">
        <v>0</v>
      </c>
      <c r="I89">
        <v>1</v>
      </c>
      <c r="J89">
        <v>0</v>
      </c>
      <c r="K89">
        <v>0</v>
      </c>
      <c r="L89">
        <v>1</v>
      </c>
      <c r="M89">
        <v>0</v>
      </c>
      <c r="N89">
        <v>0</v>
      </c>
      <c r="O89">
        <v>0</v>
      </c>
      <c r="P89">
        <v>0</v>
      </c>
      <c r="Q89">
        <v>0</v>
      </c>
      <c r="R89">
        <v>0</v>
      </c>
      <c r="S89">
        <v>0</v>
      </c>
      <c r="T89">
        <v>0</v>
      </c>
      <c r="U89">
        <v>0</v>
      </c>
      <c r="V89">
        <v>0</v>
      </c>
      <c r="W89">
        <v>0</v>
      </c>
      <c r="X89">
        <v>0</v>
      </c>
      <c r="Y89">
        <v>0</v>
      </c>
      <c r="Z89">
        <v>0</v>
      </c>
      <c r="AA89">
        <v>1</v>
      </c>
      <c r="AB89">
        <v>0</v>
      </c>
      <c r="AC89">
        <v>2</v>
      </c>
      <c r="AD89">
        <v>1</v>
      </c>
      <c r="AE89">
        <v>1</v>
      </c>
      <c r="AF89">
        <v>0</v>
      </c>
      <c r="AG89">
        <v>0</v>
      </c>
      <c r="AH89">
        <v>0</v>
      </c>
      <c r="AI89">
        <v>1</v>
      </c>
      <c r="AJ89">
        <v>0</v>
      </c>
      <c r="AK89">
        <v>0</v>
      </c>
      <c r="AL89">
        <v>1</v>
      </c>
      <c r="AM89">
        <v>0</v>
      </c>
      <c r="AN89">
        <v>0</v>
      </c>
      <c r="AO89">
        <v>0</v>
      </c>
      <c r="AP89">
        <v>0</v>
      </c>
      <c r="AQ89">
        <v>0</v>
      </c>
      <c r="AR89" t="s">
        <v>794</v>
      </c>
      <c r="AS89" t="s">
        <v>794</v>
      </c>
      <c r="AT89" t="s">
        <v>794</v>
      </c>
      <c r="AU89" t="s">
        <v>794</v>
      </c>
      <c r="AV89">
        <v>0</v>
      </c>
      <c r="AW89" t="s">
        <v>794</v>
      </c>
      <c r="AX89" t="s">
        <v>794</v>
      </c>
      <c r="AY89">
        <v>0</v>
      </c>
      <c r="AZ89" t="s">
        <v>794</v>
      </c>
      <c r="BA89" t="s">
        <v>794</v>
      </c>
      <c r="BB89" t="s">
        <v>794</v>
      </c>
      <c r="BC89">
        <v>0</v>
      </c>
      <c r="BD89" t="s">
        <v>794</v>
      </c>
      <c r="BE89" t="s">
        <v>794</v>
      </c>
      <c r="BF89" t="s">
        <v>794</v>
      </c>
      <c r="BG89" t="s">
        <v>794</v>
      </c>
      <c r="BH89" t="s">
        <v>794</v>
      </c>
      <c r="BI89" t="s">
        <v>794</v>
      </c>
      <c r="BJ89" t="s">
        <v>794</v>
      </c>
      <c r="BK89">
        <v>0</v>
      </c>
      <c r="BL89" t="s">
        <v>794</v>
      </c>
      <c r="BM89" t="s">
        <v>794</v>
      </c>
      <c r="BN89">
        <v>0</v>
      </c>
      <c r="BO89" t="s">
        <v>794</v>
      </c>
      <c r="BP89" t="s">
        <v>794</v>
      </c>
      <c r="BQ89" t="s">
        <v>794</v>
      </c>
      <c r="BR89">
        <v>1</v>
      </c>
      <c r="BS89">
        <v>0</v>
      </c>
      <c r="BT89">
        <v>0</v>
      </c>
      <c r="BU89">
        <v>0</v>
      </c>
      <c r="BV89">
        <v>0</v>
      </c>
      <c r="BW89">
        <v>1</v>
      </c>
      <c r="BX89">
        <v>1</v>
      </c>
      <c r="BY89">
        <v>1</v>
      </c>
      <c r="BZ89">
        <v>1</v>
      </c>
      <c r="CA89">
        <v>1</v>
      </c>
      <c r="CB89">
        <v>0</v>
      </c>
      <c r="CC89">
        <v>0</v>
      </c>
      <c r="CD89">
        <v>0</v>
      </c>
      <c r="CE89">
        <v>1</v>
      </c>
      <c r="CF89">
        <v>0</v>
      </c>
      <c r="CG89">
        <v>0</v>
      </c>
      <c r="CH89">
        <v>0</v>
      </c>
      <c r="CI89">
        <v>0</v>
      </c>
      <c r="CJ89">
        <v>0</v>
      </c>
      <c r="CK89">
        <v>0</v>
      </c>
      <c r="CL89">
        <v>0</v>
      </c>
      <c r="CM89">
        <v>0</v>
      </c>
      <c r="CN89">
        <v>0</v>
      </c>
      <c r="CO89">
        <v>0</v>
      </c>
      <c r="CP89">
        <v>0</v>
      </c>
      <c r="CQ89">
        <v>0</v>
      </c>
      <c r="CR89">
        <v>0</v>
      </c>
      <c r="CS89" t="s">
        <v>794</v>
      </c>
      <c r="CT89" t="s">
        <v>794</v>
      </c>
      <c r="CU89" t="s">
        <v>794</v>
      </c>
      <c r="CV89" t="s">
        <v>794</v>
      </c>
      <c r="CW89" t="s">
        <v>794</v>
      </c>
      <c r="CX89" t="s">
        <v>794</v>
      </c>
      <c r="CY89" t="s">
        <v>794</v>
      </c>
      <c r="CZ89" t="s">
        <v>794</v>
      </c>
      <c r="DA89" t="s">
        <v>794</v>
      </c>
      <c r="DB89" t="s">
        <v>794</v>
      </c>
      <c r="DC89" t="s">
        <v>794</v>
      </c>
      <c r="DD89" t="s">
        <v>794</v>
      </c>
      <c r="DE89" t="s">
        <v>794</v>
      </c>
      <c r="DF89" t="s">
        <v>794</v>
      </c>
      <c r="DG89" t="s">
        <v>794</v>
      </c>
      <c r="DH89" t="s">
        <v>794</v>
      </c>
      <c r="DI89" t="s">
        <v>794</v>
      </c>
    </row>
    <row r="90" spans="1:113" x14ac:dyDescent="0.35">
      <c r="A90" t="s">
        <v>281</v>
      </c>
      <c r="B90" s="1">
        <v>43651</v>
      </c>
      <c r="C90" s="1">
        <v>43830</v>
      </c>
      <c r="D90">
        <v>1</v>
      </c>
      <c r="E90">
        <v>0</v>
      </c>
      <c r="F90">
        <v>0</v>
      </c>
      <c r="G90">
        <v>0</v>
      </c>
      <c r="H90">
        <v>0</v>
      </c>
      <c r="I90">
        <v>1</v>
      </c>
      <c r="J90">
        <v>0</v>
      </c>
      <c r="K90">
        <v>0</v>
      </c>
      <c r="L90">
        <v>1</v>
      </c>
      <c r="M90">
        <v>0</v>
      </c>
      <c r="N90">
        <v>0</v>
      </c>
      <c r="O90">
        <v>0</v>
      </c>
      <c r="P90">
        <v>0</v>
      </c>
      <c r="Q90">
        <v>0</v>
      </c>
      <c r="R90">
        <v>0</v>
      </c>
      <c r="S90">
        <v>0</v>
      </c>
      <c r="T90">
        <v>0</v>
      </c>
      <c r="U90">
        <v>0</v>
      </c>
      <c r="V90">
        <v>0</v>
      </c>
      <c r="W90">
        <v>0</v>
      </c>
      <c r="X90">
        <v>0</v>
      </c>
      <c r="Y90">
        <v>0</v>
      </c>
      <c r="Z90">
        <v>0</v>
      </c>
      <c r="AA90">
        <v>1</v>
      </c>
      <c r="AB90">
        <v>0</v>
      </c>
      <c r="AC90">
        <v>2</v>
      </c>
      <c r="AD90">
        <v>1</v>
      </c>
      <c r="AE90">
        <v>1</v>
      </c>
      <c r="AF90">
        <v>0</v>
      </c>
      <c r="AG90">
        <v>0</v>
      </c>
      <c r="AH90">
        <v>0</v>
      </c>
      <c r="AI90">
        <v>1</v>
      </c>
      <c r="AJ90">
        <v>0</v>
      </c>
      <c r="AK90">
        <v>0</v>
      </c>
      <c r="AL90">
        <v>1</v>
      </c>
      <c r="AM90">
        <v>0</v>
      </c>
      <c r="AN90">
        <v>0</v>
      </c>
      <c r="AO90">
        <v>0</v>
      </c>
      <c r="AP90">
        <v>0</v>
      </c>
      <c r="AQ90">
        <v>0</v>
      </c>
      <c r="AR90" t="s">
        <v>794</v>
      </c>
      <c r="AS90" t="s">
        <v>794</v>
      </c>
      <c r="AT90" t="s">
        <v>794</v>
      </c>
      <c r="AU90" t="s">
        <v>794</v>
      </c>
      <c r="AV90">
        <v>0</v>
      </c>
      <c r="AW90" t="s">
        <v>794</v>
      </c>
      <c r="AX90" t="s">
        <v>794</v>
      </c>
      <c r="AY90">
        <v>0</v>
      </c>
      <c r="AZ90" t="s">
        <v>794</v>
      </c>
      <c r="BA90" t="s">
        <v>794</v>
      </c>
      <c r="BB90" t="s">
        <v>794</v>
      </c>
      <c r="BC90">
        <v>0</v>
      </c>
      <c r="BD90" t="s">
        <v>794</v>
      </c>
      <c r="BE90" t="s">
        <v>794</v>
      </c>
      <c r="BF90" t="s">
        <v>794</v>
      </c>
      <c r="BG90" t="s">
        <v>794</v>
      </c>
      <c r="BH90" t="s">
        <v>794</v>
      </c>
      <c r="BI90" t="s">
        <v>794</v>
      </c>
      <c r="BJ90" t="s">
        <v>794</v>
      </c>
      <c r="BK90">
        <v>0</v>
      </c>
      <c r="BL90" t="s">
        <v>794</v>
      </c>
      <c r="BM90" t="s">
        <v>794</v>
      </c>
      <c r="BN90">
        <v>0</v>
      </c>
      <c r="BO90" t="s">
        <v>794</v>
      </c>
      <c r="BP90" t="s">
        <v>794</v>
      </c>
      <c r="BQ90" t="s">
        <v>794</v>
      </c>
      <c r="BR90">
        <v>1</v>
      </c>
      <c r="BS90">
        <v>0</v>
      </c>
      <c r="BT90">
        <v>0</v>
      </c>
      <c r="BU90">
        <v>0</v>
      </c>
      <c r="BV90">
        <v>0</v>
      </c>
      <c r="BW90">
        <v>1</v>
      </c>
      <c r="BX90">
        <v>1</v>
      </c>
      <c r="BY90">
        <v>1</v>
      </c>
      <c r="BZ90">
        <v>1</v>
      </c>
      <c r="CA90">
        <v>1</v>
      </c>
      <c r="CB90">
        <v>0</v>
      </c>
      <c r="CC90">
        <v>0</v>
      </c>
      <c r="CD90">
        <v>0</v>
      </c>
      <c r="CE90">
        <v>1</v>
      </c>
      <c r="CF90">
        <v>0</v>
      </c>
      <c r="CG90">
        <v>0</v>
      </c>
      <c r="CH90">
        <v>0</v>
      </c>
      <c r="CI90">
        <v>0</v>
      </c>
      <c r="CJ90">
        <v>0</v>
      </c>
      <c r="CK90">
        <v>0</v>
      </c>
      <c r="CL90">
        <v>0</v>
      </c>
      <c r="CM90">
        <v>0</v>
      </c>
      <c r="CN90">
        <v>0</v>
      </c>
      <c r="CO90">
        <v>0</v>
      </c>
      <c r="CP90">
        <v>0</v>
      </c>
      <c r="CQ90">
        <v>0</v>
      </c>
      <c r="CR90">
        <v>0</v>
      </c>
      <c r="CS90" t="s">
        <v>794</v>
      </c>
      <c r="CT90" t="s">
        <v>794</v>
      </c>
      <c r="CU90" t="s">
        <v>794</v>
      </c>
      <c r="CV90" t="s">
        <v>794</v>
      </c>
      <c r="CW90" t="s">
        <v>794</v>
      </c>
      <c r="CX90" t="s">
        <v>794</v>
      </c>
      <c r="CY90" t="s">
        <v>794</v>
      </c>
      <c r="CZ90" t="s">
        <v>794</v>
      </c>
      <c r="DA90" t="s">
        <v>794</v>
      </c>
      <c r="DB90" t="s">
        <v>794</v>
      </c>
      <c r="DC90" t="s">
        <v>794</v>
      </c>
      <c r="DD90" t="s">
        <v>794</v>
      </c>
      <c r="DE90" t="s">
        <v>794</v>
      </c>
      <c r="DF90" t="s">
        <v>794</v>
      </c>
      <c r="DG90" t="s">
        <v>794</v>
      </c>
      <c r="DH90" t="s">
        <v>794</v>
      </c>
      <c r="DI90" t="s">
        <v>794</v>
      </c>
    </row>
    <row r="91" spans="1:113" x14ac:dyDescent="0.35">
      <c r="A91" t="s">
        <v>287</v>
      </c>
      <c r="B91" s="1">
        <v>41640</v>
      </c>
      <c r="C91" s="1">
        <v>43830</v>
      </c>
      <c r="D91">
        <v>0</v>
      </c>
      <c r="E91" t="s">
        <v>794</v>
      </c>
      <c r="F91" t="s">
        <v>794</v>
      </c>
      <c r="G91" t="s">
        <v>794</v>
      </c>
      <c r="H91" t="s">
        <v>794</v>
      </c>
      <c r="I91" t="s">
        <v>794</v>
      </c>
      <c r="J91" t="s">
        <v>794</v>
      </c>
      <c r="K91" t="s">
        <v>794</v>
      </c>
      <c r="L91" t="s">
        <v>794</v>
      </c>
      <c r="M91" t="s">
        <v>794</v>
      </c>
      <c r="N91" t="s">
        <v>794</v>
      </c>
      <c r="O91" t="s">
        <v>794</v>
      </c>
      <c r="P91" t="s">
        <v>794</v>
      </c>
      <c r="Q91" t="s">
        <v>794</v>
      </c>
      <c r="R91" t="s">
        <v>794</v>
      </c>
      <c r="S91" t="s">
        <v>794</v>
      </c>
      <c r="T91" t="s">
        <v>794</v>
      </c>
      <c r="U91" t="s">
        <v>794</v>
      </c>
      <c r="V91" t="s">
        <v>794</v>
      </c>
      <c r="W91" t="s">
        <v>794</v>
      </c>
      <c r="X91" t="s">
        <v>794</v>
      </c>
      <c r="Y91" t="s">
        <v>794</v>
      </c>
      <c r="Z91" t="s">
        <v>794</v>
      </c>
      <c r="AA91" t="s">
        <v>794</v>
      </c>
      <c r="AB91" t="s">
        <v>794</v>
      </c>
      <c r="AC91" t="s">
        <v>794</v>
      </c>
      <c r="AD91" t="s">
        <v>794</v>
      </c>
      <c r="AE91" t="s">
        <v>794</v>
      </c>
      <c r="AF91" t="s">
        <v>794</v>
      </c>
      <c r="AG91" t="s">
        <v>794</v>
      </c>
      <c r="AH91" t="s">
        <v>794</v>
      </c>
      <c r="AI91" t="s">
        <v>794</v>
      </c>
      <c r="AJ91" t="s">
        <v>794</v>
      </c>
      <c r="AK91" t="s">
        <v>794</v>
      </c>
      <c r="AL91" t="s">
        <v>794</v>
      </c>
      <c r="AM91" t="s">
        <v>794</v>
      </c>
      <c r="AN91" t="s">
        <v>794</v>
      </c>
      <c r="AO91" t="s">
        <v>794</v>
      </c>
      <c r="AP91" t="s">
        <v>794</v>
      </c>
      <c r="AQ91" t="s">
        <v>794</v>
      </c>
      <c r="AR91" t="s">
        <v>794</v>
      </c>
      <c r="AS91" t="s">
        <v>794</v>
      </c>
      <c r="AT91" t="s">
        <v>794</v>
      </c>
      <c r="AU91" t="s">
        <v>794</v>
      </c>
      <c r="AV91" t="s">
        <v>794</v>
      </c>
      <c r="AW91" t="s">
        <v>794</v>
      </c>
      <c r="AX91" t="s">
        <v>794</v>
      </c>
      <c r="AY91" t="s">
        <v>794</v>
      </c>
      <c r="AZ91" t="s">
        <v>794</v>
      </c>
      <c r="BA91" t="s">
        <v>794</v>
      </c>
      <c r="BB91" t="s">
        <v>794</v>
      </c>
      <c r="BC91" t="s">
        <v>794</v>
      </c>
      <c r="BD91" t="s">
        <v>794</v>
      </c>
      <c r="BE91" t="s">
        <v>794</v>
      </c>
      <c r="BF91" t="s">
        <v>794</v>
      </c>
      <c r="BG91" t="s">
        <v>794</v>
      </c>
      <c r="BH91" t="s">
        <v>794</v>
      </c>
      <c r="BI91" t="s">
        <v>794</v>
      </c>
      <c r="BJ91" t="s">
        <v>794</v>
      </c>
      <c r="BK91" t="s">
        <v>794</v>
      </c>
      <c r="BL91" t="s">
        <v>794</v>
      </c>
      <c r="BM91" t="s">
        <v>794</v>
      </c>
      <c r="BN91" t="s">
        <v>794</v>
      </c>
      <c r="BO91" t="s">
        <v>794</v>
      </c>
      <c r="BP91" t="s">
        <v>794</v>
      </c>
      <c r="BQ91" t="s">
        <v>794</v>
      </c>
      <c r="BR91" t="s">
        <v>794</v>
      </c>
      <c r="BS91" t="s">
        <v>794</v>
      </c>
      <c r="BT91" t="s">
        <v>794</v>
      </c>
      <c r="BU91" t="s">
        <v>794</v>
      </c>
      <c r="BV91" t="s">
        <v>794</v>
      </c>
      <c r="BW91" t="s">
        <v>794</v>
      </c>
      <c r="BX91" t="s">
        <v>794</v>
      </c>
      <c r="BY91" t="s">
        <v>794</v>
      </c>
      <c r="BZ91" t="s">
        <v>794</v>
      </c>
      <c r="CA91" t="s">
        <v>794</v>
      </c>
      <c r="CB91" t="s">
        <v>794</v>
      </c>
      <c r="CC91" t="s">
        <v>794</v>
      </c>
      <c r="CD91" t="s">
        <v>794</v>
      </c>
      <c r="CE91" t="s">
        <v>794</v>
      </c>
      <c r="CF91" t="s">
        <v>794</v>
      </c>
      <c r="CG91" t="s">
        <v>794</v>
      </c>
      <c r="CH91" t="s">
        <v>794</v>
      </c>
      <c r="CI91" t="s">
        <v>794</v>
      </c>
      <c r="CJ91" t="s">
        <v>794</v>
      </c>
      <c r="CK91" t="s">
        <v>794</v>
      </c>
      <c r="CL91" t="s">
        <v>794</v>
      </c>
      <c r="CM91" t="s">
        <v>794</v>
      </c>
      <c r="CN91" t="s">
        <v>794</v>
      </c>
      <c r="CO91" t="s">
        <v>794</v>
      </c>
      <c r="CP91" t="s">
        <v>794</v>
      </c>
      <c r="CQ91" t="s">
        <v>794</v>
      </c>
      <c r="CR91" t="s">
        <v>794</v>
      </c>
      <c r="CS91" t="s">
        <v>794</v>
      </c>
      <c r="CT91" t="s">
        <v>794</v>
      </c>
      <c r="CU91" t="s">
        <v>794</v>
      </c>
      <c r="CV91" t="s">
        <v>794</v>
      </c>
      <c r="CW91" t="s">
        <v>794</v>
      </c>
      <c r="CX91" t="s">
        <v>794</v>
      </c>
      <c r="CY91" t="s">
        <v>794</v>
      </c>
      <c r="CZ91" t="s">
        <v>794</v>
      </c>
      <c r="DA91" t="s">
        <v>794</v>
      </c>
      <c r="DB91" t="s">
        <v>794</v>
      </c>
      <c r="DC91" t="s">
        <v>794</v>
      </c>
      <c r="DD91" t="s">
        <v>794</v>
      </c>
      <c r="DE91" t="s">
        <v>794</v>
      </c>
      <c r="DF91" t="s">
        <v>794</v>
      </c>
      <c r="DG91" t="s">
        <v>794</v>
      </c>
      <c r="DH91" t="s">
        <v>794</v>
      </c>
      <c r="DI91" t="s">
        <v>794</v>
      </c>
    </row>
    <row r="92" spans="1:113" x14ac:dyDescent="0.35">
      <c r="A92" t="s">
        <v>288</v>
      </c>
      <c r="B92" s="1">
        <v>41640</v>
      </c>
      <c r="C92" s="1">
        <v>41876</v>
      </c>
      <c r="D92">
        <v>1</v>
      </c>
      <c r="E92">
        <v>0</v>
      </c>
      <c r="F92">
        <v>0</v>
      </c>
      <c r="G92">
        <v>0</v>
      </c>
      <c r="H92">
        <v>0</v>
      </c>
      <c r="I92">
        <v>1</v>
      </c>
      <c r="J92">
        <v>0</v>
      </c>
      <c r="K92">
        <v>0</v>
      </c>
      <c r="L92">
        <v>0</v>
      </c>
      <c r="M92">
        <v>0</v>
      </c>
      <c r="N92">
        <v>0</v>
      </c>
      <c r="O92">
        <v>0</v>
      </c>
      <c r="P92">
        <v>0</v>
      </c>
      <c r="Q92">
        <v>0</v>
      </c>
      <c r="R92">
        <v>0</v>
      </c>
      <c r="S92">
        <v>0</v>
      </c>
      <c r="T92">
        <v>0</v>
      </c>
      <c r="U92">
        <v>0</v>
      </c>
      <c r="V92">
        <v>0</v>
      </c>
      <c r="W92">
        <v>0</v>
      </c>
      <c r="X92">
        <v>0</v>
      </c>
      <c r="Y92">
        <v>0</v>
      </c>
      <c r="Z92">
        <v>0</v>
      </c>
      <c r="AA92">
        <v>0</v>
      </c>
      <c r="AB92">
        <v>1</v>
      </c>
      <c r="AC92">
        <v>2</v>
      </c>
      <c r="AD92">
        <v>1</v>
      </c>
      <c r="AE92">
        <v>1</v>
      </c>
      <c r="AF92">
        <v>1</v>
      </c>
      <c r="AG92">
        <v>0</v>
      </c>
      <c r="AH92">
        <v>0</v>
      </c>
      <c r="AI92">
        <v>0</v>
      </c>
      <c r="AJ92">
        <v>0</v>
      </c>
      <c r="AK92">
        <v>0</v>
      </c>
      <c r="AL92">
        <v>1</v>
      </c>
      <c r="AM92">
        <v>0</v>
      </c>
      <c r="AN92">
        <v>0</v>
      </c>
      <c r="AO92">
        <v>0</v>
      </c>
      <c r="AP92">
        <v>0</v>
      </c>
      <c r="AQ92">
        <v>0</v>
      </c>
      <c r="AR92" t="s">
        <v>794</v>
      </c>
      <c r="AS92" t="s">
        <v>794</v>
      </c>
      <c r="AT92" t="s">
        <v>794</v>
      </c>
      <c r="AU92" t="s">
        <v>794</v>
      </c>
      <c r="AV92">
        <v>0</v>
      </c>
      <c r="AW92" t="s">
        <v>794</v>
      </c>
      <c r="AX92" t="s">
        <v>794</v>
      </c>
      <c r="AY92">
        <v>0</v>
      </c>
      <c r="AZ92" t="s">
        <v>794</v>
      </c>
      <c r="BA92" t="s">
        <v>794</v>
      </c>
      <c r="BB92" t="s">
        <v>794</v>
      </c>
      <c r="BC92">
        <v>0</v>
      </c>
      <c r="BD92" t="s">
        <v>794</v>
      </c>
      <c r="BE92" t="s">
        <v>794</v>
      </c>
      <c r="BF92" t="s">
        <v>794</v>
      </c>
      <c r="BG92" t="s">
        <v>794</v>
      </c>
      <c r="BH92" t="s">
        <v>794</v>
      </c>
      <c r="BI92" t="s">
        <v>794</v>
      </c>
      <c r="BJ92" t="s">
        <v>794</v>
      </c>
      <c r="BK92">
        <v>0</v>
      </c>
      <c r="BL92" t="s">
        <v>794</v>
      </c>
      <c r="BM92" t="s">
        <v>794</v>
      </c>
      <c r="BN92">
        <v>0</v>
      </c>
      <c r="BO92" t="s">
        <v>794</v>
      </c>
      <c r="BP92" t="s">
        <v>794</v>
      </c>
      <c r="BQ92" t="s">
        <v>794</v>
      </c>
      <c r="BR92">
        <v>1</v>
      </c>
      <c r="BS92">
        <v>1</v>
      </c>
      <c r="BT92">
        <v>1</v>
      </c>
      <c r="BU92">
        <v>1</v>
      </c>
      <c r="BV92">
        <v>0</v>
      </c>
      <c r="BW92">
        <v>1</v>
      </c>
      <c r="BX92">
        <v>0</v>
      </c>
      <c r="BY92">
        <v>0</v>
      </c>
      <c r="BZ92">
        <v>0</v>
      </c>
      <c r="CA92">
        <v>0</v>
      </c>
      <c r="CB92">
        <v>0</v>
      </c>
      <c r="CC92">
        <v>1</v>
      </c>
      <c r="CD92">
        <v>0</v>
      </c>
      <c r="CE92">
        <v>0</v>
      </c>
      <c r="CF92">
        <v>0</v>
      </c>
      <c r="CG92">
        <v>0</v>
      </c>
      <c r="CH92">
        <v>0</v>
      </c>
      <c r="CI92">
        <v>0</v>
      </c>
      <c r="CJ92">
        <v>0</v>
      </c>
      <c r="CK92">
        <v>0</v>
      </c>
      <c r="CL92">
        <v>0</v>
      </c>
      <c r="CM92">
        <v>0</v>
      </c>
      <c r="CN92">
        <v>0</v>
      </c>
      <c r="CO92">
        <v>0</v>
      </c>
      <c r="CP92">
        <v>0</v>
      </c>
      <c r="CQ92">
        <v>0</v>
      </c>
      <c r="CR92">
        <v>0</v>
      </c>
      <c r="CS92" t="s">
        <v>794</v>
      </c>
      <c r="CT92" t="s">
        <v>794</v>
      </c>
      <c r="CU92" t="s">
        <v>794</v>
      </c>
      <c r="CV92" t="s">
        <v>794</v>
      </c>
      <c r="CW92" t="s">
        <v>794</v>
      </c>
      <c r="CX92" t="s">
        <v>794</v>
      </c>
      <c r="CY92" t="s">
        <v>794</v>
      </c>
      <c r="CZ92" t="s">
        <v>794</v>
      </c>
      <c r="DA92" t="s">
        <v>794</v>
      </c>
      <c r="DB92" t="s">
        <v>794</v>
      </c>
      <c r="DC92" t="s">
        <v>794</v>
      </c>
      <c r="DD92" t="s">
        <v>794</v>
      </c>
      <c r="DE92" t="s">
        <v>794</v>
      </c>
      <c r="DF92" t="s">
        <v>794</v>
      </c>
      <c r="DG92" t="s">
        <v>794</v>
      </c>
      <c r="DH92" t="s">
        <v>794</v>
      </c>
      <c r="DI92" t="s">
        <v>794</v>
      </c>
    </row>
    <row r="93" spans="1:113" x14ac:dyDescent="0.35">
      <c r="A93" t="s">
        <v>288</v>
      </c>
      <c r="B93" s="1">
        <v>41877</v>
      </c>
      <c r="C93" s="1">
        <v>42115</v>
      </c>
      <c r="D93">
        <v>1</v>
      </c>
      <c r="E93">
        <v>0</v>
      </c>
      <c r="F93">
        <v>0</v>
      </c>
      <c r="G93">
        <v>0</v>
      </c>
      <c r="H93">
        <v>0</v>
      </c>
      <c r="I93">
        <v>1</v>
      </c>
      <c r="J93">
        <v>0</v>
      </c>
      <c r="K93">
        <v>0</v>
      </c>
      <c r="L93">
        <v>0</v>
      </c>
      <c r="M93">
        <v>0</v>
      </c>
      <c r="N93">
        <v>0</v>
      </c>
      <c r="O93">
        <v>0</v>
      </c>
      <c r="P93">
        <v>0</v>
      </c>
      <c r="Q93">
        <v>0</v>
      </c>
      <c r="R93">
        <v>0</v>
      </c>
      <c r="S93">
        <v>0</v>
      </c>
      <c r="T93">
        <v>0</v>
      </c>
      <c r="U93">
        <v>0</v>
      </c>
      <c r="V93">
        <v>0</v>
      </c>
      <c r="W93">
        <v>0</v>
      </c>
      <c r="X93">
        <v>0</v>
      </c>
      <c r="Y93">
        <v>0</v>
      </c>
      <c r="Z93">
        <v>0</v>
      </c>
      <c r="AA93">
        <v>0</v>
      </c>
      <c r="AB93">
        <v>1</v>
      </c>
      <c r="AC93">
        <v>2</v>
      </c>
      <c r="AD93">
        <v>1</v>
      </c>
      <c r="AE93">
        <v>1</v>
      </c>
      <c r="AF93">
        <v>1</v>
      </c>
      <c r="AG93">
        <v>0</v>
      </c>
      <c r="AH93">
        <v>0</v>
      </c>
      <c r="AI93">
        <v>0</v>
      </c>
      <c r="AJ93">
        <v>0</v>
      </c>
      <c r="AK93">
        <v>0</v>
      </c>
      <c r="AL93">
        <v>1</v>
      </c>
      <c r="AM93">
        <v>0</v>
      </c>
      <c r="AN93">
        <v>0</v>
      </c>
      <c r="AO93">
        <v>0</v>
      </c>
      <c r="AP93">
        <v>0</v>
      </c>
      <c r="AQ93">
        <v>0</v>
      </c>
      <c r="AR93" t="s">
        <v>794</v>
      </c>
      <c r="AS93" t="s">
        <v>794</v>
      </c>
      <c r="AT93" t="s">
        <v>794</v>
      </c>
      <c r="AU93" t="s">
        <v>794</v>
      </c>
      <c r="AV93">
        <v>0</v>
      </c>
      <c r="AW93" t="s">
        <v>794</v>
      </c>
      <c r="AX93" t="s">
        <v>794</v>
      </c>
      <c r="AY93">
        <v>0</v>
      </c>
      <c r="AZ93" t="s">
        <v>794</v>
      </c>
      <c r="BA93" t="s">
        <v>794</v>
      </c>
      <c r="BB93" t="s">
        <v>794</v>
      </c>
      <c r="BC93">
        <v>0</v>
      </c>
      <c r="BD93" t="s">
        <v>794</v>
      </c>
      <c r="BE93" t="s">
        <v>794</v>
      </c>
      <c r="BF93" t="s">
        <v>794</v>
      </c>
      <c r="BG93" t="s">
        <v>794</v>
      </c>
      <c r="BH93" t="s">
        <v>794</v>
      </c>
      <c r="BI93" t="s">
        <v>794</v>
      </c>
      <c r="BJ93" t="s">
        <v>794</v>
      </c>
      <c r="BK93">
        <v>0</v>
      </c>
      <c r="BL93" t="s">
        <v>794</v>
      </c>
      <c r="BM93" t="s">
        <v>794</v>
      </c>
      <c r="BN93">
        <v>0</v>
      </c>
      <c r="BO93" t="s">
        <v>794</v>
      </c>
      <c r="BP93" t="s">
        <v>794</v>
      </c>
      <c r="BQ93" t="s">
        <v>794</v>
      </c>
      <c r="BR93">
        <v>1</v>
      </c>
      <c r="BS93">
        <v>1</v>
      </c>
      <c r="BT93">
        <v>1</v>
      </c>
      <c r="BU93">
        <v>1</v>
      </c>
      <c r="BV93">
        <v>0</v>
      </c>
      <c r="BW93">
        <v>1</v>
      </c>
      <c r="BX93">
        <v>0</v>
      </c>
      <c r="BY93">
        <v>0</v>
      </c>
      <c r="BZ93">
        <v>0</v>
      </c>
      <c r="CA93">
        <v>0</v>
      </c>
      <c r="CB93">
        <v>0</v>
      </c>
      <c r="CC93">
        <v>1</v>
      </c>
      <c r="CD93">
        <v>0</v>
      </c>
      <c r="CE93">
        <v>0</v>
      </c>
      <c r="CF93">
        <v>0</v>
      </c>
      <c r="CG93">
        <v>0</v>
      </c>
      <c r="CH93">
        <v>0</v>
      </c>
      <c r="CI93">
        <v>0</v>
      </c>
      <c r="CJ93">
        <v>0</v>
      </c>
      <c r="CK93">
        <v>0</v>
      </c>
      <c r="CL93">
        <v>0</v>
      </c>
      <c r="CM93">
        <v>0</v>
      </c>
      <c r="CN93">
        <v>0</v>
      </c>
      <c r="CO93">
        <v>0</v>
      </c>
      <c r="CP93">
        <v>0</v>
      </c>
      <c r="CQ93">
        <v>0</v>
      </c>
      <c r="CR93">
        <v>0</v>
      </c>
      <c r="CS93" t="s">
        <v>794</v>
      </c>
      <c r="CT93" t="s">
        <v>794</v>
      </c>
      <c r="CU93" t="s">
        <v>794</v>
      </c>
      <c r="CV93" t="s">
        <v>794</v>
      </c>
      <c r="CW93" t="s">
        <v>794</v>
      </c>
      <c r="CX93" t="s">
        <v>794</v>
      </c>
      <c r="CY93" t="s">
        <v>794</v>
      </c>
      <c r="CZ93" t="s">
        <v>794</v>
      </c>
      <c r="DA93" t="s">
        <v>794</v>
      </c>
      <c r="DB93" t="s">
        <v>794</v>
      </c>
      <c r="DC93" t="s">
        <v>794</v>
      </c>
      <c r="DD93" t="s">
        <v>794</v>
      </c>
      <c r="DE93" t="s">
        <v>794</v>
      </c>
      <c r="DF93" t="s">
        <v>794</v>
      </c>
      <c r="DG93" t="s">
        <v>794</v>
      </c>
      <c r="DH93" t="s">
        <v>794</v>
      </c>
      <c r="DI93" t="s">
        <v>794</v>
      </c>
    </row>
    <row r="94" spans="1:113" x14ac:dyDescent="0.35">
      <c r="A94" t="s">
        <v>288</v>
      </c>
      <c r="B94" s="1">
        <v>42116</v>
      </c>
      <c r="C94" s="1">
        <v>42204</v>
      </c>
      <c r="D94">
        <v>1</v>
      </c>
      <c r="E94">
        <v>0</v>
      </c>
      <c r="F94">
        <v>0</v>
      </c>
      <c r="G94">
        <v>0</v>
      </c>
      <c r="H94">
        <v>0</v>
      </c>
      <c r="I94">
        <v>1</v>
      </c>
      <c r="J94">
        <v>0</v>
      </c>
      <c r="K94">
        <v>0</v>
      </c>
      <c r="L94">
        <v>0</v>
      </c>
      <c r="M94">
        <v>0</v>
      </c>
      <c r="N94">
        <v>0</v>
      </c>
      <c r="O94">
        <v>0</v>
      </c>
      <c r="P94">
        <v>0</v>
      </c>
      <c r="Q94">
        <v>0</v>
      </c>
      <c r="R94">
        <v>0</v>
      </c>
      <c r="S94">
        <v>0</v>
      </c>
      <c r="T94">
        <v>0</v>
      </c>
      <c r="U94">
        <v>0</v>
      </c>
      <c r="V94">
        <v>0</v>
      </c>
      <c r="W94">
        <v>0</v>
      </c>
      <c r="X94">
        <v>0</v>
      </c>
      <c r="Y94">
        <v>0</v>
      </c>
      <c r="Z94">
        <v>0</v>
      </c>
      <c r="AA94">
        <v>0</v>
      </c>
      <c r="AB94">
        <v>1</v>
      </c>
      <c r="AC94">
        <v>2</v>
      </c>
      <c r="AD94">
        <v>1</v>
      </c>
      <c r="AE94">
        <v>1</v>
      </c>
      <c r="AF94">
        <v>1</v>
      </c>
      <c r="AG94">
        <v>0</v>
      </c>
      <c r="AH94">
        <v>0</v>
      </c>
      <c r="AI94">
        <v>0</v>
      </c>
      <c r="AJ94">
        <v>0</v>
      </c>
      <c r="AK94">
        <v>0</v>
      </c>
      <c r="AL94">
        <v>1</v>
      </c>
      <c r="AM94">
        <v>0</v>
      </c>
      <c r="AN94">
        <v>0</v>
      </c>
      <c r="AO94">
        <v>0</v>
      </c>
      <c r="AP94">
        <v>0</v>
      </c>
      <c r="AQ94">
        <v>0</v>
      </c>
      <c r="AR94" t="s">
        <v>794</v>
      </c>
      <c r="AS94" t="s">
        <v>794</v>
      </c>
      <c r="AT94" t="s">
        <v>794</v>
      </c>
      <c r="AU94" t="s">
        <v>794</v>
      </c>
      <c r="AV94">
        <v>0</v>
      </c>
      <c r="AW94" t="s">
        <v>794</v>
      </c>
      <c r="AX94" t="s">
        <v>794</v>
      </c>
      <c r="AY94">
        <v>0</v>
      </c>
      <c r="AZ94" t="s">
        <v>794</v>
      </c>
      <c r="BA94" t="s">
        <v>794</v>
      </c>
      <c r="BB94" t="s">
        <v>794</v>
      </c>
      <c r="BC94">
        <v>0</v>
      </c>
      <c r="BD94" t="s">
        <v>794</v>
      </c>
      <c r="BE94" t="s">
        <v>794</v>
      </c>
      <c r="BF94" t="s">
        <v>794</v>
      </c>
      <c r="BG94" t="s">
        <v>794</v>
      </c>
      <c r="BH94" t="s">
        <v>794</v>
      </c>
      <c r="BI94" t="s">
        <v>794</v>
      </c>
      <c r="BJ94" t="s">
        <v>794</v>
      </c>
      <c r="BK94">
        <v>0</v>
      </c>
      <c r="BL94" t="s">
        <v>794</v>
      </c>
      <c r="BM94" t="s">
        <v>794</v>
      </c>
      <c r="BN94">
        <v>0</v>
      </c>
      <c r="BO94" t="s">
        <v>794</v>
      </c>
      <c r="BP94" t="s">
        <v>794</v>
      </c>
      <c r="BQ94" t="s">
        <v>794</v>
      </c>
      <c r="BR94">
        <v>1</v>
      </c>
      <c r="BS94">
        <v>1</v>
      </c>
      <c r="BT94">
        <v>1</v>
      </c>
      <c r="BU94">
        <v>1</v>
      </c>
      <c r="BV94">
        <v>0</v>
      </c>
      <c r="BW94">
        <v>1</v>
      </c>
      <c r="BX94">
        <v>0</v>
      </c>
      <c r="BY94">
        <v>0</v>
      </c>
      <c r="BZ94">
        <v>0</v>
      </c>
      <c r="CA94">
        <v>0</v>
      </c>
      <c r="CB94">
        <v>0</v>
      </c>
      <c r="CC94">
        <v>1</v>
      </c>
      <c r="CD94">
        <v>0</v>
      </c>
      <c r="CE94">
        <v>0</v>
      </c>
      <c r="CF94">
        <v>0</v>
      </c>
      <c r="CG94">
        <v>0</v>
      </c>
      <c r="CH94">
        <v>0</v>
      </c>
      <c r="CI94">
        <v>0</v>
      </c>
      <c r="CJ94">
        <v>0</v>
      </c>
      <c r="CK94">
        <v>0</v>
      </c>
      <c r="CL94">
        <v>0</v>
      </c>
      <c r="CM94">
        <v>0</v>
      </c>
      <c r="CN94">
        <v>0</v>
      </c>
      <c r="CO94">
        <v>0</v>
      </c>
      <c r="CP94">
        <v>0</v>
      </c>
      <c r="CQ94">
        <v>0</v>
      </c>
      <c r="CR94">
        <v>0</v>
      </c>
      <c r="CS94" t="s">
        <v>794</v>
      </c>
      <c r="CT94" t="s">
        <v>794</v>
      </c>
      <c r="CU94" t="s">
        <v>794</v>
      </c>
      <c r="CV94" t="s">
        <v>794</v>
      </c>
      <c r="CW94" t="s">
        <v>794</v>
      </c>
      <c r="CX94" t="s">
        <v>794</v>
      </c>
      <c r="CY94" t="s">
        <v>794</v>
      </c>
      <c r="CZ94" t="s">
        <v>794</v>
      </c>
      <c r="DA94" t="s">
        <v>794</v>
      </c>
      <c r="DB94" t="s">
        <v>794</v>
      </c>
      <c r="DC94" t="s">
        <v>794</v>
      </c>
      <c r="DD94" t="s">
        <v>794</v>
      </c>
      <c r="DE94" t="s">
        <v>794</v>
      </c>
      <c r="DF94" t="s">
        <v>794</v>
      </c>
      <c r="DG94" t="s">
        <v>794</v>
      </c>
      <c r="DH94" t="s">
        <v>794</v>
      </c>
      <c r="DI94" t="s">
        <v>794</v>
      </c>
    </row>
    <row r="95" spans="1:113" x14ac:dyDescent="0.35">
      <c r="A95" t="s">
        <v>288</v>
      </c>
      <c r="B95" s="1">
        <v>42205</v>
      </c>
      <c r="C95" s="1">
        <v>42213</v>
      </c>
      <c r="D95">
        <v>1</v>
      </c>
      <c r="E95">
        <v>0</v>
      </c>
      <c r="F95">
        <v>0</v>
      </c>
      <c r="G95">
        <v>0</v>
      </c>
      <c r="H95">
        <v>0</v>
      </c>
      <c r="I95">
        <v>1</v>
      </c>
      <c r="J95">
        <v>0</v>
      </c>
      <c r="K95">
        <v>0</v>
      </c>
      <c r="L95">
        <v>0</v>
      </c>
      <c r="M95">
        <v>0</v>
      </c>
      <c r="N95">
        <v>0</v>
      </c>
      <c r="O95">
        <v>0</v>
      </c>
      <c r="P95">
        <v>0</v>
      </c>
      <c r="Q95">
        <v>0</v>
      </c>
      <c r="R95">
        <v>0</v>
      </c>
      <c r="S95">
        <v>0</v>
      </c>
      <c r="T95">
        <v>0</v>
      </c>
      <c r="U95">
        <v>0</v>
      </c>
      <c r="V95">
        <v>0</v>
      </c>
      <c r="W95">
        <v>0</v>
      </c>
      <c r="X95">
        <v>0</v>
      </c>
      <c r="Y95">
        <v>0</v>
      </c>
      <c r="Z95">
        <v>0</v>
      </c>
      <c r="AA95">
        <v>0</v>
      </c>
      <c r="AB95">
        <v>1</v>
      </c>
      <c r="AC95">
        <v>2</v>
      </c>
      <c r="AD95">
        <v>1</v>
      </c>
      <c r="AE95">
        <v>1</v>
      </c>
      <c r="AF95">
        <v>1</v>
      </c>
      <c r="AG95">
        <v>0</v>
      </c>
      <c r="AH95">
        <v>0</v>
      </c>
      <c r="AI95">
        <v>0</v>
      </c>
      <c r="AJ95">
        <v>0</v>
      </c>
      <c r="AK95">
        <v>0</v>
      </c>
      <c r="AL95">
        <v>1</v>
      </c>
      <c r="AM95">
        <v>0</v>
      </c>
      <c r="AN95">
        <v>0</v>
      </c>
      <c r="AO95">
        <v>0</v>
      </c>
      <c r="AP95">
        <v>0</v>
      </c>
      <c r="AQ95">
        <v>0</v>
      </c>
      <c r="AR95" t="s">
        <v>794</v>
      </c>
      <c r="AS95" t="s">
        <v>794</v>
      </c>
      <c r="AT95" t="s">
        <v>794</v>
      </c>
      <c r="AU95" t="s">
        <v>794</v>
      </c>
      <c r="AV95">
        <v>0</v>
      </c>
      <c r="AW95" t="s">
        <v>794</v>
      </c>
      <c r="AX95" t="s">
        <v>794</v>
      </c>
      <c r="AY95">
        <v>0</v>
      </c>
      <c r="AZ95" t="s">
        <v>794</v>
      </c>
      <c r="BA95" t="s">
        <v>794</v>
      </c>
      <c r="BB95" t="s">
        <v>794</v>
      </c>
      <c r="BC95">
        <v>0</v>
      </c>
      <c r="BD95" t="s">
        <v>794</v>
      </c>
      <c r="BE95" t="s">
        <v>794</v>
      </c>
      <c r="BF95" t="s">
        <v>794</v>
      </c>
      <c r="BG95" t="s">
        <v>794</v>
      </c>
      <c r="BH95" t="s">
        <v>794</v>
      </c>
      <c r="BI95" t="s">
        <v>794</v>
      </c>
      <c r="BJ95" t="s">
        <v>794</v>
      </c>
      <c r="BK95">
        <v>0</v>
      </c>
      <c r="BL95" t="s">
        <v>794</v>
      </c>
      <c r="BM95" t="s">
        <v>794</v>
      </c>
      <c r="BN95">
        <v>0</v>
      </c>
      <c r="BO95" t="s">
        <v>794</v>
      </c>
      <c r="BP95" t="s">
        <v>794</v>
      </c>
      <c r="BQ95" t="s">
        <v>794</v>
      </c>
      <c r="BR95">
        <v>1</v>
      </c>
      <c r="BS95">
        <v>1</v>
      </c>
      <c r="BT95">
        <v>1</v>
      </c>
      <c r="BU95">
        <v>1</v>
      </c>
      <c r="BV95">
        <v>0</v>
      </c>
      <c r="BW95">
        <v>1</v>
      </c>
      <c r="BX95">
        <v>0</v>
      </c>
      <c r="BY95">
        <v>0</v>
      </c>
      <c r="BZ95">
        <v>0</v>
      </c>
      <c r="CA95">
        <v>0</v>
      </c>
      <c r="CB95">
        <v>0</v>
      </c>
      <c r="CC95">
        <v>1</v>
      </c>
      <c r="CD95">
        <v>0</v>
      </c>
      <c r="CE95">
        <v>0</v>
      </c>
      <c r="CF95">
        <v>0</v>
      </c>
      <c r="CG95">
        <v>0</v>
      </c>
      <c r="CH95">
        <v>0</v>
      </c>
      <c r="CI95">
        <v>0</v>
      </c>
      <c r="CJ95">
        <v>0</v>
      </c>
      <c r="CK95">
        <v>0</v>
      </c>
      <c r="CL95">
        <v>0</v>
      </c>
      <c r="CM95">
        <v>0</v>
      </c>
      <c r="CN95">
        <v>0</v>
      </c>
      <c r="CO95">
        <v>0</v>
      </c>
      <c r="CP95">
        <v>0</v>
      </c>
      <c r="CQ95">
        <v>0</v>
      </c>
      <c r="CR95">
        <v>0</v>
      </c>
      <c r="CS95" t="s">
        <v>794</v>
      </c>
      <c r="CT95" t="s">
        <v>794</v>
      </c>
      <c r="CU95" t="s">
        <v>794</v>
      </c>
      <c r="CV95" t="s">
        <v>794</v>
      </c>
      <c r="CW95" t="s">
        <v>794</v>
      </c>
      <c r="CX95" t="s">
        <v>794</v>
      </c>
      <c r="CY95" t="s">
        <v>794</v>
      </c>
      <c r="CZ95" t="s">
        <v>794</v>
      </c>
      <c r="DA95" t="s">
        <v>794</v>
      </c>
      <c r="DB95" t="s">
        <v>794</v>
      </c>
      <c r="DC95" t="s">
        <v>794</v>
      </c>
      <c r="DD95" t="s">
        <v>794</v>
      </c>
      <c r="DE95" t="s">
        <v>794</v>
      </c>
      <c r="DF95" t="s">
        <v>794</v>
      </c>
      <c r="DG95" t="s">
        <v>794</v>
      </c>
      <c r="DH95" t="s">
        <v>794</v>
      </c>
      <c r="DI95" t="s">
        <v>794</v>
      </c>
    </row>
    <row r="96" spans="1:113" x14ac:dyDescent="0.35">
      <c r="A96" t="s">
        <v>288</v>
      </c>
      <c r="B96" s="1">
        <v>42214</v>
      </c>
      <c r="C96" s="1">
        <v>42255</v>
      </c>
      <c r="D96">
        <v>1</v>
      </c>
      <c r="E96">
        <v>0</v>
      </c>
      <c r="F96">
        <v>0</v>
      </c>
      <c r="G96">
        <v>0</v>
      </c>
      <c r="H96">
        <v>0</v>
      </c>
      <c r="I96">
        <v>1</v>
      </c>
      <c r="J96">
        <v>0</v>
      </c>
      <c r="K96">
        <v>0</v>
      </c>
      <c r="L96">
        <v>0</v>
      </c>
      <c r="M96">
        <v>0</v>
      </c>
      <c r="N96">
        <v>0</v>
      </c>
      <c r="O96">
        <v>0</v>
      </c>
      <c r="P96">
        <v>0</v>
      </c>
      <c r="Q96">
        <v>0</v>
      </c>
      <c r="R96">
        <v>0</v>
      </c>
      <c r="S96">
        <v>0</v>
      </c>
      <c r="T96">
        <v>0</v>
      </c>
      <c r="U96">
        <v>0</v>
      </c>
      <c r="V96">
        <v>0</v>
      </c>
      <c r="W96">
        <v>0</v>
      </c>
      <c r="X96">
        <v>0</v>
      </c>
      <c r="Y96">
        <v>0</v>
      </c>
      <c r="Z96">
        <v>0</v>
      </c>
      <c r="AA96">
        <v>0</v>
      </c>
      <c r="AB96">
        <v>1</v>
      </c>
      <c r="AC96">
        <v>2</v>
      </c>
      <c r="AD96">
        <v>1</v>
      </c>
      <c r="AE96">
        <v>1</v>
      </c>
      <c r="AF96">
        <v>1</v>
      </c>
      <c r="AG96">
        <v>0</v>
      </c>
      <c r="AH96">
        <v>0</v>
      </c>
      <c r="AI96">
        <v>0</v>
      </c>
      <c r="AJ96">
        <v>0</v>
      </c>
      <c r="AK96">
        <v>0</v>
      </c>
      <c r="AL96">
        <v>1</v>
      </c>
      <c r="AM96">
        <v>0</v>
      </c>
      <c r="AN96">
        <v>0</v>
      </c>
      <c r="AO96">
        <v>0</v>
      </c>
      <c r="AP96">
        <v>0</v>
      </c>
      <c r="AQ96">
        <v>0</v>
      </c>
      <c r="AR96" t="s">
        <v>794</v>
      </c>
      <c r="AS96" t="s">
        <v>794</v>
      </c>
      <c r="AT96" t="s">
        <v>794</v>
      </c>
      <c r="AU96" t="s">
        <v>794</v>
      </c>
      <c r="AV96">
        <v>0</v>
      </c>
      <c r="AW96" t="s">
        <v>794</v>
      </c>
      <c r="AX96" t="s">
        <v>794</v>
      </c>
      <c r="AY96">
        <v>0</v>
      </c>
      <c r="AZ96" t="s">
        <v>794</v>
      </c>
      <c r="BA96" t="s">
        <v>794</v>
      </c>
      <c r="BB96" t="s">
        <v>794</v>
      </c>
      <c r="BC96">
        <v>0</v>
      </c>
      <c r="BD96" t="s">
        <v>794</v>
      </c>
      <c r="BE96" t="s">
        <v>794</v>
      </c>
      <c r="BF96" t="s">
        <v>794</v>
      </c>
      <c r="BG96" t="s">
        <v>794</v>
      </c>
      <c r="BH96" t="s">
        <v>794</v>
      </c>
      <c r="BI96" t="s">
        <v>794</v>
      </c>
      <c r="BJ96" t="s">
        <v>794</v>
      </c>
      <c r="BK96">
        <v>0</v>
      </c>
      <c r="BL96" t="s">
        <v>794</v>
      </c>
      <c r="BM96" t="s">
        <v>794</v>
      </c>
      <c r="BN96">
        <v>0</v>
      </c>
      <c r="BO96" t="s">
        <v>794</v>
      </c>
      <c r="BP96" t="s">
        <v>794</v>
      </c>
      <c r="BQ96" t="s">
        <v>794</v>
      </c>
      <c r="BR96">
        <v>1</v>
      </c>
      <c r="BS96">
        <v>1</v>
      </c>
      <c r="BT96">
        <v>1</v>
      </c>
      <c r="BU96">
        <v>1</v>
      </c>
      <c r="BV96">
        <v>0</v>
      </c>
      <c r="BW96">
        <v>1</v>
      </c>
      <c r="BX96">
        <v>0</v>
      </c>
      <c r="BY96">
        <v>0</v>
      </c>
      <c r="BZ96">
        <v>0</v>
      </c>
      <c r="CA96">
        <v>0</v>
      </c>
      <c r="CB96">
        <v>0</v>
      </c>
      <c r="CC96">
        <v>1</v>
      </c>
      <c r="CD96">
        <v>0</v>
      </c>
      <c r="CE96">
        <v>0</v>
      </c>
      <c r="CF96">
        <v>0</v>
      </c>
      <c r="CG96">
        <v>0</v>
      </c>
      <c r="CH96">
        <v>0</v>
      </c>
      <c r="CI96">
        <v>0</v>
      </c>
      <c r="CJ96">
        <v>0</v>
      </c>
      <c r="CK96">
        <v>0</v>
      </c>
      <c r="CL96">
        <v>0</v>
      </c>
      <c r="CM96">
        <v>0</v>
      </c>
      <c r="CN96">
        <v>0</v>
      </c>
      <c r="CO96">
        <v>0</v>
      </c>
      <c r="CP96">
        <v>0</v>
      </c>
      <c r="CQ96">
        <v>0</v>
      </c>
      <c r="CR96">
        <v>0</v>
      </c>
      <c r="CS96" t="s">
        <v>794</v>
      </c>
      <c r="CT96" t="s">
        <v>794</v>
      </c>
      <c r="CU96" t="s">
        <v>794</v>
      </c>
      <c r="CV96" t="s">
        <v>794</v>
      </c>
      <c r="CW96" t="s">
        <v>794</v>
      </c>
      <c r="CX96" t="s">
        <v>794</v>
      </c>
      <c r="CY96" t="s">
        <v>794</v>
      </c>
      <c r="CZ96" t="s">
        <v>794</v>
      </c>
      <c r="DA96" t="s">
        <v>794</v>
      </c>
      <c r="DB96" t="s">
        <v>794</v>
      </c>
      <c r="DC96" t="s">
        <v>794</v>
      </c>
      <c r="DD96" t="s">
        <v>794</v>
      </c>
      <c r="DE96" t="s">
        <v>794</v>
      </c>
      <c r="DF96" t="s">
        <v>794</v>
      </c>
      <c r="DG96" t="s">
        <v>794</v>
      </c>
      <c r="DH96" t="s">
        <v>794</v>
      </c>
      <c r="DI96" t="s">
        <v>794</v>
      </c>
    </row>
    <row r="97" spans="1:113" x14ac:dyDescent="0.35">
      <c r="A97" t="s">
        <v>288</v>
      </c>
      <c r="B97" s="1">
        <v>42256</v>
      </c>
      <c r="C97" s="1">
        <v>42735</v>
      </c>
      <c r="D97">
        <v>1</v>
      </c>
      <c r="E97">
        <v>0</v>
      </c>
      <c r="F97">
        <v>0</v>
      </c>
      <c r="G97">
        <v>0</v>
      </c>
      <c r="H97">
        <v>0</v>
      </c>
      <c r="I97">
        <v>1</v>
      </c>
      <c r="J97">
        <v>0</v>
      </c>
      <c r="K97">
        <v>0</v>
      </c>
      <c r="L97">
        <v>0</v>
      </c>
      <c r="M97">
        <v>0</v>
      </c>
      <c r="N97">
        <v>0</v>
      </c>
      <c r="O97">
        <v>0</v>
      </c>
      <c r="P97">
        <v>0</v>
      </c>
      <c r="Q97">
        <v>0</v>
      </c>
      <c r="R97">
        <v>0</v>
      </c>
      <c r="S97">
        <v>0</v>
      </c>
      <c r="T97">
        <v>0</v>
      </c>
      <c r="U97">
        <v>0</v>
      </c>
      <c r="V97">
        <v>0</v>
      </c>
      <c r="W97">
        <v>0</v>
      </c>
      <c r="X97">
        <v>0</v>
      </c>
      <c r="Y97">
        <v>0</v>
      </c>
      <c r="Z97">
        <v>0</v>
      </c>
      <c r="AA97">
        <v>0</v>
      </c>
      <c r="AB97">
        <v>1</v>
      </c>
      <c r="AC97">
        <v>2</v>
      </c>
      <c r="AD97">
        <v>1</v>
      </c>
      <c r="AE97">
        <v>1</v>
      </c>
      <c r="AF97">
        <v>1</v>
      </c>
      <c r="AG97">
        <v>0</v>
      </c>
      <c r="AH97">
        <v>0</v>
      </c>
      <c r="AI97">
        <v>0</v>
      </c>
      <c r="AJ97">
        <v>0</v>
      </c>
      <c r="AK97">
        <v>0</v>
      </c>
      <c r="AL97">
        <v>1</v>
      </c>
      <c r="AM97">
        <v>0</v>
      </c>
      <c r="AN97">
        <v>0</v>
      </c>
      <c r="AO97">
        <v>0</v>
      </c>
      <c r="AP97">
        <v>0</v>
      </c>
      <c r="AQ97">
        <v>0</v>
      </c>
      <c r="AR97" t="s">
        <v>794</v>
      </c>
      <c r="AS97" t="s">
        <v>794</v>
      </c>
      <c r="AT97" t="s">
        <v>794</v>
      </c>
      <c r="AU97" t="s">
        <v>794</v>
      </c>
      <c r="AV97">
        <v>0</v>
      </c>
      <c r="AW97" t="s">
        <v>794</v>
      </c>
      <c r="AX97" t="s">
        <v>794</v>
      </c>
      <c r="AY97">
        <v>0</v>
      </c>
      <c r="AZ97" t="s">
        <v>794</v>
      </c>
      <c r="BA97" t="s">
        <v>794</v>
      </c>
      <c r="BB97" t="s">
        <v>794</v>
      </c>
      <c r="BC97">
        <v>0</v>
      </c>
      <c r="BD97" t="s">
        <v>794</v>
      </c>
      <c r="BE97" t="s">
        <v>794</v>
      </c>
      <c r="BF97" t="s">
        <v>794</v>
      </c>
      <c r="BG97" t="s">
        <v>794</v>
      </c>
      <c r="BH97" t="s">
        <v>794</v>
      </c>
      <c r="BI97" t="s">
        <v>794</v>
      </c>
      <c r="BJ97" t="s">
        <v>794</v>
      </c>
      <c r="BK97">
        <v>0</v>
      </c>
      <c r="BL97" t="s">
        <v>794</v>
      </c>
      <c r="BM97" t="s">
        <v>794</v>
      </c>
      <c r="BN97">
        <v>0</v>
      </c>
      <c r="BO97" t="s">
        <v>794</v>
      </c>
      <c r="BP97" t="s">
        <v>794</v>
      </c>
      <c r="BQ97" t="s">
        <v>794</v>
      </c>
      <c r="BR97">
        <v>1</v>
      </c>
      <c r="BS97">
        <v>1</v>
      </c>
      <c r="BT97">
        <v>1</v>
      </c>
      <c r="BU97">
        <v>1</v>
      </c>
      <c r="BV97">
        <v>0</v>
      </c>
      <c r="BW97">
        <v>1</v>
      </c>
      <c r="BX97">
        <v>0</v>
      </c>
      <c r="BY97">
        <v>0</v>
      </c>
      <c r="BZ97">
        <v>0</v>
      </c>
      <c r="CA97">
        <v>0</v>
      </c>
      <c r="CB97">
        <v>0</v>
      </c>
      <c r="CC97">
        <v>1</v>
      </c>
      <c r="CD97">
        <v>0</v>
      </c>
      <c r="CE97">
        <v>0</v>
      </c>
      <c r="CF97">
        <v>0</v>
      </c>
      <c r="CG97">
        <v>0</v>
      </c>
      <c r="CH97">
        <v>0</v>
      </c>
      <c r="CI97">
        <v>0</v>
      </c>
      <c r="CJ97">
        <v>0</v>
      </c>
      <c r="CK97">
        <v>0</v>
      </c>
      <c r="CL97">
        <v>0</v>
      </c>
      <c r="CM97">
        <v>0</v>
      </c>
      <c r="CN97">
        <v>0</v>
      </c>
      <c r="CO97">
        <v>0</v>
      </c>
      <c r="CP97">
        <v>0</v>
      </c>
      <c r="CQ97">
        <v>0</v>
      </c>
      <c r="CR97">
        <v>0</v>
      </c>
      <c r="CS97" t="s">
        <v>794</v>
      </c>
      <c r="CT97" t="s">
        <v>794</v>
      </c>
      <c r="CU97" t="s">
        <v>794</v>
      </c>
      <c r="CV97" t="s">
        <v>794</v>
      </c>
      <c r="CW97" t="s">
        <v>794</v>
      </c>
      <c r="CX97" t="s">
        <v>794</v>
      </c>
      <c r="CY97" t="s">
        <v>794</v>
      </c>
      <c r="CZ97" t="s">
        <v>794</v>
      </c>
      <c r="DA97" t="s">
        <v>794</v>
      </c>
      <c r="DB97" t="s">
        <v>794</v>
      </c>
      <c r="DC97" t="s">
        <v>794</v>
      </c>
      <c r="DD97" t="s">
        <v>794</v>
      </c>
      <c r="DE97" t="s">
        <v>794</v>
      </c>
      <c r="DF97" t="s">
        <v>794</v>
      </c>
      <c r="DG97" t="s">
        <v>794</v>
      </c>
      <c r="DH97" t="s">
        <v>794</v>
      </c>
      <c r="DI97" t="s">
        <v>794</v>
      </c>
    </row>
    <row r="98" spans="1:113" x14ac:dyDescent="0.35">
      <c r="A98" t="s">
        <v>288</v>
      </c>
      <c r="B98" s="1">
        <v>42736</v>
      </c>
      <c r="C98" s="1">
        <v>42971</v>
      </c>
      <c r="D98">
        <v>1</v>
      </c>
      <c r="E98">
        <v>0</v>
      </c>
      <c r="F98">
        <v>0</v>
      </c>
      <c r="G98">
        <v>0</v>
      </c>
      <c r="H98">
        <v>0</v>
      </c>
      <c r="I98">
        <v>1</v>
      </c>
      <c r="J98">
        <v>0</v>
      </c>
      <c r="K98">
        <v>0</v>
      </c>
      <c r="L98">
        <v>0</v>
      </c>
      <c r="M98">
        <v>0</v>
      </c>
      <c r="N98">
        <v>0</v>
      </c>
      <c r="O98">
        <v>0</v>
      </c>
      <c r="P98">
        <v>0</v>
      </c>
      <c r="Q98">
        <v>0</v>
      </c>
      <c r="R98">
        <v>0</v>
      </c>
      <c r="S98">
        <v>0</v>
      </c>
      <c r="T98">
        <v>0</v>
      </c>
      <c r="U98">
        <v>0</v>
      </c>
      <c r="V98">
        <v>0</v>
      </c>
      <c r="W98">
        <v>0</v>
      </c>
      <c r="X98">
        <v>0</v>
      </c>
      <c r="Y98">
        <v>0</v>
      </c>
      <c r="Z98">
        <v>0</v>
      </c>
      <c r="AA98">
        <v>0</v>
      </c>
      <c r="AB98">
        <v>1</v>
      </c>
      <c r="AC98">
        <v>2</v>
      </c>
      <c r="AD98">
        <v>1</v>
      </c>
      <c r="AE98">
        <v>1</v>
      </c>
      <c r="AF98">
        <v>1</v>
      </c>
      <c r="AG98">
        <v>0</v>
      </c>
      <c r="AH98">
        <v>0</v>
      </c>
      <c r="AI98">
        <v>0</v>
      </c>
      <c r="AJ98">
        <v>0</v>
      </c>
      <c r="AK98">
        <v>0</v>
      </c>
      <c r="AL98">
        <v>1</v>
      </c>
      <c r="AM98">
        <v>0</v>
      </c>
      <c r="AN98">
        <v>0</v>
      </c>
      <c r="AO98">
        <v>0</v>
      </c>
      <c r="AP98">
        <v>0</v>
      </c>
      <c r="AQ98">
        <v>0</v>
      </c>
      <c r="AR98" t="s">
        <v>794</v>
      </c>
      <c r="AS98" t="s">
        <v>794</v>
      </c>
      <c r="AT98" t="s">
        <v>794</v>
      </c>
      <c r="AU98" t="s">
        <v>794</v>
      </c>
      <c r="AV98">
        <v>0</v>
      </c>
      <c r="AW98" t="s">
        <v>794</v>
      </c>
      <c r="AX98" t="s">
        <v>794</v>
      </c>
      <c r="AY98">
        <v>0</v>
      </c>
      <c r="AZ98" t="s">
        <v>794</v>
      </c>
      <c r="BA98" t="s">
        <v>794</v>
      </c>
      <c r="BB98" t="s">
        <v>794</v>
      </c>
      <c r="BC98">
        <v>0</v>
      </c>
      <c r="BD98" t="s">
        <v>794</v>
      </c>
      <c r="BE98" t="s">
        <v>794</v>
      </c>
      <c r="BF98" t="s">
        <v>794</v>
      </c>
      <c r="BG98" t="s">
        <v>794</v>
      </c>
      <c r="BH98" t="s">
        <v>794</v>
      </c>
      <c r="BI98" t="s">
        <v>794</v>
      </c>
      <c r="BJ98" t="s">
        <v>794</v>
      </c>
      <c r="BK98">
        <v>0</v>
      </c>
      <c r="BL98" t="s">
        <v>794</v>
      </c>
      <c r="BM98" t="s">
        <v>794</v>
      </c>
      <c r="BN98">
        <v>0</v>
      </c>
      <c r="BO98" t="s">
        <v>794</v>
      </c>
      <c r="BP98" t="s">
        <v>794</v>
      </c>
      <c r="BQ98" t="s">
        <v>794</v>
      </c>
      <c r="BR98">
        <v>1</v>
      </c>
      <c r="BS98">
        <v>1</v>
      </c>
      <c r="BT98">
        <v>1</v>
      </c>
      <c r="BU98">
        <v>1</v>
      </c>
      <c r="BV98">
        <v>0</v>
      </c>
      <c r="BW98">
        <v>1</v>
      </c>
      <c r="BX98">
        <v>0</v>
      </c>
      <c r="BY98">
        <v>0</v>
      </c>
      <c r="BZ98">
        <v>0</v>
      </c>
      <c r="CA98">
        <v>0</v>
      </c>
      <c r="CB98">
        <v>0</v>
      </c>
      <c r="CC98">
        <v>1</v>
      </c>
      <c r="CD98">
        <v>0</v>
      </c>
      <c r="CE98">
        <v>0</v>
      </c>
      <c r="CF98">
        <v>0</v>
      </c>
      <c r="CG98">
        <v>0</v>
      </c>
      <c r="CH98">
        <v>0</v>
      </c>
      <c r="CI98">
        <v>0</v>
      </c>
      <c r="CJ98">
        <v>0</v>
      </c>
      <c r="CK98">
        <v>0</v>
      </c>
      <c r="CL98">
        <v>0</v>
      </c>
      <c r="CM98">
        <v>0</v>
      </c>
      <c r="CN98">
        <v>0</v>
      </c>
      <c r="CO98">
        <v>0</v>
      </c>
      <c r="CP98">
        <v>0</v>
      </c>
      <c r="CQ98">
        <v>0</v>
      </c>
      <c r="CR98">
        <v>0</v>
      </c>
      <c r="CS98" t="s">
        <v>794</v>
      </c>
      <c r="CT98" t="s">
        <v>794</v>
      </c>
      <c r="CU98" t="s">
        <v>794</v>
      </c>
      <c r="CV98" t="s">
        <v>794</v>
      </c>
      <c r="CW98" t="s">
        <v>794</v>
      </c>
      <c r="CX98" t="s">
        <v>794</v>
      </c>
      <c r="CY98" t="s">
        <v>794</v>
      </c>
      <c r="CZ98" t="s">
        <v>794</v>
      </c>
      <c r="DA98" t="s">
        <v>794</v>
      </c>
      <c r="DB98" t="s">
        <v>794</v>
      </c>
      <c r="DC98" t="s">
        <v>794</v>
      </c>
      <c r="DD98" t="s">
        <v>794</v>
      </c>
      <c r="DE98" t="s">
        <v>794</v>
      </c>
      <c r="DF98" t="s">
        <v>794</v>
      </c>
      <c r="DG98" t="s">
        <v>794</v>
      </c>
      <c r="DH98" t="s">
        <v>794</v>
      </c>
      <c r="DI98" t="s">
        <v>794</v>
      </c>
    </row>
    <row r="99" spans="1:113" x14ac:dyDescent="0.35">
      <c r="A99" t="s">
        <v>288</v>
      </c>
      <c r="B99" s="1">
        <v>42972</v>
      </c>
      <c r="C99" s="1">
        <v>42985</v>
      </c>
      <c r="D99">
        <v>1</v>
      </c>
      <c r="E99">
        <v>0</v>
      </c>
      <c r="F99">
        <v>0</v>
      </c>
      <c r="G99">
        <v>0</v>
      </c>
      <c r="H99">
        <v>0</v>
      </c>
      <c r="I99">
        <v>1</v>
      </c>
      <c r="J99">
        <v>0</v>
      </c>
      <c r="K99">
        <v>0</v>
      </c>
      <c r="L99">
        <v>0</v>
      </c>
      <c r="M99">
        <v>0</v>
      </c>
      <c r="N99">
        <v>0</v>
      </c>
      <c r="O99">
        <v>0</v>
      </c>
      <c r="P99">
        <v>0</v>
      </c>
      <c r="Q99">
        <v>0</v>
      </c>
      <c r="R99">
        <v>0</v>
      </c>
      <c r="S99">
        <v>0</v>
      </c>
      <c r="T99">
        <v>0</v>
      </c>
      <c r="U99">
        <v>0</v>
      </c>
      <c r="V99">
        <v>0</v>
      </c>
      <c r="W99">
        <v>0</v>
      </c>
      <c r="X99">
        <v>0</v>
      </c>
      <c r="Y99">
        <v>0</v>
      </c>
      <c r="Z99">
        <v>0</v>
      </c>
      <c r="AA99">
        <v>0</v>
      </c>
      <c r="AB99">
        <v>1</v>
      </c>
      <c r="AC99">
        <v>2</v>
      </c>
      <c r="AD99">
        <v>1</v>
      </c>
      <c r="AE99">
        <v>1</v>
      </c>
      <c r="AF99">
        <v>1</v>
      </c>
      <c r="AG99">
        <v>0</v>
      </c>
      <c r="AH99">
        <v>0</v>
      </c>
      <c r="AI99">
        <v>0</v>
      </c>
      <c r="AJ99">
        <v>0</v>
      </c>
      <c r="AK99">
        <v>0</v>
      </c>
      <c r="AL99">
        <v>1</v>
      </c>
      <c r="AM99">
        <v>0</v>
      </c>
      <c r="AN99">
        <v>0</v>
      </c>
      <c r="AO99">
        <v>0</v>
      </c>
      <c r="AP99">
        <v>0</v>
      </c>
      <c r="AQ99">
        <v>0</v>
      </c>
      <c r="AR99" t="s">
        <v>794</v>
      </c>
      <c r="AS99" t="s">
        <v>794</v>
      </c>
      <c r="AT99" t="s">
        <v>794</v>
      </c>
      <c r="AU99" t="s">
        <v>794</v>
      </c>
      <c r="AV99">
        <v>0</v>
      </c>
      <c r="AW99" t="s">
        <v>794</v>
      </c>
      <c r="AX99" t="s">
        <v>794</v>
      </c>
      <c r="AY99">
        <v>0</v>
      </c>
      <c r="AZ99" t="s">
        <v>794</v>
      </c>
      <c r="BA99" t="s">
        <v>794</v>
      </c>
      <c r="BB99" t="s">
        <v>794</v>
      </c>
      <c r="BC99">
        <v>0</v>
      </c>
      <c r="BD99" t="s">
        <v>794</v>
      </c>
      <c r="BE99" t="s">
        <v>794</v>
      </c>
      <c r="BF99" t="s">
        <v>794</v>
      </c>
      <c r="BG99" t="s">
        <v>794</v>
      </c>
      <c r="BH99" t="s">
        <v>794</v>
      </c>
      <c r="BI99" t="s">
        <v>794</v>
      </c>
      <c r="BJ99" t="s">
        <v>794</v>
      </c>
      <c r="BK99">
        <v>0</v>
      </c>
      <c r="BL99" t="s">
        <v>794</v>
      </c>
      <c r="BM99" t="s">
        <v>794</v>
      </c>
      <c r="BN99">
        <v>0</v>
      </c>
      <c r="BO99" t="s">
        <v>794</v>
      </c>
      <c r="BP99" t="s">
        <v>794</v>
      </c>
      <c r="BQ99" t="s">
        <v>794</v>
      </c>
      <c r="BR99">
        <v>1</v>
      </c>
      <c r="BS99">
        <v>1</v>
      </c>
      <c r="BT99">
        <v>1</v>
      </c>
      <c r="BU99">
        <v>1</v>
      </c>
      <c r="BV99">
        <v>0</v>
      </c>
      <c r="BW99">
        <v>1</v>
      </c>
      <c r="BX99">
        <v>0</v>
      </c>
      <c r="BY99">
        <v>0</v>
      </c>
      <c r="BZ99">
        <v>0</v>
      </c>
      <c r="CA99">
        <v>0</v>
      </c>
      <c r="CB99">
        <v>0</v>
      </c>
      <c r="CC99">
        <v>1</v>
      </c>
      <c r="CD99">
        <v>0</v>
      </c>
      <c r="CE99">
        <v>0</v>
      </c>
      <c r="CF99">
        <v>0</v>
      </c>
      <c r="CG99">
        <v>0</v>
      </c>
      <c r="CH99">
        <v>0</v>
      </c>
      <c r="CI99">
        <v>0</v>
      </c>
      <c r="CJ99">
        <v>0</v>
      </c>
      <c r="CK99">
        <v>0</v>
      </c>
      <c r="CL99">
        <v>0</v>
      </c>
      <c r="CM99">
        <v>0</v>
      </c>
      <c r="CN99">
        <v>0</v>
      </c>
      <c r="CO99">
        <v>0</v>
      </c>
      <c r="CP99">
        <v>0</v>
      </c>
      <c r="CQ99">
        <v>0</v>
      </c>
      <c r="CR99">
        <v>0</v>
      </c>
      <c r="CS99" t="s">
        <v>794</v>
      </c>
      <c r="CT99" t="s">
        <v>794</v>
      </c>
      <c r="CU99" t="s">
        <v>794</v>
      </c>
      <c r="CV99" t="s">
        <v>794</v>
      </c>
      <c r="CW99" t="s">
        <v>794</v>
      </c>
      <c r="CX99" t="s">
        <v>794</v>
      </c>
      <c r="CY99" t="s">
        <v>794</v>
      </c>
      <c r="CZ99" t="s">
        <v>794</v>
      </c>
      <c r="DA99" t="s">
        <v>794</v>
      </c>
      <c r="DB99" t="s">
        <v>794</v>
      </c>
      <c r="DC99" t="s">
        <v>794</v>
      </c>
      <c r="DD99" t="s">
        <v>794</v>
      </c>
      <c r="DE99" t="s">
        <v>794</v>
      </c>
      <c r="DF99" t="s">
        <v>794</v>
      </c>
      <c r="DG99" t="s">
        <v>794</v>
      </c>
      <c r="DH99" t="s">
        <v>794</v>
      </c>
      <c r="DI99" t="s">
        <v>794</v>
      </c>
    </row>
    <row r="100" spans="1:113" x14ac:dyDescent="0.35">
      <c r="A100" t="s">
        <v>288</v>
      </c>
      <c r="B100" s="1">
        <v>42986</v>
      </c>
      <c r="C100" s="1">
        <v>43100</v>
      </c>
      <c r="D100">
        <v>1</v>
      </c>
      <c r="E100">
        <v>0</v>
      </c>
      <c r="F100">
        <v>0</v>
      </c>
      <c r="G100">
        <v>0</v>
      </c>
      <c r="H100">
        <v>0</v>
      </c>
      <c r="I100">
        <v>1</v>
      </c>
      <c r="J100">
        <v>0</v>
      </c>
      <c r="K100">
        <v>0</v>
      </c>
      <c r="L100">
        <v>0</v>
      </c>
      <c r="M100">
        <v>0</v>
      </c>
      <c r="N100">
        <v>0</v>
      </c>
      <c r="O100">
        <v>0</v>
      </c>
      <c r="P100">
        <v>0</v>
      </c>
      <c r="Q100">
        <v>0</v>
      </c>
      <c r="R100">
        <v>0</v>
      </c>
      <c r="S100">
        <v>0</v>
      </c>
      <c r="T100">
        <v>0</v>
      </c>
      <c r="U100">
        <v>0</v>
      </c>
      <c r="V100">
        <v>0</v>
      </c>
      <c r="W100">
        <v>0</v>
      </c>
      <c r="X100">
        <v>0</v>
      </c>
      <c r="Y100">
        <v>0</v>
      </c>
      <c r="Z100">
        <v>0</v>
      </c>
      <c r="AA100">
        <v>0</v>
      </c>
      <c r="AB100">
        <v>1</v>
      </c>
      <c r="AC100">
        <v>2</v>
      </c>
      <c r="AD100">
        <v>1</v>
      </c>
      <c r="AE100">
        <v>1</v>
      </c>
      <c r="AF100">
        <v>1</v>
      </c>
      <c r="AG100">
        <v>0</v>
      </c>
      <c r="AH100">
        <v>0</v>
      </c>
      <c r="AI100">
        <v>0</v>
      </c>
      <c r="AJ100">
        <v>0</v>
      </c>
      <c r="AK100">
        <v>0</v>
      </c>
      <c r="AL100">
        <v>1</v>
      </c>
      <c r="AM100">
        <v>0</v>
      </c>
      <c r="AN100">
        <v>0</v>
      </c>
      <c r="AO100">
        <v>0</v>
      </c>
      <c r="AP100">
        <v>0</v>
      </c>
      <c r="AQ100">
        <v>0</v>
      </c>
      <c r="AR100" t="s">
        <v>794</v>
      </c>
      <c r="AS100" t="s">
        <v>794</v>
      </c>
      <c r="AT100" t="s">
        <v>794</v>
      </c>
      <c r="AU100" t="s">
        <v>794</v>
      </c>
      <c r="AV100">
        <v>0</v>
      </c>
      <c r="AW100" t="s">
        <v>794</v>
      </c>
      <c r="AX100" t="s">
        <v>794</v>
      </c>
      <c r="AY100">
        <v>0</v>
      </c>
      <c r="AZ100" t="s">
        <v>794</v>
      </c>
      <c r="BA100" t="s">
        <v>794</v>
      </c>
      <c r="BB100" t="s">
        <v>794</v>
      </c>
      <c r="BC100">
        <v>0</v>
      </c>
      <c r="BD100" t="s">
        <v>794</v>
      </c>
      <c r="BE100" t="s">
        <v>794</v>
      </c>
      <c r="BF100" t="s">
        <v>794</v>
      </c>
      <c r="BG100" t="s">
        <v>794</v>
      </c>
      <c r="BH100" t="s">
        <v>794</v>
      </c>
      <c r="BI100" t="s">
        <v>794</v>
      </c>
      <c r="BJ100" t="s">
        <v>794</v>
      </c>
      <c r="BK100">
        <v>0</v>
      </c>
      <c r="BL100" t="s">
        <v>794</v>
      </c>
      <c r="BM100" t="s">
        <v>794</v>
      </c>
      <c r="BN100">
        <v>0</v>
      </c>
      <c r="BO100" t="s">
        <v>794</v>
      </c>
      <c r="BP100" t="s">
        <v>794</v>
      </c>
      <c r="BQ100" t="s">
        <v>794</v>
      </c>
      <c r="BR100">
        <v>1</v>
      </c>
      <c r="BS100">
        <v>1</v>
      </c>
      <c r="BT100">
        <v>1</v>
      </c>
      <c r="BU100">
        <v>1</v>
      </c>
      <c r="BV100">
        <v>0</v>
      </c>
      <c r="BW100">
        <v>1</v>
      </c>
      <c r="BX100">
        <v>0</v>
      </c>
      <c r="BY100">
        <v>0</v>
      </c>
      <c r="BZ100">
        <v>0</v>
      </c>
      <c r="CA100">
        <v>0</v>
      </c>
      <c r="CB100">
        <v>0</v>
      </c>
      <c r="CC100">
        <v>1</v>
      </c>
      <c r="CD100">
        <v>0</v>
      </c>
      <c r="CE100">
        <v>0</v>
      </c>
      <c r="CF100">
        <v>0</v>
      </c>
      <c r="CG100">
        <v>0</v>
      </c>
      <c r="CH100">
        <v>0</v>
      </c>
      <c r="CI100">
        <v>0</v>
      </c>
      <c r="CJ100">
        <v>0</v>
      </c>
      <c r="CK100">
        <v>0</v>
      </c>
      <c r="CL100">
        <v>0</v>
      </c>
      <c r="CM100">
        <v>0</v>
      </c>
      <c r="CN100">
        <v>0</v>
      </c>
      <c r="CO100">
        <v>0</v>
      </c>
      <c r="CP100">
        <v>0</v>
      </c>
      <c r="CQ100">
        <v>0</v>
      </c>
      <c r="CR100">
        <v>0</v>
      </c>
      <c r="CS100" t="s">
        <v>794</v>
      </c>
      <c r="CT100" t="s">
        <v>794</v>
      </c>
      <c r="CU100" t="s">
        <v>794</v>
      </c>
      <c r="CV100" t="s">
        <v>794</v>
      </c>
      <c r="CW100" t="s">
        <v>794</v>
      </c>
      <c r="CX100" t="s">
        <v>794</v>
      </c>
      <c r="CY100" t="s">
        <v>794</v>
      </c>
      <c r="CZ100" t="s">
        <v>794</v>
      </c>
      <c r="DA100" t="s">
        <v>794</v>
      </c>
      <c r="DB100" t="s">
        <v>794</v>
      </c>
      <c r="DC100" t="s">
        <v>794</v>
      </c>
      <c r="DD100" t="s">
        <v>794</v>
      </c>
      <c r="DE100" t="s">
        <v>794</v>
      </c>
      <c r="DF100" t="s">
        <v>794</v>
      </c>
      <c r="DG100" t="s">
        <v>794</v>
      </c>
      <c r="DH100" t="s">
        <v>794</v>
      </c>
      <c r="DI100" t="s">
        <v>794</v>
      </c>
    </row>
    <row r="101" spans="1:113" x14ac:dyDescent="0.35">
      <c r="A101" t="s">
        <v>288</v>
      </c>
      <c r="B101" s="1">
        <v>43101</v>
      </c>
      <c r="C101" s="1">
        <v>43627</v>
      </c>
      <c r="D101">
        <v>1</v>
      </c>
      <c r="E101">
        <v>0</v>
      </c>
      <c r="F101">
        <v>0</v>
      </c>
      <c r="G101">
        <v>0</v>
      </c>
      <c r="H101">
        <v>0</v>
      </c>
      <c r="I101">
        <v>1</v>
      </c>
      <c r="J101">
        <v>0</v>
      </c>
      <c r="K101">
        <v>0</v>
      </c>
      <c r="L101">
        <v>0</v>
      </c>
      <c r="M101">
        <v>0</v>
      </c>
      <c r="N101">
        <v>0</v>
      </c>
      <c r="O101">
        <v>0</v>
      </c>
      <c r="P101">
        <v>0</v>
      </c>
      <c r="Q101">
        <v>0</v>
      </c>
      <c r="R101">
        <v>0</v>
      </c>
      <c r="S101">
        <v>0</v>
      </c>
      <c r="T101">
        <v>0</v>
      </c>
      <c r="U101">
        <v>0</v>
      </c>
      <c r="V101">
        <v>0</v>
      </c>
      <c r="W101">
        <v>0</v>
      </c>
      <c r="X101">
        <v>0</v>
      </c>
      <c r="Y101">
        <v>0</v>
      </c>
      <c r="Z101">
        <v>0</v>
      </c>
      <c r="AA101">
        <v>0</v>
      </c>
      <c r="AB101">
        <v>1</v>
      </c>
      <c r="AC101">
        <v>2</v>
      </c>
      <c r="AD101">
        <v>1</v>
      </c>
      <c r="AE101">
        <v>1</v>
      </c>
      <c r="AF101">
        <v>1</v>
      </c>
      <c r="AG101">
        <v>0</v>
      </c>
      <c r="AH101">
        <v>0</v>
      </c>
      <c r="AI101">
        <v>0</v>
      </c>
      <c r="AJ101">
        <v>0</v>
      </c>
      <c r="AK101">
        <v>0</v>
      </c>
      <c r="AL101">
        <v>1</v>
      </c>
      <c r="AM101">
        <v>0</v>
      </c>
      <c r="AN101">
        <v>0</v>
      </c>
      <c r="AO101">
        <v>0</v>
      </c>
      <c r="AP101">
        <v>0</v>
      </c>
      <c r="AQ101">
        <v>0</v>
      </c>
      <c r="AR101" t="s">
        <v>794</v>
      </c>
      <c r="AS101" t="s">
        <v>794</v>
      </c>
      <c r="AT101" t="s">
        <v>794</v>
      </c>
      <c r="AU101" t="s">
        <v>794</v>
      </c>
      <c r="AV101">
        <v>0</v>
      </c>
      <c r="AW101" t="s">
        <v>794</v>
      </c>
      <c r="AX101" t="s">
        <v>794</v>
      </c>
      <c r="AY101">
        <v>0</v>
      </c>
      <c r="AZ101" t="s">
        <v>794</v>
      </c>
      <c r="BA101" t="s">
        <v>794</v>
      </c>
      <c r="BB101" t="s">
        <v>794</v>
      </c>
      <c r="BC101">
        <v>0</v>
      </c>
      <c r="BD101" t="s">
        <v>794</v>
      </c>
      <c r="BE101" t="s">
        <v>794</v>
      </c>
      <c r="BF101" t="s">
        <v>794</v>
      </c>
      <c r="BG101" t="s">
        <v>794</v>
      </c>
      <c r="BH101" t="s">
        <v>794</v>
      </c>
      <c r="BI101" t="s">
        <v>794</v>
      </c>
      <c r="BJ101" t="s">
        <v>794</v>
      </c>
      <c r="BK101">
        <v>0</v>
      </c>
      <c r="BL101" t="s">
        <v>794</v>
      </c>
      <c r="BM101" t="s">
        <v>794</v>
      </c>
      <c r="BN101">
        <v>0</v>
      </c>
      <c r="BO101" t="s">
        <v>794</v>
      </c>
      <c r="BP101" t="s">
        <v>794</v>
      </c>
      <c r="BQ101" t="s">
        <v>794</v>
      </c>
      <c r="BR101">
        <v>1</v>
      </c>
      <c r="BS101">
        <v>1</v>
      </c>
      <c r="BT101">
        <v>1</v>
      </c>
      <c r="BU101">
        <v>1</v>
      </c>
      <c r="BV101">
        <v>0</v>
      </c>
      <c r="BW101">
        <v>1</v>
      </c>
      <c r="BX101">
        <v>0</v>
      </c>
      <c r="BY101">
        <v>0</v>
      </c>
      <c r="BZ101">
        <v>0</v>
      </c>
      <c r="CA101">
        <v>0</v>
      </c>
      <c r="CB101">
        <v>0</v>
      </c>
      <c r="CC101">
        <v>1</v>
      </c>
      <c r="CD101">
        <v>0</v>
      </c>
      <c r="CE101">
        <v>0</v>
      </c>
      <c r="CF101">
        <v>0</v>
      </c>
      <c r="CG101">
        <v>0</v>
      </c>
      <c r="CH101">
        <v>0</v>
      </c>
      <c r="CI101">
        <v>0</v>
      </c>
      <c r="CJ101">
        <v>0</v>
      </c>
      <c r="CK101">
        <v>0</v>
      </c>
      <c r="CL101">
        <v>0</v>
      </c>
      <c r="CM101">
        <v>0</v>
      </c>
      <c r="CN101">
        <v>0</v>
      </c>
      <c r="CO101">
        <v>0</v>
      </c>
      <c r="CP101">
        <v>0</v>
      </c>
      <c r="CQ101">
        <v>0</v>
      </c>
      <c r="CR101">
        <v>0</v>
      </c>
      <c r="CS101" t="s">
        <v>794</v>
      </c>
      <c r="CT101" t="s">
        <v>794</v>
      </c>
      <c r="CU101" t="s">
        <v>794</v>
      </c>
      <c r="CV101" t="s">
        <v>794</v>
      </c>
      <c r="CW101" t="s">
        <v>794</v>
      </c>
      <c r="CX101" t="s">
        <v>794</v>
      </c>
      <c r="CY101" t="s">
        <v>794</v>
      </c>
      <c r="CZ101" t="s">
        <v>794</v>
      </c>
      <c r="DA101" t="s">
        <v>794</v>
      </c>
      <c r="DB101" t="s">
        <v>794</v>
      </c>
      <c r="DC101" t="s">
        <v>794</v>
      </c>
      <c r="DD101" t="s">
        <v>794</v>
      </c>
      <c r="DE101" t="s">
        <v>794</v>
      </c>
      <c r="DF101" t="s">
        <v>794</v>
      </c>
      <c r="DG101" t="s">
        <v>794</v>
      </c>
      <c r="DH101" t="s">
        <v>794</v>
      </c>
      <c r="DI101" t="s">
        <v>794</v>
      </c>
    </row>
    <row r="102" spans="1:113" x14ac:dyDescent="0.35">
      <c r="A102" t="s">
        <v>288</v>
      </c>
      <c r="B102" s="1">
        <v>43628</v>
      </c>
      <c r="C102" s="1">
        <v>43657</v>
      </c>
      <c r="D102">
        <v>1</v>
      </c>
      <c r="E102">
        <v>0</v>
      </c>
      <c r="F102">
        <v>0</v>
      </c>
      <c r="G102">
        <v>0</v>
      </c>
      <c r="H102">
        <v>0</v>
      </c>
      <c r="I102">
        <v>1</v>
      </c>
      <c r="J102">
        <v>0</v>
      </c>
      <c r="K102">
        <v>0</v>
      </c>
      <c r="L102">
        <v>0</v>
      </c>
      <c r="M102">
        <v>0</v>
      </c>
      <c r="N102">
        <v>0</v>
      </c>
      <c r="O102">
        <v>0</v>
      </c>
      <c r="P102">
        <v>0</v>
      </c>
      <c r="Q102">
        <v>0</v>
      </c>
      <c r="R102">
        <v>0</v>
      </c>
      <c r="S102">
        <v>0</v>
      </c>
      <c r="T102">
        <v>0</v>
      </c>
      <c r="U102">
        <v>0</v>
      </c>
      <c r="V102">
        <v>0</v>
      </c>
      <c r="W102">
        <v>0</v>
      </c>
      <c r="X102">
        <v>0</v>
      </c>
      <c r="Y102">
        <v>0</v>
      </c>
      <c r="Z102">
        <v>0</v>
      </c>
      <c r="AA102">
        <v>0</v>
      </c>
      <c r="AB102">
        <v>1</v>
      </c>
      <c r="AC102">
        <v>2</v>
      </c>
      <c r="AD102">
        <v>1</v>
      </c>
      <c r="AE102">
        <v>1</v>
      </c>
      <c r="AF102">
        <v>1</v>
      </c>
      <c r="AG102">
        <v>0</v>
      </c>
      <c r="AH102">
        <v>0</v>
      </c>
      <c r="AI102">
        <v>0</v>
      </c>
      <c r="AJ102">
        <v>0</v>
      </c>
      <c r="AK102">
        <v>0</v>
      </c>
      <c r="AL102">
        <v>1</v>
      </c>
      <c r="AM102">
        <v>0</v>
      </c>
      <c r="AN102">
        <v>0</v>
      </c>
      <c r="AO102">
        <v>0</v>
      </c>
      <c r="AP102">
        <v>0</v>
      </c>
      <c r="AQ102">
        <v>0</v>
      </c>
      <c r="AR102" t="s">
        <v>794</v>
      </c>
      <c r="AS102" t="s">
        <v>794</v>
      </c>
      <c r="AT102" t="s">
        <v>794</v>
      </c>
      <c r="AU102" t="s">
        <v>794</v>
      </c>
      <c r="AV102">
        <v>0</v>
      </c>
      <c r="AW102" t="s">
        <v>794</v>
      </c>
      <c r="AX102" t="s">
        <v>794</v>
      </c>
      <c r="AY102">
        <v>0</v>
      </c>
      <c r="AZ102" t="s">
        <v>794</v>
      </c>
      <c r="BA102" t="s">
        <v>794</v>
      </c>
      <c r="BB102" t="s">
        <v>794</v>
      </c>
      <c r="BC102">
        <v>0</v>
      </c>
      <c r="BD102" t="s">
        <v>794</v>
      </c>
      <c r="BE102" t="s">
        <v>794</v>
      </c>
      <c r="BF102" t="s">
        <v>794</v>
      </c>
      <c r="BG102" t="s">
        <v>794</v>
      </c>
      <c r="BH102" t="s">
        <v>794</v>
      </c>
      <c r="BI102" t="s">
        <v>794</v>
      </c>
      <c r="BJ102" t="s">
        <v>794</v>
      </c>
      <c r="BK102">
        <v>0</v>
      </c>
      <c r="BL102" t="s">
        <v>794</v>
      </c>
      <c r="BM102" t="s">
        <v>794</v>
      </c>
      <c r="BN102">
        <v>0</v>
      </c>
      <c r="BO102" t="s">
        <v>794</v>
      </c>
      <c r="BP102" t="s">
        <v>794</v>
      </c>
      <c r="BQ102" t="s">
        <v>794</v>
      </c>
      <c r="BR102">
        <v>1</v>
      </c>
      <c r="BS102">
        <v>1</v>
      </c>
      <c r="BT102">
        <v>1</v>
      </c>
      <c r="BU102">
        <v>1</v>
      </c>
      <c r="BV102">
        <v>0</v>
      </c>
      <c r="BW102">
        <v>1</v>
      </c>
      <c r="BX102">
        <v>0</v>
      </c>
      <c r="BY102">
        <v>0</v>
      </c>
      <c r="BZ102">
        <v>0</v>
      </c>
      <c r="CA102">
        <v>0</v>
      </c>
      <c r="CB102">
        <v>0</v>
      </c>
      <c r="CC102">
        <v>1</v>
      </c>
      <c r="CD102">
        <v>0</v>
      </c>
      <c r="CE102">
        <v>0</v>
      </c>
      <c r="CF102">
        <v>0</v>
      </c>
      <c r="CG102">
        <v>0</v>
      </c>
      <c r="CH102">
        <v>0</v>
      </c>
      <c r="CI102">
        <v>0</v>
      </c>
      <c r="CJ102">
        <v>0</v>
      </c>
      <c r="CK102">
        <v>0</v>
      </c>
      <c r="CL102">
        <v>0</v>
      </c>
      <c r="CM102">
        <v>0</v>
      </c>
      <c r="CN102">
        <v>0</v>
      </c>
      <c r="CO102">
        <v>0</v>
      </c>
      <c r="CP102">
        <v>0</v>
      </c>
      <c r="CQ102">
        <v>0</v>
      </c>
      <c r="CR102">
        <v>0</v>
      </c>
      <c r="CS102" t="s">
        <v>794</v>
      </c>
      <c r="CT102" t="s">
        <v>794</v>
      </c>
      <c r="CU102" t="s">
        <v>794</v>
      </c>
      <c r="CV102" t="s">
        <v>794</v>
      </c>
      <c r="CW102" t="s">
        <v>794</v>
      </c>
      <c r="CX102" t="s">
        <v>794</v>
      </c>
      <c r="CY102" t="s">
        <v>794</v>
      </c>
      <c r="CZ102" t="s">
        <v>794</v>
      </c>
      <c r="DA102" t="s">
        <v>794</v>
      </c>
      <c r="DB102" t="s">
        <v>794</v>
      </c>
      <c r="DC102" t="s">
        <v>794</v>
      </c>
      <c r="DD102" t="s">
        <v>794</v>
      </c>
      <c r="DE102" t="s">
        <v>794</v>
      </c>
      <c r="DF102" t="s">
        <v>794</v>
      </c>
      <c r="DG102" t="s">
        <v>794</v>
      </c>
      <c r="DH102" t="s">
        <v>794</v>
      </c>
      <c r="DI102" t="s">
        <v>794</v>
      </c>
    </row>
    <row r="103" spans="1:113" x14ac:dyDescent="0.35">
      <c r="A103" t="s">
        <v>288</v>
      </c>
      <c r="B103" s="1">
        <v>43658</v>
      </c>
      <c r="C103" s="1">
        <v>43830</v>
      </c>
      <c r="D103">
        <v>1</v>
      </c>
      <c r="E103">
        <v>0</v>
      </c>
      <c r="F103">
        <v>0</v>
      </c>
      <c r="G103">
        <v>0</v>
      </c>
      <c r="H103">
        <v>0</v>
      </c>
      <c r="I103">
        <v>1</v>
      </c>
      <c r="J103">
        <v>0</v>
      </c>
      <c r="K103">
        <v>0</v>
      </c>
      <c r="L103">
        <v>0</v>
      </c>
      <c r="M103">
        <v>0</v>
      </c>
      <c r="N103">
        <v>0</v>
      </c>
      <c r="O103">
        <v>0</v>
      </c>
      <c r="P103">
        <v>0</v>
      </c>
      <c r="Q103">
        <v>0</v>
      </c>
      <c r="R103">
        <v>0</v>
      </c>
      <c r="S103">
        <v>0</v>
      </c>
      <c r="T103">
        <v>0</v>
      </c>
      <c r="U103">
        <v>0</v>
      </c>
      <c r="V103">
        <v>0</v>
      </c>
      <c r="W103">
        <v>0</v>
      </c>
      <c r="X103">
        <v>0</v>
      </c>
      <c r="Y103">
        <v>0</v>
      </c>
      <c r="Z103">
        <v>0</v>
      </c>
      <c r="AA103">
        <v>0</v>
      </c>
      <c r="AB103">
        <v>1</v>
      </c>
      <c r="AC103">
        <v>2</v>
      </c>
      <c r="AD103">
        <v>1</v>
      </c>
      <c r="AE103">
        <v>1</v>
      </c>
      <c r="AF103">
        <v>1</v>
      </c>
      <c r="AG103">
        <v>0</v>
      </c>
      <c r="AH103">
        <v>0</v>
      </c>
      <c r="AI103">
        <v>0</v>
      </c>
      <c r="AJ103">
        <v>0</v>
      </c>
      <c r="AK103">
        <v>0</v>
      </c>
      <c r="AL103">
        <v>1</v>
      </c>
      <c r="AM103">
        <v>0</v>
      </c>
      <c r="AN103">
        <v>0</v>
      </c>
      <c r="AO103">
        <v>0</v>
      </c>
      <c r="AP103">
        <v>0</v>
      </c>
      <c r="AQ103">
        <v>0</v>
      </c>
      <c r="AR103" t="s">
        <v>794</v>
      </c>
      <c r="AS103" t="s">
        <v>794</v>
      </c>
      <c r="AT103" t="s">
        <v>794</v>
      </c>
      <c r="AU103" t="s">
        <v>794</v>
      </c>
      <c r="AV103">
        <v>0</v>
      </c>
      <c r="AW103" t="s">
        <v>794</v>
      </c>
      <c r="AX103" t="s">
        <v>794</v>
      </c>
      <c r="AY103">
        <v>0</v>
      </c>
      <c r="AZ103" t="s">
        <v>794</v>
      </c>
      <c r="BA103" t="s">
        <v>794</v>
      </c>
      <c r="BB103" t="s">
        <v>794</v>
      </c>
      <c r="BC103">
        <v>0</v>
      </c>
      <c r="BD103" t="s">
        <v>794</v>
      </c>
      <c r="BE103" t="s">
        <v>794</v>
      </c>
      <c r="BF103" t="s">
        <v>794</v>
      </c>
      <c r="BG103" t="s">
        <v>794</v>
      </c>
      <c r="BH103" t="s">
        <v>794</v>
      </c>
      <c r="BI103" t="s">
        <v>794</v>
      </c>
      <c r="BJ103" t="s">
        <v>794</v>
      </c>
      <c r="BK103">
        <v>0</v>
      </c>
      <c r="BL103" t="s">
        <v>794</v>
      </c>
      <c r="BM103" t="s">
        <v>794</v>
      </c>
      <c r="BN103">
        <v>0</v>
      </c>
      <c r="BO103" t="s">
        <v>794</v>
      </c>
      <c r="BP103" t="s">
        <v>794</v>
      </c>
      <c r="BQ103" t="s">
        <v>794</v>
      </c>
      <c r="BR103">
        <v>1</v>
      </c>
      <c r="BS103">
        <v>1</v>
      </c>
      <c r="BT103">
        <v>1</v>
      </c>
      <c r="BU103">
        <v>1</v>
      </c>
      <c r="BV103">
        <v>0</v>
      </c>
      <c r="BW103">
        <v>1</v>
      </c>
      <c r="BX103">
        <v>0</v>
      </c>
      <c r="BY103">
        <v>0</v>
      </c>
      <c r="BZ103">
        <v>0</v>
      </c>
      <c r="CA103">
        <v>0</v>
      </c>
      <c r="CB103">
        <v>0</v>
      </c>
      <c r="CC103">
        <v>1</v>
      </c>
      <c r="CD103">
        <v>0</v>
      </c>
      <c r="CE103">
        <v>0</v>
      </c>
      <c r="CF103">
        <v>0</v>
      </c>
      <c r="CG103">
        <v>0</v>
      </c>
      <c r="CH103">
        <v>0</v>
      </c>
      <c r="CI103">
        <v>0</v>
      </c>
      <c r="CJ103">
        <v>0</v>
      </c>
      <c r="CK103">
        <v>0</v>
      </c>
      <c r="CL103">
        <v>0</v>
      </c>
      <c r="CM103">
        <v>0</v>
      </c>
      <c r="CN103">
        <v>0</v>
      </c>
      <c r="CO103">
        <v>0</v>
      </c>
      <c r="CP103">
        <v>0</v>
      </c>
      <c r="CQ103">
        <v>0</v>
      </c>
      <c r="CR103">
        <v>0</v>
      </c>
      <c r="CS103" t="s">
        <v>794</v>
      </c>
      <c r="CT103" t="s">
        <v>794</v>
      </c>
      <c r="CU103" t="s">
        <v>794</v>
      </c>
      <c r="CV103" t="s">
        <v>794</v>
      </c>
      <c r="CW103" t="s">
        <v>794</v>
      </c>
      <c r="CX103" t="s">
        <v>794</v>
      </c>
      <c r="CY103" t="s">
        <v>794</v>
      </c>
      <c r="CZ103" t="s">
        <v>794</v>
      </c>
      <c r="DA103" t="s">
        <v>794</v>
      </c>
      <c r="DB103" t="s">
        <v>794</v>
      </c>
      <c r="DC103" t="s">
        <v>794</v>
      </c>
      <c r="DD103" t="s">
        <v>794</v>
      </c>
      <c r="DE103" t="s">
        <v>794</v>
      </c>
      <c r="DF103" t="s">
        <v>794</v>
      </c>
      <c r="DG103" t="s">
        <v>794</v>
      </c>
      <c r="DH103" t="s">
        <v>794</v>
      </c>
      <c r="DI103" t="s">
        <v>794</v>
      </c>
    </row>
    <row r="104" spans="1:113" x14ac:dyDescent="0.35">
      <c r="A104" t="s">
        <v>327</v>
      </c>
      <c r="B104" s="1">
        <v>41640</v>
      </c>
      <c r="C104" s="1">
        <v>42916</v>
      </c>
      <c r="D104">
        <v>0</v>
      </c>
      <c r="E104" t="s">
        <v>794</v>
      </c>
      <c r="F104" t="s">
        <v>794</v>
      </c>
      <c r="G104" t="s">
        <v>794</v>
      </c>
      <c r="H104" t="s">
        <v>794</v>
      </c>
      <c r="I104" t="s">
        <v>794</v>
      </c>
      <c r="J104" t="s">
        <v>794</v>
      </c>
      <c r="K104" t="s">
        <v>794</v>
      </c>
      <c r="L104" t="s">
        <v>794</v>
      </c>
      <c r="M104" t="s">
        <v>794</v>
      </c>
      <c r="N104" t="s">
        <v>794</v>
      </c>
      <c r="O104" t="s">
        <v>794</v>
      </c>
      <c r="P104" t="s">
        <v>794</v>
      </c>
      <c r="Q104" t="s">
        <v>794</v>
      </c>
      <c r="R104" t="s">
        <v>794</v>
      </c>
      <c r="S104" t="s">
        <v>794</v>
      </c>
      <c r="T104" t="s">
        <v>794</v>
      </c>
      <c r="U104" t="s">
        <v>794</v>
      </c>
      <c r="V104" t="s">
        <v>794</v>
      </c>
      <c r="W104" t="s">
        <v>794</v>
      </c>
      <c r="X104" t="s">
        <v>794</v>
      </c>
      <c r="Y104" t="s">
        <v>794</v>
      </c>
      <c r="Z104" t="s">
        <v>794</v>
      </c>
      <c r="AA104" t="s">
        <v>794</v>
      </c>
      <c r="AB104" t="s">
        <v>794</v>
      </c>
      <c r="AC104" t="s">
        <v>794</v>
      </c>
      <c r="AD104" t="s">
        <v>794</v>
      </c>
      <c r="AE104" t="s">
        <v>794</v>
      </c>
      <c r="AF104" t="s">
        <v>794</v>
      </c>
      <c r="AG104" t="s">
        <v>794</v>
      </c>
      <c r="AH104" t="s">
        <v>794</v>
      </c>
      <c r="AI104" t="s">
        <v>794</v>
      </c>
      <c r="AJ104" t="s">
        <v>794</v>
      </c>
      <c r="AK104" t="s">
        <v>794</v>
      </c>
      <c r="AL104" t="s">
        <v>794</v>
      </c>
      <c r="AM104" t="s">
        <v>794</v>
      </c>
      <c r="AN104" t="s">
        <v>794</v>
      </c>
      <c r="AO104" t="s">
        <v>794</v>
      </c>
      <c r="AP104" t="s">
        <v>794</v>
      </c>
      <c r="AQ104" t="s">
        <v>794</v>
      </c>
      <c r="AR104" t="s">
        <v>794</v>
      </c>
      <c r="AS104" t="s">
        <v>794</v>
      </c>
      <c r="AT104" t="s">
        <v>794</v>
      </c>
      <c r="AU104" t="s">
        <v>794</v>
      </c>
      <c r="AV104" t="s">
        <v>794</v>
      </c>
      <c r="AW104" t="s">
        <v>794</v>
      </c>
      <c r="AX104" t="s">
        <v>794</v>
      </c>
      <c r="AY104" t="s">
        <v>794</v>
      </c>
      <c r="AZ104" t="s">
        <v>794</v>
      </c>
      <c r="BA104" t="s">
        <v>794</v>
      </c>
      <c r="BB104" t="s">
        <v>794</v>
      </c>
      <c r="BC104" t="s">
        <v>794</v>
      </c>
      <c r="BD104" t="s">
        <v>794</v>
      </c>
      <c r="BE104" t="s">
        <v>794</v>
      </c>
      <c r="BF104" t="s">
        <v>794</v>
      </c>
      <c r="BG104" t="s">
        <v>794</v>
      </c>
      <c r="BH104" t="s">
        <v>794</v>
      </c>
      <c r="BI104" t="s">
        <v>794</v>
      </c>
      <c r="BJ104" t="s">
        <v>794</v>
      </c>
      <c r="BK104" t="s">
        <v>794</v>
      </c>
      <c r="BL104" t="s">
        <v>794</v>
      </c>
      <c r="BM104" t="s">
        <v>794</v>
      </c>
      <c r="BN104" t="s">
        <v>794</v>
      </c>
      <c r="BO104" t="s">
        <v>794</v>
      </c>
      <c r="BP104" t="s">
        <v>794</v>
      </c>
      <c r="BQ104" t="s">
        <v>794</v>
      </c>
      <c r="BR104" t="s">
        <v>794</v>
      </c>
      <c r="BS104" t="s">
        <v>794</v>
      </c>
      <c r="BT104" t="s">
        <v>794</v>
      </c>
      <c r="BU104" t="s">
        <v>794</v>
      </c>
      <c r="BV104" t="s">
        <v>794</v>
      </c>
      <c r="BW104" t="s">
        <v>794</v>
      </c>
      <c r="BX104" t="s">
        <v>794</v>
      </c>
      <c r="BY104" t="s">
        <v>794</v>
      </c>
      <c r="BZ104" t="s">
        <v>794</v>
      </c>
      <c r="CA104" t="s">
        <v>794</v>
      </c>
      <c r="CB104" t="s">
        <v>794</v>
      </c>
      <c r="CC104" t="s">
        <v>794</v>
      </c>
      <c r="CD104" t="s">
        <v>794</v>
      </c>
      <c r="CE104" t="s">
        <v>794</v>
      </c>
      <c r="CF104" t="s">
        <v>794</v>
      </c>
      <c r="CG104" t="s">
        <v>794</v>
      </c>
      <c r="CH104" t="s">
        <v>794</v>
      </c>
      <c r="CI104" t="s">
        <v>794</v>
      </c>
      <c r="CJ104" t="s">
        <v>794</v>
      </c>
      <c r="CK104" t="s">
        <v>794</v>
      </c>
      <c r="CL104" t="s">
        <v>794</v>
      </c>
      <c r="CM104" t="s">
        <v>794</v>
      </c>
      <c r="CN104" t="s">
        <v>794</v>
      </c>
      <c r="CO104" t="s">
        <v>794</v>
      </c>
      <c r="CP104" t="s">
        <v>794</v>
      </c>
      <c r="CQ104" t="s">
        <v>794</v>
      </c>
      <c r="CR104" t="s">
        <v>794</v>
      </c>
      <c r="CS104" t="s">
        <v>794</v>
      </c>
      <c r="CT104" t="s">
        <v>794</v>
      </c>
      <c r="CU104" t="s">
        <v>794</v>
      </c>
      <c r="CV104" t="s">
        <v>794</v>
      </c>
      <c r="CW104" t="s">
        <v>794</v>
      </c>
      <c r="CX104" t="s">
        <v>794</v>
      </c>
      <c r="CY104" t="s">
        <v>794</v>
      </c>
      <c r="CZ104" t="s">
        <v>794</v>
      </c>
      <c r="DA104" t="s">
        <v>794</v>
      </c>
      <c r="DB104" t="s">
        <v>794</v>
      </c>
      <c r="DC104" t="s">
        <v>794</v>
      </c>
      <c r="DD104" t="s">
        <v>794</v>
      </c>
      <c r="DE104" t="s">
        <v>794</v>
      </c>
      <c r="DF104" t="s">
        <v>794</v>
      </c>
      <c r="DG104" t="s">
        <v>794</v>
      </c>
      <c r="DH104" t="s">
        <v>794</v>
      </c>
      <c r="DI104" t="s">
        <v>794</v>
      </c>
    </row>
    <row r="105" spans="1:113" x14ac:dyDescent="0.35">
      <c r="A105" t="s">
        <v>327</v>
      </c>
      <c r="B105" s="1">
        <v>42917</v>
      </c>
      <c r="C105" s="1">
        <v>43646</v>
      </c>
      <c r="D105">
        <v>1</v>
      </c>
      <c r="E105">
        <v>0</v>
      </c>
      <c r="F105">
        <v>1</v>
      </c>
      <c r="G105">
        <v>0</v>
      </c>
      <c r="H105">
        <v>0</v>
      </c>
      <c r="I105">
        <v>0</v>
      </c>
      <c r="J105">
        <v>0</v>
      </c>
      <c r="K105">
        <v>0</v>
      </c>
      <c r="L105">
        <v>0</v>
      </c>
      <c r="M105">
        <v>1</v>
      </c>
      <c r="N105">
        <v>0</v>
      </c>
      <c r="O105">
        <v>0</v>
      </c>
      <c r="P105">
        <v>0</v>
      </c>
      <c r="Q105">
        <v>0</v>
      </c>
      <c r="R105">
        <v>1</v>
      </c>
      <c r="S105">
        <v>0</v>
      </c>
      <c r="T105">
        <v>0</v>
      </c>
      <c r="U105">
        <v>0</v>
      </c>
      <c r="V105">
        <v>0</v>
      </c>
      <c r="W105">
        <v>0</v>
      </c>
      <c r="X105">
        <v>0</v>
      </c>
      <c r="Y105">
        <v>0</v>
      </c>
      <c r="Z105">
        <v>0</v>
      </c>
      <c r="AA105">
        <v>0</v>
      </c>
      <c r="AB105">
        <v>0</v>
      </c>
      <c r="AC105">
        <v>2</v>
      </c>
      <c r="AD105">
        <v>1</v>
      </c>
      <c r="AE105">
        <v>0</v>
      </c>
      <c r="AF105">
        <v>0</v>
      </c>
      <c r="AG105">
        <v>0</v>
      </c>
      <c r="AH105">
        <v>0</v>
      </c>
      <c r="AI105">
        <v>1</v>
      </c>
      <c r="AJ105">
        <v>0</v>
      </c>
      <c r="AK105">
        <v>0</v>
      </c>
      <c r="AL105">
        <v>0</v>
      </c>
      <c r="AM105">
        <v>0</v>
      </c>
      <c r="AN105">
        <v>0</v>
      </c>
      <c r="AO105">
        <v>0</v>
      </c>
      <c r="AP105">
        <v>0</v>
      </c>
      <c r="AQ105">
        <v>0</v>
      </c>
      <c r="AR105" t="s">
        <v>794</v>
      </c>
      <c r="AS105" t="s">
        <v>794</v>
      </c>
      <c r="AT105" t="s">
        <v>794</v>
      </c>
      <c r="AU105" t="s">
        <v>794</v>
      </c>
      <c r="AV105">
        <v>0</v>
      </c>
      <c r="AW105" t="s">
        <v>794</v>
      </c>
      <c r="AX105" t="s">
        <v>794</v>
      </c>
      <c r="AY105">
        <v>0</v>
      </c>
      <c r="AZ105" t="s">
        <v>794</v>
      </c>
      <c r="BA105" t="s">
        <v>794</v>
      </c>
      <c r="BB105" t="s">
        <v>794</v>
      </c>
      <c r="BC105">
        <v>0</v>
      </c>
      <c r="BD105" t="s">
        <v>794</v>
      </c>
      <c r="BE105" t="s">
        <v>794</v>
      </c>
      <c r="BF105" t="s">
        <v>794</v>
      </c>
      <c r="BG105" t="s">
        <v>794</v>
      </c>
      <c r="BH105" t="s">
        <v>794</v>
      </c>
      <c r="BI105" t="s">
        <v>794</v>
      </c>
      <c r="BJ105" t="s">
        <v>794</v>
      </c>
      <c r="BK105">
        <v>0</v>
      </c>
      <c r="BL105" t="s">
        <v>794</v>
      </c>
      <c r="BM105" t="s">
        <v>794</v>
      </c>
      <c r="BN105">
        <v>0</v>
      </c>
      <c r="BO105" t="s">
        <v>794</v>
      </c>
      <c r="BP105" t="s">
        <v>794</v>
      </c>
      <c r="BQ105" t="s">
        <v>794</v>
      </c>
      <c r="BR105">
        <v>0</v>
      </c>
      <c r="BS105">
        <v>0</v>
      </c>
      <c r="BT105">
        <v>0</v>
      </c>
      <c r="BU105">
        <v>0</v>
      </c>
      <c r="BV105">
        <v>1</v>
      </c>
      <c r="BW105">
        <v>1</v>
      </c>
      <c r="BX105">
        <v>1</v>
      </c>
      <c r="BY105">
        <v>1</v>
      </c>
      <c r="BZ105">
        <v>1</v>
      </c>
      <c r="CA105">
        <v>0</v>
      </c>
      <c r="CB105">
        <v>0</v>
      </c>
      <c r="CC105">
        <v>1</v>
      </c>
      <c r="CD105">
        <v>0</v>
      </c>
      <c r="CE105">
        <v>0</v>
      </c>
      <c r="CF105">
        <v>0</v>
      </c>
      <c r="CG105">
        <v>0</v>
      </c>
      <c r="CH105">
        <v>0</v>
      </c>
      <c r="CI105">
        <v>0</v>
      </c>
      <c r="CJ105">
        <v>0</v>
      </c>
      <c r="CK105">
        <v>0</v>
      </c>
      <c r="CL105">
        <v>0</v>
      </c>
      <c r="CM105">
        <v>0</v>
      </c>
      <c r="CN105">
        <v>0</v>
      </c>
      <c r="CO105">
        <v>0</v>
      </c>
      <c r="CP105">
        <v>0</v>
      </c>
      <c r="CQ105">
        <v>1</v>
      </c>
      <c r="CR105">
        <v>0</v>
      </c>
      <c r="CS105" t="s">
        <v>794</v>
      </c>
      <c r="CT105" t="s">
        <v>794</v>
      </c>
      <c r="CU105" t="s">
        <v>794</v>
      </c>
      <c r="CV105" t="s">
        <v>794</v>
      </c>
      <c r="CW105" t="s">
        <v>794</v>
      </c>
      <c r="CX105" t="s">
        <v>794</v>
      </c>
      <c r="CY105" t="s">
        <v>794</v>
      </c>
      <c r="CZ105" t="s">
        <v>794</v>
      </c>
      <c r="DA105" t="s">
        <v>794</v>
      </c>
      <c r="DB105" t="s">
        <v>794</v>
      </c>
      <c r="DC105" t="s">
        <v>794</v>
      </c>
      <c r="DD105" t="s">
        <v>794</v>
      </c>
      <c r="DE105" t="s">
        <v>794</v>
      </c>
      <c r="DF105" t="s">
        <v>794</v>
      </c>
      <c r="DG105" t="s">
        <v>794</v>
      </c>
      <c r="DH105" t="s">
        <v>794</v>
      </c>
      <c r="DI105" t="s">
        <v>794</v>
      </c>
    </row>
    <row r="106" spans="1:113" x14ac:dyDescent="0.35">
      <c r="A106" t="s">
        <v>327</v>
      </c>
      <c r="B106" s="1">
        <v>43647</v>
      </c>
      <c r="C106" s="1">
        <v>43830</v>
      </c>
      <c r="D106">
        <v>1</v>
      </c>
      <c r="E106">
        <v>0</v>
      </c>
      <c r="F106">
        <v>1</v>
      </c>
      <c r="G106">
        <v>0</v>
      </c>
      <c r="H106">
        <v>0</v>
      </c>
      <c r="I106">
        <v>0</v>
      </c>
      <c r="J106">
        <v>0</v>
      </c>
      <c r="K106">
        <v>0</v>
      </c>
      <c r="L106">
        <v>0</v>
      </c>
      <c r="M106">
        <v>1</v>
      </c>
      <c r="N106">
        <v>0</v>
      </c>
      <c r="O106">
        <v>0</v>
      </c>
      <c r="P106">
        <v>0</v>
      </c>
      <c r="Q106">
        <v>0</v>
      </c>
      <c r="R106">
        <v>1</v>
      </c>
      <c r="S106">
        <v>0</v>
      </c>
      <c r="T106">
        <v>0</v>
      </c>
      <c r="U106">
        <v>0</v>
      </c>
      <c r="V106">
        <v>0</v>
      </c>
      <c r="W106">
        <v>0</v>
      </c>
      <c r="X106">
        <v>0</v>
      </c>
      <c r="Y106">
        <v>0</v>
      </c>
      <c r="Z106">
        <v>0</v>
      </c>
      <c r="AA106">
        <v>0</v>
      </c>
      <c r="AB106">
        <v>0</v>
      </c>
      <c r="AC106">
        <v>2</v>
      </c>
      <c r="AD106">
        <v>1</v>
      </c>
      <c r="AE106">
        <v>0</v>
      </c>
      <c r="AF106">
        <v>0</v>
      </c>
      <c r="AG106">
        <v>0</v>
      </c>
      <c r="AH106">
        <v>0</v>
      </c>
      <c r="AI106">
        <v>1</v>
      </c>
      <c r="AJ106">
        <v>0</v>
      </c>
      <c r="AK106">
        <v>0</v>
      </c>
      <c r="AL106">
        <v>0</v>
      </c>
      <c r="AM106">
        <v>0</v>
      </c>
      <c r="AN106">
        <v>0</v>
      </c>
      <c r="AO106">
        <v>0</v>
      </c>
      <c r="AP106">
        <v>0</v>
      </c>
      <c r="AQ106">
        <v>0</v>
      </c>
      <c r="AR106" t="s">
        <v>794</v>
      </c>
      <c r="AS106" t="s">
        <v>794</v>
      </c>
      <c r="AT106" t="s">
        <v>794</v>
      </c>
      <c r="AU106" t="s">
        <v>794</v>
      </c>
      <c r="AV106">
        <v>0</v>
      </c>
      <c r="AW106" t="s">
        <v>794</v>
      </c>
      <c r="AX106" t="s">
        <v>794</v>
      </c>
      <c r="AY106">
        <v>0</v>
      </c>
      <c r="AZ106" t="s">
        <v>794</v>
      </c>
      <c r="BA106" t="s">
        <v>794</v>
      </c>
      <c r="BB106" t="s">
        <v>794</v>
      </c>
      <c r="BC106">
        <v>0</v>
      </c>
      <c r="BD106" t="s">
        <v>794</v>
      </c>
      <c r="BE106" t="s">
        <v>794</v>
      </c>
      <c r="BF106" t="s">
        <v>794</v>
      </c>
      <c r="BG106" t="s">
        <v>794</v>
      </c>
      <c r="BH106" t="s">
        <v>794</v>
      </c>
      <c r="BI106" t="s">
        <v>794</v>
      </c>
      <c r="BJ106" t="s">
        <v>794</v>
      </c>
      <c r="BK106">
        <v>0</v>
      </c>
      <c r="BL106" t="s">
        <v>794</v>
      </c>
      <c r="BM106" t="s">
        <v>794</v>
      </c>
      <c r="BN106">
        <v>0</v>
      </c>
      <c r="BO106" t="s">
        <v>794</v>
      </c>
      <c r="BP106" t="s">
        <v>794</v>
      </c>
      <c r="BQ106" t="s">
        <v>794</v>
      </c>
      <c r="BR106">
        <v>0</v>
      </c>
      <c r="BS106">
        <v>0</v>
      </c>
      <c r="BT106">
        <v>0</v>
      </c>
      <c r="BU106">
        <v>0</v>
      </c>
      <c r="BV106">
        <v>1</v>
      </c>
      <c r="BW106">
        <v>1</v>
      </c>
      <c r="BX106">
        <v>1</v>
      </c>
      <c r="BY106">
        <v>1</v>
      </c>
      <c r="BZ106">
        <v>1</v>
      </c>
      <c r="CA106">
        <v>0</v>
      </c>
      <c r="CB106">
        <v>0</v>
      </c>
      <c r="CC106">
        <v>1</v>
      </c>
      <c r="CD106">
        <v>0</v>
      </c>
      <c r="CE106">
        <v>0</v>
      </c>
      <c r="CF106">
        <v>0</v>
      </c>
      <c r="CG106">
        <v>0</v>
      </c>
      <c r="CH106">
        <v>0</v>
      </c>
      <c r="CI106">
        <v>0</v>
      </c>
      <c r="CJ106">
        <v>0</v>
      </c>
      <c r="CK106">
        <v>0</v>
      </c>
      <c r="CL106">
        <v>0</v>
      </c>
      <c r="CM106">
        <v>0</v>
      </c>
      <c r="CN106">
        <v>0</v>
      </c>
      <c r="CO106">
        <v>0</v>
      </c>
      <c r="CP106">
        <v>0</v>
      </c>
      <c r="CQ106">
        <v>1</v>
      </c>
      <c r="CR106">
        <v>0</v>
      </c>
      <c r="CS106" t="s">
        <v>794</v>
      </c>
      <c r="CT106" t="s">
        <v>794</v>
      </c>
      <c r="CU106" t="s">
        <v>794</v>
      </c>
      <c r="CV106" t="s">
        <v>794</v>
      </c>
      <c r="CW106" t="s">
        <v>794</v>
      </c>
      <c r="CX106" t="s">
        <v>794</v>
      </c>
      <c r="CY106" t="s">
        <v>794</v>
      </c>
      <c r="CZ106" t="s">
        <v>794</v>
      </c>
      <c r="DA106" t="s">
        <v>794</v>
      </c>
      <c r="DB106" t="s">
        <v>794</v>
      </c>
      <c r="DC106" t="s">
        <v>794</v>
      </c>
      <c r="DD106" t="s">
        <v>794</v>
      </c>
      <c r="DE106" t="s">
        <v>794</v>
      </c>
      <c r="DF106" t="s">
        <v>794</v>
      </c>
      <c r="DG106" t="s">
        <v>794</v>
      </c>
      <c r="DH106" t="s">
        <v>794</v>
      </c>
      <c r="DI106" t="s">
        <v>794</v>
      </c>
    </row>
    <row r="107" spans="1:113" x14ac:dyDescent="0.35">
      <c r="A107" t="s">
        <v>332</v>
      </c>
      <c r="B107" s="1">
        <v>41640</v>
      </c>
      <c r="C107" s="1">
        <v>43830</v>
      </c>
      <c r="D107">
        <v>0</v>
      </c>
      <c r="E107" t="s">
        <v>794</v>
      </c>
      <c r="F107" t="s">
        <v>794</v>
      </c>
      <c r="G107" t="s">
        <v>794</v>
      </c>
      <c r="H107" t="s">
        <v>794</v>
      </c>
      <c r="I107" t="s">
        <v>794</v>
      </c>
      <c r="J107" t="s">
        <v>794</v>
      </c>
      <c r="K107" t="s">
        <v>794</v>
      </c>
      <c r="L107" t="s">
        <v>794</v>
      </c>
      <c r="M107" t="s">
        <v>794</v>
      </c>
      <c r="N107" t="s">
        <v>794</v>
      </c>
      <c r="O107" t="s">
        <v>794</v>
      </c>
      <c r="P107" t="s">
        <v>794</v>
      </c>
      <c r="Q107" t="s">
        <v>794</v>
      </c>
      <c r="R107" t="s">
        <v>794</v>
      </c>
      <c r="S107" t="s">
        <v>794</v>
      </c>
      <c r="T107" t="s">
        <v>794</v>
      </c>
      <c r="U107" t="s">
        <v>794</v>
      </c>
      <c r="V107" t="s">
        <v>794</v>
      </c>
      <c r="W107" t="s">
        <v>794</v>
      </c>
      <c r="X107" t="s">
        <v>794</v>
      </c>
      <c r="Y107" t="s">
        <v>794</v>
      </c>
      <c r="Z107" t="s">
        <v>794</v>
      </c>
      <c r="AA107" t="s">
        <v>794</v>
      </c>
      <c r="AB107" t="s">
        <v>794</v>
      </c>
      <c r="AC107" t="s">
        <v>794</v>
      </c>
      <c r="AD107" t="s">
        <v>794</v>
      </c>
      <c r="AE107" t="s">
        <v>794</v>
      </c>
      <c r="AF107" t="s">
        <v>794</v>
      </c>
      <c r="AG107" t="s">
        <v>794</v>
      </c>
      <c r="AH107" t="s">
        <v>794</v>
      </c>
      <c r="AI107" t="s">
        <v>794</v>
      </c>
      <c r="AJ107" t="s">
        <v>794</v>
      </c>
      <c r="AK107" t="s">
        <v>794</v>
      </c>
      <c r="AL107" t="s">
        <v>794</v>
      </c>
      <c r="AM107" t="s">
        <v>794</v>
      </c>
      <c r="AN107" t="s">
        <v>794</v>
      </c>
      <c r="AO107" t="s">
        <v>794</v>
      </c>
      <c r="AP107" t="s">
        <v>794</v>
      </c>
      <c r="AQ107" t="s">
        <v>794</v>
      </c>
      <c r="AR107" t="s">
        <v>794</v>
      </c>
      <c r="AS107" t="s">
        <v>794</v>
      </c>
      <c r="AT107" t="s">
        <v>794</v>
      </c>
      <c r="AU107" t="s">
        <v>794</v>
      </c>
      <c r="AV107" t="s">
        <v>794</v>
      </c>
      <c r="AW107" t="s">
        <v>794</v>
      </c>
      <c r="AX107" t="s">
        <v>794</v>
      </c>
      <c r="AY107" t="s">
        <v>794</v>
      </c>
      <c r="AZ107" t="s">
        <v>794</v>
      </c>
      <c r="BA107" t="s">
        <v>794</v>
      </c>
      <c r="BB107" t="s">
        <v>794</v>
      </c>
      <c r="BC107" t="s">
        <v>794</v>
      </c>
      <c r="BD107" t="s">
        <v>794</v>
      </c>
      <c r="BE107" t="s">
        <v>794</v>
      </c>
      <c r="BF107" t="s">
        <v>794</v>
      </c>
      <c r="BG107" t="s">
        <v>794</v>
      </c>
      <c r="BH107" t="s">
        <v>794</v>
      </c>
      <c r="BI107" t="s">
        <v>794</v>
      </c>
      <c r="BJ107" t="s">
        <v>794</v>
      </c>
      <c r="BK107" t="s">
        <v>794</v>
      </c>
      <c r="BL107" t="s">
        <v>794</v>
      </c>
      <c r="BM107" t="s">
        <v>794</v>
      </c>
      <c r="BN107" t="s">
        <v>794</v>
      </c>
      <c r="BO107" t="s">
        <v>794</v>
      </c>
      <c r="BP107" t="s">
        <v>794</v>
      </c>
      <c r="BQ107" t="s">
        <v>794</v>
      </c>
      <c r="BR107" t="s">
        <v>794</v>
      </c>
      <c r="BS107" t="s">
        <v>794</v>
      </c>
      <c r="BT107" t="s">
        <v>794</v>
      </c>
      <c r="BU107" t="s">
        <v>794</v>
      </c>
      <c r="BV107" t="s">
        <v>794</v>
      </c>
      <c r="BW107" t="s">
        <v>794</v>
      </c>
      <c r="BX107" t="s">
        <v>794</v>
      </c>
      <c r="BY107" t="s">
        <v>794</v>
      </c>
      <c r="BZ107" t="s">
        <v>794</v>
      </c>
      <c r="CA107" t="s">
        <v>794</v>
      </c>
      <c r="CB107" t="s">
        <v>794</v>
      </c>
      <c r="CC107" t="s">
        <v>794</v>
      </c>
      <c r="CD107" t="s">
        <v>794</v>
      </c>
      <c r="CE107" t="s">
        <v>794</v>
      </c>
      <c r="CF107" t="s">
        <v>794</v>
      </c>
      <c r="CG107" t="s">
        <v>794</v>
      </c>
      <c r="CH107" t="s">
        <v>794</v>
      </c>
      <c r="CI107" t="s">
        <v>794</v>
      </c>
      <c r="CJ107" t="s">
        <v>794</v>
      </c>
      <c r="CK107" t="s">
        <v>794</v>
      </c>
      <c r="CL107" t="s">
        <v>794</v>
      </c>
      <c r="CM107" t="s">
        <v>794</v>
      </c>
      <c r="CN107" t="s">
        <v>794</v>
      </c>
      <c r="CO107" t="s">
        <v>794</v>
      </c>
      <c r="CP107" t="s">
        <v>794</v>
      </c>
      <c r="CQ107" t="s">
        <v>794</v>
      </c>
      <c r="CR107" t="s">
        <v>794</v>
      </c>
      <c r="CS107" t="s">
        <v>794</v>
      </c>
      <c r="CT107" t="s">
        <v>794</v>
      </c>
      <c r="CU107" t="s">
        <v>794</v>
      </c>
      <c r="CV107" t="s">
        <v>794</v>
      </c>
      <c r="CW107" t="s">
        <v>794</v>
      </c>
      <c r="CX107" t="s">
        <v>794</v>
      </c>
      <c r="CY107" t="s">
        <v>794</v>
      </c>
      <c r="CZ107" t="s">
        <v>794</v>
      </c>
      <c r="DA107" t="s">
        <v>794</v>
      </c>
      <c r="DB107" t="s">
        <v>794</v>
      </c>
      <c r="DC107" t="s">
        <v>794</v>
      </c>
      <c r="DD107" t="s">
        <v>794</v>
      </c>
      <c r="DE107" t="s">
        <v>794</v>
      </c>
      <c r="DF107" t="s">
        <v>794</v>
      </c>
      <c r="DG107" t="s">
        <v>794</v>
      </c>
      <c r="DH107" t="s">
        <v>794</v>
      </c>
      <c r="DI107" t="s">
        <v>794</v>
      </c>
    </row>
    <row r="108" spans="1:113" x14ac:dyDescent="0.35">
      <c r="A108" t="s">
        <v>333</v>
      </c>
      <c r="B108" s="1">
        <v>41640</v>
      </c>
      <c r="C108" s="1">
        <v>43830</v>
      </c>
      <c r="D108">
        <v>0</v>
      </c>
      <c r="E108" t="s">
        <v>794</v>
      </c>
      <c r="F108" t="s">
        <v>794</v>
      </c>
      <c r="G108" t="s">
        <v>794</v>
      </c>
      <c r="H108" t="s">
        <v>794</v>
      </c>
      <c r="I108" t="s">
        <v>794</v>
      </c>
      <c r="J108" t="s">
        <v>794</v>
      </c>
      <c r="K108" t="s">
        <v>794</v>
      </c>
      <c r="L108" t="s">
        <v>794</v>
      </c>
      <c r="M108" t="s">
        <v>794</v>
      </c>
      <c r="N108" t="s">
        <v>794</v>
      </c>
      <c r="O108" t="s">
        <v>794</v>
      </c>
      <c r="P108" t="s">
        <v>794</v>
      </c>
      <c r="Q108" t="s">
        <v>794</v>
      </c>
      <c r="R108" t="s">
        <v>794</v>
      </c>
      <c r="S108" t="s">
        <v>794</v>
      </c>
      <c r="T108" t="s">
        <v>794</v>
      </c>
      <c r="U108" t="s">
        <v>794</v>
      </c>
      <c r="V108" t="s">
        <v>794</v>
      </c>
      <c r="W108" t="s">
        <v>794</v>
      </c>
      <c r="X108" t="s">
        <v>794</v>
      </c>
      <c r="Y108" t="s">
        <v>794</v>
      </c>
      <c r="Z108" t="s">
        <v>794</v>
      </c>
      <c r="AA108" t="s">
        <v>794</v>
      </c>
      <c r="AB108" t="s">
        <v>794</v>
      </c>
      <c r="AC108" t="s">
        <v>794</v>
      </c>
      <c r="AD108" t="s">
        <v>794</v>
      </c>
      <c r="AE108" t="s">
        <v>794</v>
      </c>
      <c r="AF108" t="s">
        <v>794</v>
      </c>
      <c r="AG108" t="s">
        <v>794</v>
      </c>
      <c r="AH108" t="s">
        <v>794</v>
      </c>
      <c r="AI108" t="s">
        <v>794</v>
      </c>
      <c r="AJ108" t="s">
        <v>794</v>
      </c>
      <c r="AK108" t="s">
        <v>794</v>
      </c>
      <c r="AL108" t="s">
        <v>794</v>
      </c>
      <c r="AM108" t="s">
        <v>794</v>
      </c>
      <c r="AN108" t="s">
        <v>794</v>
      </c>
      <c r="AO108" t="s">
        <v>794</v>
      </c>
      <c r="AP108" t="s">
        <v>794</v>
      </c>
      <c r="AQ108" t="s">
        <v>794</v>
      </c>
      <c r="AR108" t="s">
        <v>794</v>
      </c>
      <c r="AS108" t="s">
        <v>794</v>
      </c>
      <c r="AT108" t="s">
        <v>794</v>
      </c>
      <c r="AU108" t="s">
        <v>794</v>
      </c>
      <c r="AV108" t="s">
        <v>794</v>
      </c>
      <c r="AW108" t="s">
        <v>794</v>
      </c>
      <c r="AX108" t="s">
        <v>794</v>
      </c>
      <c r="AY108" t="s">
        <v>794</v>
      </c>
      <c r="AZ108" t="s">
        <v>794</v>
      </c>
      <c r="BA108" t="s">
        <v>794</v>
      </c>
      <c r="BB108" t="s">
        <v>794</v>
      </c>
      <c r="BC108" t="s">
        <v>794</v>
      </c>
      <c r="BD108" t="s">
        <v>794</v>
      </c>
      <c r="BE108" t="s">
        <v>794</v>
      </c>
      <c r="BF108" t="s">
        <v>794</v>
      </c>
      <c r="BG108" t="s">
        <v>794</v>
      </c>
      <c r="BH108" t="s">
        <v>794</v>
      </c>
      <c r="BI108" t="s">
        <v>794</v>
      </c>
      <c r="BJ108" t="s">
        <v>794</v>
      </c>
      <c r="BK108" t="s">
        <v>794</v>
      </c>
      <c r="BL108" t="s">
        <v>794</v>
      </c>
      <c r="BM108" t="s">
        <v>794</v>
      </c>
      <c r="BN108" t="s">
        <v>794</v>
      </c>
      <c r="BO108" t="s">
        <v>794</v>
      </c>
      <c r="BP108" t="s">
        <v>794</v>
      </c>
      <c r="BQ108" t="s">
        <v>794</v>
      </c>
      <c r="BR108" t="s">
        <v>794</v>
      </c>
      <c r="BS108" t="s">
        <v>794</v>
      </c>
      <c r="BT108" t="s">
        <v>794</v>
      </c>
      <c r="BU108" t="s">
        <v>794</v>
      </c>
      <c r="BV108" t="s">
        <v>794</v>
      </c>
      <c r="BW108" t="s">
        <v>794</v>
      </c>
      <c r="BX108" t="s">
        <v>794</v>
      </c>
      <c r="BY108" t="s">
        <v>794</v>
      </c>
      <c r="BZ108" t="s">
        <v>794</v>
      </c>
      <c r="CA108" t="s">
        <v>794</v>
      </c>
      <c r="CB108" t="s">
        <v>794</v>
      </c>
      <c r="CC108" t="s">
        <v>794</v>
      </c>
      <c r="CD108" t="s">
        <v>794</v>
      </c>
      <c r="CE108" t="s">
        <v>794</v>
      </c>
      <c r="CF108" t="s">
        <v>794</v>
      </c>
      <c r="CG108" t="s">
        <v>794</v>
      </c>
      <c r="CH108" t="s">
        <v>794</v>
      </c>
      <c r="CI108" t="s">
        <v>794</v>
      </c>
      <c r="CJ108" t="s">
        <v>794</v>
      </c>
      <c r="CK108" t="s">
        <v>794</v>
      </c>
      <c r="CL108" t="s">
        <v>794</v>
      </c>
      <c r="CM108" t="s">
        <v>794</v>
      </c>
      <c r="CN108" t="s">
        <v>794</v>
      </c>
      <c r="CO108" t="s">
        <v>794</v>
      </c>
      <c r="CP108" t="s">
        <v>794</v>
      </c>
      <c r="CQ108" t="s">
        <v>794</v>
      </c>
      <c r="CR108" t="s">
        <v>794</v>
      </c>
      <c r="CS108" t="s">
        <v>794</v>
      </c>
      <c r="CT108" t="s">
        <v>794</v>
      </c>
      <c r="CU108" t="s">
        <v>794</v>
      </c>
      <c r="CV108" t="s">
        <v>794</v>
      </c>
      <c r="CW108" t="s">
        <v>794</v>
      </c>
      <c r="CX108" t="s">
        <v>794</v>
      </c>
      <c r="CY108" t="s">
        <v>794</v>
      </c>
      <c r="CZ108" t="s">
        <v>794</v>
      </c>
      <c r="DA108" t="s">
        <v>794</v>
      </c>
      <c r="DB108" t="s">
        <v>794</v>
      </c>
      <c r="DC108" t="s">
        <v>794</v>
      </c>
      <c r="DD108" t="s">
        <v>794</v>
      </c>
      <c r="DE108" t="s">
        <v>794</v>
      </c>
      <c r="DF108" t="s">
        <v>794</v>
      </c>
      <c r="DG108" t="s">
        <v>794</v>
      </c>
      <c r="DH108" t="s">
        <v>794</v>
      </c>
      <c r="DI108" t="s">
        <v>794</v>
      </c>
    </row>
    <row r="109" spans="1:113" x14ac:dyDescent="0.35">
      <c r="A109" t="s">
        <v>334</v>
      </c>
      <c r="B109" s="1">
        <v>41640</v>
      </c>
      <c r="C109" s="1">
        <v>42914</v>
      </c>
      <c r="D109">
        <v>0</v>
      </c>
      <c r="E109" t="s">
        <v>794</v>
      </c>
      <c r="F109" t="s">
        <v>794</v>
      </c>
      <c r="G109" t="s">
        <v>794</v>
      </c>
      <c r="H109" t="s">
        <v>794</v>
      </c>
      <c r="I109" t="s">
        <v>794</v>
      </c>
      <c r="J109" t="s">
        <v>794</v>
      </c>
      <c r="K109" t="s">
        <v>794</v>
      </c>
      <c r="L109" t="s">
        <v>794</v>
      </c>
      <c r="M109" t="s">
        <v>794</v>
      </c>
      <c r="N109" t="s">
        <v>794</v>
      </c>
      <c r="O109" t="s">
        <v>794</v>
      </c>
      <c r="P109" t="s">
        <v>794</v>
      </c>
      <c r="Q109" t="s">
        <v>794</v>
      </c>
      <c r="R109" t="s">
        <v>794</v>
      </c>
      <c r="S109" t="s">
        <v>794</v>
      </c>
      <c r="T109" t="s">
        <v>794</v>
      </c>
      <c r="U109" t="s">
        <v>794</v>
      </c>
      <c r="V109" t="s">
        <v>794</v>
      </c>
      <c r="W109" t="s">
        <v>794</v>
      </c>
      <c r="X109" t="s">
        <v>794</v>
      </c>
      <c r="Y109" t="s">
        <v>794</v>
      </c>
      <c r="Z109" t="s">
        <v>794</v>
      </c>
      <c r="AA109" t="s">
        <v>794</v>
      </c>
      <c r="AB109" t="s">
        <v>794</v>
      </c>
      <c r="AC109" t="s">
        <v>794</v>
      </c>
      <c r="AD109" t="s">
        <v>794</v>
      </c>
      <c r="AE109" t="s">
        <v>794</v>
      </c>
      <c r="AF109" t="s">
        <v>794</v>
      </c>
      <c r="AG109" t="s">
        <v>794</v>
      </c>
      <c r="AH109" t="s">
        <v>794</v>
      </c>
      <c r="AI109" t="s">
        <v>794</v>
      </c>
      <c r="AJ109" t="s">
        <v>794</v>
      </c>
      <c r="AK109" t="s">
        <v>794</v>
      </c>
      <c r="AL109" t="s">
        <v>794</v>
      </c>
      <c r="AM109" t="s">
        <v>794</v>
      </c>
      <c r="AN109" t="s">
        <v>794</v>
      </c>
      <c r="AO109" t="s">
        <v>794</v>
      </c>
      <c r="AP109" t="s">
        <v>794</v>
      </c>
      <c r="AQ109" t="s">
        <v>794</v>
      </c>
      <c r="AR109" t="s">
        <v>794</v>
      </c>
      <c r="AS109" t="s">
        <v>794</v>
      </c>
      <c r="AT109" t="s">
        <v>794</v>
      </c>
      <c r="AU109" t="s">
        <v>794</v>
      </c>
      <c r="AV109" t="s">
        <v>794</v>
      </c>
      <c r="AW109" t="s">
        <v>794</v>
      </c>
      <c r="AX109" t="s">
        <v>794</v>
      </c>
      <c r="AY109" t="s">
        <v>794</v>
      </c>
      <c r="AZ109" t="s">
        <v>794</v>
      </c>
      <c r="BA109" t="s">
        <v>794</v>
      </c>
      <c r="BB109" t="s">
        <v>794</v>
      </c>
      <c r="BC109" t="s">
        <v>794</v>
      </c>
      <c r="BD109" t="s">
        <v>794</v>
      </c>
      <c r="BE109" t="s">
        <v>794</v>
      </c>
      <c r="BF109" t="s">
        <v>794</v>
      </c>
      <c r="BG109" t="s">
        <v>794</v>
      </c>
      <c r="BH109" t="s">
        <v>794</v>
      </c>
      <c r="BI109" t="s">
        <v>794</v>
      </c>
      <c r="BJ109" t="s">
        <v>794</v>
      </c>
      <c r="BK109" t="s">
        <v>794</v>
      </c>
      <c r="BL109" t="s">
        <v>794</v>
      </c>
      <c r="BM109" t="s">
        <v>794</v>
      </c>
      <c r="BN109" t="s">
        <v>794</v>
      </c>
      <c r="BO109" t="s">
        <v>794</v>
      </c>
      <c r="BP109" t="s">
        <v>794</v>
      </c>
      <c r="BQ109" t="s">
        <v>794</v>
      </c>
      <c r="BR109" t="s">
        <v>794</v>
      </c>
      <c r="BS109" t="s">
        <v>794</v>
      </c>
      <c r="BT109" t="s">
        <v>794</v>
      </c>
      <c r="BU109" t="s">
        <v>794</v>
      </c>
      <c r="BV109" t="s">
        <v>794</v>
      </c>
      <c r="BW109" t="s">
        <v>794</v>
      </c>
      <c r="BX109" t="s">
        <v>794</v>
      </c>
      <c r="BY109" t="s">
        <v>794</v>
      </c>
      <c r="BZ109" t="s">
        <v>794</v>
      </c>
      <c r="CA109" t="s">
        <v>794</v>
      </c>
      <c r="CB109" t="s">
        <v>794</v>
      </c>
      <c r="CC109" t="s">
        <v>794</v>
      </c>
      <c r="CD109" t="s">
        <v>794</v>
      </c>
      <c r="CE109" t="s">
        <v>794</v>
      </c>
      <c r="CF109" t="s">
        <v>794</v>
      </c>
      <c r="CG109" t="s">
        <v>794</v>
      </c>
      <c r="CH109" t="s">
        <v>794</v>
      </c>
      <c r="CI109" t="s">
        <v>794</v>
      </c>
      <c r="CJ109" t="s">
        <v>794</v>
      </c>
      <c r="CK109" t="s">
        <v>794</v>
      </c>
      <c r="CL109" t="s">
        <v>794</v>
      </c>
      <c r="CM109" t="s">
        <v>794</v>
      </c>
      <c r="CN109" t="s">
        <v>794</v>
      </c>
      <c r="CO109" t="s">
        <v>794</v>
      </c>
      <c r="CP109" t="s">
        <v>794</v>
      </c>
      <c r="CQ109" t="s">
        <v>794</v>
      </c>
      <c r="CR109" t="s">
        <v>794</v>
      </c>
      <c r="CS109" t="s">
        <v>794</v>
      </c>
      <c r="CT109" t="s">
        <v>794</v>
      </c>
      <c r="CU109" t="s">
        <v>794</v>
      </c>
      <c r="CV109" t="s">
        <v>794</v>
      </c>
      <c r="CW109" t="s">
        <v>794</v>
      </c>
      <c r="CX109" t="s">
        <v>794</v>
      </c>
      <c r="CY109" t="s">
        <v>794</v>
      </c>
      <c r="CZ109" t="s">
        <v>794</v>
      </c>
      <c r="DA109" t="s">
        <v>794</v>
      </c>
      <c r="DB109" t="s">
        <v>794</v>
      </c>
      <c r="DC109" t="s">
        <v>794</v>
      </c>
      <c r="DD109" t="s">
        <v>794</v>
      </c>
      <c r="DE109" t="s">
        <v>794</v>
      </c>
      <c r="DF109" t="s">
        <v>794</v>
      </c>
      <c r="DG109" t="s">
        <v>794</v>
      </c>
      <c r="DH109" t="s">
        <v>794</v>
      </c>
      <c r="DI109" t="s">
        <v>794</v>
      </c>
    </row>
    <row r="110" spans="1:113" x14ac:dyDescent="0.35">
      <c r="A110" t="s">
        <v>334</v>
      </c>
      <c r="B110" s="1">
        <v>42915</v>
      </c>
      <c r="C110" s="1">
        <v>43053</v>
      </c>
      <c r="D110">
        <v>1</v>
      </c>
      <c r="E110">
        <v>0</v>
      </c>
      <c r="F110">
        <v>0</v>
      </c>
      <c r="G110">
        <v>0</v>
      </c>
      <c r="H110">
        <v>1</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1</v>
      </c>
      <c r="AC110">
        <v>1</v>
      </c>
      <c r="AD110">
        <v>1</v>
      </c>
      <c r="AE110">
        <v>0</v>
      </c>
      <c r="AF110">
        <v>1</v>
      </c>
      <c r="AG110">
        <v>0</v>
      </c>
      <c r="AH110">
        <v>0</v>
      </c>
      <c r="AI110">
        <v>0</v>
      </c>
      <c r="AJ110">
        <v>0</v>
      </c>
      <c r="AK110">
        <v>0</v>
      </c>
      <c r="AL110">
        <v>0</v>
      </c>
      <c r="AM110">
        <v>0</v>
      </c>
      <c r="AN110">
        <v>0</v>
      </c>
      <c r="AO110">
        <v>0</v>
      </c>
      <c r="AP110">
        <v>0</v>
      </c>
      <c r="AQ110">
        <v>0</v>
      </c>
      <c r="AR110" t="s">
        <v>794</v>
      </c>
      <c r="AS110" t="s">
        <v>794</v>
      </c>
      <c r="AT110" t="s">
        <v>794</v>
      </c>
      <c r="AU110" t="s">
        <v>794</v>
      </c>
      <c r="AV110">
        <v>0</v>
      </c>
      <c r="AW110" t="s">
        <v>794</v>
      </c>
      <c r="AX110" t="s">
        <v>794</v>
      </c>
      <c r="AY110">
        <v>0</v>
      </c>
      <c r="AZ110" t="s">
        <v>794</v>
      </c>
      <c r="BA110" t="s">
        <v>794</v>
      </c>
      <c r="BB110" t="s">
        <v>794</v>
      </c>
      <c r="BC110">
        <v>0</v>
      </c>
      <c r="BD110" t="s">
        <v>794</v>
      </c>
      <c r="BE110" t="s">
        <v>794</v>
      </c>
      <c r="BF110" t="s">
        <v>794</v>
      </c>
      <c r="BG110" t="s">
        <v>794</v>
      </c>
      <c r="BH110" t="s">
        <v>794</v>
      </c>
      <c r="BI110" t="s">
        <v>794</v>
      </c>
      <c r="BJ110" t="s">
        <v>794</v>
      </c>
      <c r="BK110">
        <v>0</v>
      </c>
      <c r="BL110" t="s">
        <v>794</v>
      </c>
      <c r="BM110" t="s">
        <v>794</v>
      </c>
      <c r="BN110">
        <v>0</v>
      </c>
      <c r="BO110" t="s">
        <v>794</v>
      </c>
      <c r="BP110" t="s">
        <v>794</v>
      </c>
      <c r="BQ110" t="s">
        <v>794</v>
      </c>
      <c r="BR110">
        <v>1</v>
      </c>
      <c r="BS110">
        <v>0</v>
      </c>
      <c r="BT110">
        <v>0</v>
      </c>
      <c r="BU110">
        <v>0</v>
      </c>
      <c r="BV110">
        <v>0</v>
      </c>
      <c r="BW110">
        <v>1</v>
      </c>
      <c r="BX110">
        <v>1</v>
      </c>
      <c r="BY110">
        <v>1</v>
      </c>
      <c r="BZ110">
        <v>1</v>
      </c>
      <c r="CA110">
        <v>1</v>
      </c>
      <c r="CB110">
        <v>1</v>
      </c>
      <c r="CC110">
        <v>1</v>
      </c>
      <c r="CD110">
        <v>0</v>
      </c>
      <c r="CE110">
        <v>1</v>
      </c>
      <c r="CF110">
        <v>1</v>
      </c>
      <c r="CG110">
        <v>0</v>
      </c>
      <c r="CH110">
        <v>0</v>
      </c>
      <c r="CI110">
        <v>0</v>
      </c>
      <c r="CJ110">
        <v>0</v>
      </c>
      <c r="CK110">
        <v>0</v>
      </c>
      <c r="CL110">
        <v>0</v>
      </c>
      <c r="CM110">
        <v>1</v>
      </c>
      <c r="CN110">
        <v>0</v>
      </c>
      <c r="CO110">
        <v>0</v>
      </c>
      <c r="CP110">
        <v>0</v>
      </c>
      <c r="CQ110">
        <v>1</v>
      </c>
      <c r="CR110">
        <v>1</v>
      </c>
      <c r="CS110">
        <v>0</v>
      </c>
      <c r="CT110">
        <v>0</v>
      </c>
      <c r="CU110">
        <v>0</v>
      </c>
      <c r="CV110">
        <v>0</v>
      </c>
      <c r="CW110">
        <v>1</v>
      </c>
      <c r="CX110">
        <v>1</v>
      </c>
      <c r="CY110">
        <v>0</v>
      </c>
      <c r="CZ110">
        <v>0</v>
      </c>
      <c r="DA110">
        <v>0</v>
      </c>
      <c r="DB110">
        <v>0</v>
      </c>
      <c r="DC110">
        <v>0</v>
      </c>
      <c r="DD110">
        <v>0</v>
      </c>
      <c r="DE110">
        <v>0</v>
      </c>
      <c r="DF110">
        <v>0</v>
      </c>
      <c r="DG110">
        <v>0</v>
      </c>
      <c r="DH110">
        <v>1</v>
      </c>
      <c r="DI110">
        <v>0</v>
      </c>
    </row>
    <row r="111" spans="1:113" x14ac:dyDescent="0.35">
      <c r="A111" t="s">
        <v>334</v>
      </c>
      <c r="B111" s="1">
        <v>43054</v>
      </c>
      <c r="C111" s="1">
        <v>43294</v>
      </c>
      <c r="D111">
        <v>1</v>
      </c>
      <c r="E111">
        <v>0</v>
      </c>
      <c r="F111">
        <v>0</v>
      </c>
      <c r="G111">
        <v>0</v>
      </c>
      <c r="H111">
        <v>1</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1</v>
      </c>
      <c r="AC111">
        <v>1</v>
      </c>
      <c r="AD111">
        <v>1</v>
      </c>
      <c r="AE111">
        <v>0</v>
      </c>
      <c r="AF111">
        <v>1</v>
      </c>
      <c r="AG111">
        <v>0</v>
      </c>
      <c r="AH111">
        <v>0</v>
      </c>
      <c r="AI111">
        <v>0</v>
      </c>
      <c r="AJ111">
        <v>0</v>
      </c>
      <c r="AK111">
        <v>0</v>
      </c>
      <c r="AL111">
        <v>0</v>
      </c>
      <c r="AM111">
        <v>0</v>
      </c>
      <c r="AN111">
        <v>0</v>
      </c>
      <c r="AO111">
        <v>0</v>
      </c>
      <c r="AP111">
        <v>0</v>
      </c>
      <c r="AQ111">
        <v>0</v>
      </c>
      <c r="AR111" t="s">
        <v>794</v>
      </c>
      <c r="AS111" t="s">
        <v>794</v>
      </c>
      <c r="AT111" t="s">
        <v>794</v>
      </c>
      <c r="AU111" t="s">
        <v>794</v>
      </c>
      <c r="AV111">
        <v>0</v>
      </c>
      <c r="AW111" t="s">
        <v>794</v>
      </c>
      <c r="AX111" t="s">
        <v>794</v>
      </c>
      <c r="AY111">
        <v>0</v>
      </c>
      <c r="AZ111" t="s">
        <v>794</v>
      </c>
      <c r="BA111" t="s">
        <v>794</v>
      </c>
      <c r="BB111" t="s">
        <v>794</v>
      </c>
      <c r="BC111">
        <v>0</v>
      </c>
      <c r="BD111" t="s">
        <v>794</v>
      </c>
      <c r="BE111" t="s">
        <v>794</v>
      </c>
      <c r="BF111" t="s">
        <v>794</v>
      </c>
      <c r="BG111" t="s">
        <v>794</v>
      </c>
      <c r="BH111" t="s">
        <v>794</v>
      </c>
      <c r="BI111" t="s">
        <v>794</v>
      </c>
      <c r="BJ111" t="s">
        <v>794</v>
      </c>
      <c r="BK111">
        <v>0</v>
      </c>
      <c r="BL111" t="s">
        <v>794</v>
      </c>
      <c r="BM111" t="s">
        <v>794</v>
      </c>
      <c r="BN111">
        <v>0</v>
      </c>
      <c r="BO111" t="s">
        <v>794</v>
      </c>
      <c r="BP111" t="s">
        <v>794</v>
      </c>
      <c r="BQ111" t="s">
        <v>794</v>
      </c>
      <c r="BR111">
        <v>1</v>
      </c>
      <c r="BS111">
        <v>0</v>
      </c>
      <c r="BT111">
        <v>0</v>
      </c>
      <c r="BU111">
        <v>0</v>
      </c>
      <c r="BV111">
        <v>0</v>
      </c>
      <c r="BW111">
        <v>1</v>
      </c>
      <c r="BX111">
        <v>1</v>
      </c>
      <c r="BY111">
        <v>1</v>
      </c>
      <c r="BZ111">
        <v>1</v>
      </c>
      <c r="CA111">
        <v>1</v>
      </c>
      <c r="CB111">
        <v>1</v>
      </c>
      <c r="CC111">
        <v>1</v>
      </c>
      <c r="CD111">
        <v>0</v>
      </c>
      <c r="CE111">
        <v>1</v>
      </c>
      <c r="CF111">
        <v>1</v>
      </c>
      <c r="CG111">
        <v>0</v>
      </c>
      <c r="CH111">
        <v>0</v>
      </c>
      <c r="CI111">
        <v>0</v>
      </c>
      <c r="CJ111">
        <v>0</v>
      </c>
      <c r="CK111">
        <v>0</v>
      </c>
      <c r="CL111">
        <v>0</v>
      </c>
      <c r="CM111">
        <v>1</v>
      </c>
      <c r="CN111">
        <v>0</v>
      </c>
      <c r="CO111">
        <v>0</v>
      </c>
      <c r="CP111">
        <v>1</v>
      </c>
      <c r="CQ111">
        <v>1</v>
      </c>
      <c r="CR111">
        <v>1</v>
      </c>
      <c r="CS111">
        <v>0</v>
      </c>
      <c r="CT111">
        <v>0</v>
      </c>
      <c r="CU111">
        <v>0</v>
      </c>
      <c r="CV111">
        <v>0</v>
      </c>
      <c r="CW111">
        <v>1</v>
      </c>
      <c r="CX111">
        <v>1</v>
      </c>
      <c r="CY111">
        <v>0</v>
      </c>
      <c r="CZ111">
        <v>0</v>
      </c>
      <c r="DA111">
        <v>0</v>
      </c>
      <c r="DB111">
        <v>0</v>
      </c>
      <c r="DC111">
        <v>0</v>
      </c>
      <c r="DD111">
        <v>0</v>
      </c>
      <c r="DE111">
        <v>0</v>
      </c>
      <c r="DF111">
        <v>0</v>
      </c>
      <c r="DG111">
        <v>0</v>
      </c>
      <c r="DH111">
        <v>1</v>
      </c>
      <c r="DI111">
        <v>0</v>
      </c>
    </row>
    <row r="112" spans="1:113" x14ac:dyDescent="0.35">
      <c r="A112" t="s">
        <v>334</v>
      </c>
      <c r="B112" s="1">
        <v>43295</v>
      </c>
      <c r="C112" s="1">
        <v>43342</v>
      </c>
      <c r="D112">
        <v>1</v>
      </c>
      <c r="E112">
        <v>0</v>
      </c>
      <c r="F112">
        <v>0</v>
      </c>
      <c r="G112">
        <v>0</v>
      </c>
      <c r="H112">
        <v>1</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1</v>
      </c>
      <c r="AC112">
        <v>1</v>
      </c>
      <c r="AD112">
        <v>1</v>
      </c>
      <c r="AE112">
        <v>0</v>
      </c>
      <c r="AF112">
        <v>1</v>
      </c>
      <c r="AG112">
        <v>0</v>
      </c>
      <c r="AH112">
        <v>0</v>
      </c>
      <c r="AI112">
        <v>0</v>
      </c>
      <c r="AJ112">
        <v>0</v>
      </c>
      <c r="AK112">
        <v>0</v>
      </c>
      <c r="AL112">
        <v>0</v>
      </c>
      <c r="AM112">
        <v>0</v>
      </c>
      <c r="AN112">
        <v>0</v>
      </c>
      <c r="AO112">
        <v>0</v>
      </c>
      <c r="AP112">
        <v>0</v>
      </c>
      <c r="AQ112">
        <v>0</v>
      </c>
      <c r="AR112" t="s">
        <v>794</v>
      </c>
      <c r="AS112" t="s">
        <v>794</v>
      </c>
      <c r="AT112" t="s">
        <v>794</v>
      </c>
      <c r="AU112" t="s">
        <v>794</v>
      </c>
      <c r="AV112">
        <v>0</v>
      </c>
      <c r="AW112" t="s">
        <v>794</v>
      </c>
      <c r="AX112" t="s">
        <v>794</v>
      </c>
      <c r="AY112">
        <v>0</v>
      </c>
      <c r="AZ112" t="s">
        <v>794</v>
      </c>
      <c r="BA112" t="s">
        <v>794</v>
      </c>
      <c r="BB112" t="s">
        <v>794</v>
      </c>
      <c r="BC112">
        <v>0</v>
      </c>
      <c r="BD112" t="s">
        <v>794</v>
      </c>
      <c r="BE112" t="s">
        <v>794</v>
      </c>
      <c r="BF112" t="s">
        <v>794</v>
      </c>
      <c r="BG112" t="s">
        <v>794</v>
      </c>
      <c r="BH112" t="s">
        <v>794</v>
      </c>
      <c r="BI112" t="s">
        <v>794</v>
      </c>
      <c r="BJ112" t="s">
        <v>794</v>
      </c>
      <c r="BK112">
        <v>0</v>
      </c>
      <c r="BL112" t="s">
        <v>794</v>
      </c>
      <c r="BM112" t="s">
        <v>794</v>
      </c>
      <c r="BN112">
        <v>0</v>
      </c>
      <c r="BO112" t="s">
        <v>794</v>
      </c>
      <c r="BP112" t="s">
        <v>794</v>
      </c>
      <c r="BQ112" t="s">
        <v>794</v>
      </c>
      <c r="BR112">
        <v>1</v>
      </c>
      <c r="BS112">
        <v>0</v>
      </c>
      <c r="BT112">
        <v>0</v>
      </c>
      <c r="BU112">
        <v>0</v>
      </c>
      <c r="BV112">
        <v>0</v>
      </c>
      <c r="BW112">
        <v>1</v>
      </c>
      <c r="BX112">
        <v>1</v>
      </c>
      <c r="BY112">
        <v>1</v>
      </c>
      <c r="BZ112">
        <v>1</v>
      </c>
      <c r="CA112">
        <v>1</v>
      </c>
      <c r="CB112">
        <v>1</v>
      </c>
      <c r="CC112">
        <v>1</v>
      </c>
      <c r="CD112">
        <v>0</v>
      </c>
      <c r="CE112">
        <v>1</v>
      </c>
      <c r="CF112">
        <v>1</v>
      </c>
      <c r="CG112">
        <v>0</v>
      </c>
      <c r="CH112">
        <v>0</v>
      </c>
      <c r="CI112">
        <v>0</v>
      </c>
      <c r="CJ112">
        <v>0</v>
      </c>
      <c r="CK112">
        <v>0</v>
      </c>
      <c r="CL112">
        <v>0</v>
      </c>
      <c r="CM112">
        <v>1</v>
      </c>
      <c r="CN112">
        <v>0</v>
      </c>
      <c r="CO112">
        <v>0</v>
      </c>
      <c r="CP112">
        <v>0</v>
      </c>
      <c r="CQ112">
        <v>1</v>
      </c>
      <c r="CR112">
        <v>1</v>
      </c>
      <c r="CS112">
        <v>0</v>
      </c>
      <c r="CT112">
        <v>0</v>
      </c>
      <c r="CU112">
        <v>0</v>
      </c>
      <c r="CV112">
        <v>0</v>
      </c>
      <c r="CW112">
        <v>1</v>
      </c>
      <c r="CX112">
        <v>1</v>
      </c>
      <c r="CY112">
        <v>0</v>
      </c>
      <c r="CZ112">
        <v>0</v>
      </c>
      <c r="DA112">
        <v>0</v>
      </c>
      <c r="DB112">
        <v>0</v>
      </c>
      <c r="DC112">
        <v>0</v>
      </c>
      <c r="DD112">
        <v>0</v>
      </c>
      <c r="DE112">
        <v>0</v>
      </c>
      <c r="DF112">
        <v>0</v>
      </c>
      <c r="DG112">
        <v>0</v>
      </c>
      <c r="DH112">
        <v>1</v>
      </c>
      <c r="DI112">
        <v>0</v>
      </c>
    </row>
    <row r="113" spans="1:113" x14ac:dyDescent="0.35">
      <c r="A113" t="s">
        <v>334</v>
      </c>
      <c r="B113" s="1">
        <v>43343</v>
      </c>
      <c r="C113" s="1">
        <v>43445</v>
      </c>
      <c r="D113">
        <v>1</v>
      </c>
      <c r="E113">
        <v>0</v>
      </c>
      <c r="F113">
        <v>0</v>
      </c>
      <c r="G113">
        <v>0</v>
      </c>
      <c r="H113">
        <v>1</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1</v>
      </c>
      <c r="AC113">
        <v>1</v>
      </c>
      <c r="AD113">
        <v>1</v>
      </c>
      <c r="AE113">
        <v>0</v>
      </c>
      <c r="AF113">
        <v>1</v>
      </c>
      <c r="AG113">
        <v>0</v>
      </c>
      <c r="AH113">
        <v>0</v>
      </c>
      <c r="AI113">
        <v>0</v>
      </c>
      <c r="AJ113">
        <v>0</v>
      </c>
      <c r="AK113">
        <v>0</v>
      </c>
      <c r="AL113">
        <v>0</v>
      </c>
      <c r="AM113">
        <v>0</v>
      </c>
      <c r="AN113">
        <v>0</v>
      </c>
      <c r="AO113">
        <v>0</v>
      </c>
      <c r="AP113">
        <v>0</v>
      </c>
      <c r="AQ113">
        <v>0</v>
      </c>
      <c r="AR113" t="s">
        <v>794</v>
      </c>
      <c r="AS113" t="s">
        <v>794</v>
      </c>
      <c r="AT113" t="s">
        <v>794</v>
      </c>
      <c r="AU113" t="s">
        <v>794</v>
      </c>
      <c r="AV113">
        <v>0</v>
      </c>
      <c r="AW113" t="s">
        <v>794</v>
      </c>
      <c r="AX113" t="s">
        <v>794</v>
      </c>
      <c r="AY113">
        <v>0</v>
      </c>
      <c r="AZ113" t="s">
        <v>794</v>
      </c>
      <c r="BA113" t="s">
        <v>794</v>
      </c>
      <c r="BB113" t="s">
        <v>794</v>
      </c>
      <c r="BC113">
        <v>0</v>
      </c>
      <c r="BD113" t="s">
        <v>794</v>
      </c>
      <c r="BE113" t="s">
        <v>794</v>
      </c>
      <c r="BF113" t="s">
        <v>794</v>
      </c>
      <c r="BG113" t="s">
        <v>794</v>
      </c>
      <c r="BH113" t="s">
        <v>794</v>
      </c>
      <c r="BI113" t="s">
        <v>794</v>
      </c>
      <c r="BJ113" t="s">
        <v>794</v>
      </c>
      <c r="BK113">
        <v>0</v>
      </c>
      <c r="BL113" t="s">
        <v>794</v>
      </c>
      <c r="BM113" t="s">
        <v>794</v>
      </c>
      <c r="BN113">
        <v>0</v>
      </c>
      <c r="BO113" t="s">
        <v>794</v>
      </c>
      <c r="BP113" t="s">
        <v>794</v>
      </c>
      <c r="BQ113" t="s">
        <v>794</v>
      </c>
      <c r="BR113">
        <v>1</v>
      </c>
      <c r="BS113">
        <v>0</v>
      </c>
      <c r="BT113">
        <v>0</v>
      </c>
      <c r="BU113">
        <v>0</v>
      </c>
      <c r="BV113">
        <v>0</v>
      </c>
      <c r="BW113">
        <v>1</v>
      </c>
      <c r="BX113">
        <v>1</v>
      </c>
      <c r="BY113">
        <v>1</v>
      </c>
      <c r="BZ113">
        <v>1</v>
      </c>
      <c r="CA113">
        <v>1</v>
      </c>
      <c r="CB113">
        <v>1</v>
      </c>
      <c r="CC113">
        <v>1</v>
      </c>
      <c r="CD113">
        <v>0</v>
      </c>
      <c r="CE113">
        <v>1</v>
      </c>
      <c r="CF113">
        <v>1</v>
      </c>
      <c r="CG113">
        <v>0</v>
      </c>
      <c r="CH113">
        <v>0</v>
      </c>
      <c r="CI113">
        <v>0</v>
      </c>
      <c r="CJ113">
        <v>0</v>
      </c>
      <c r="CK113">
        <v>0</v>
      </c>
      <c r="CL113">
        <v>0</v>
      </c>
      <c r="CM113">
        <v>1</v>
      </c>
      <c r="CN113">
        <v>0</v>
      </c>
      <c r="CO113">
        <v>0</v>
      </c>
      <c r="CP113">
        <v>0</v>
      </c>
      <c r="CQ113">
        <v>1</v>
      </c>
      <c r="CR113">
        <v>1</v>
      </c>
      <c r="CS113">
        <v>0</v>
      </c>
      <c r="CT113">
        <v>0</v>
      </c>
      <c r="CU113">
        <v>0</v>
      </c>
      <c r="CV113">
        <v>0</v>
      </c>
      <c r="CW113">
        <v>1</v>
      </c>
      <c r="CX113">
        <v>1</v>
      </c>
      <c r="CY113">
        <v>0</v>
      </c>
      <c r="CZ113">
        <v>0</v>
      </c>
      <c r="DA113">
        <v>0</v>
      </c>
      <c r="DB113">
        <v>0</v>
      </c>
      <c r="DC113">
        <v>0</v>
      </c>
      <c r="DD113">
        <v>0</v>
      </c>
      <c r="DE113">
        <v>0</v>
      </c>
      <c r="DF113">
        <v>0</v>
      </c>
      <c r="DG113">
        <v>0</v>
      </c>
      <c r="DH113">
        <v>1</v>
      </c>
      <c r="DI113">
        <v>0</v>
      </c>
    </row>
    <row r="114" spans="1:113" x14ac:dyDescent="0.35">
      <c r="A114" t="s">
        <v>334</v>
      </c>
      <c r="B114" s="1">
        <v>43446</v>
      </c>
      <c r="C114" s="1">
        <v>43536</v>
      </c>
      <c r="D114">
        <v>1</v>
      </c>
      <c r="E114">
        <v>0</v>
      </c>
      <c r="F114">
        <v>0</v>
      </c>
      <c r="G114">
        <v>0</v>
      </c>
      <c r="H114">
        <v>1</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1</v>
      </c>
      <c r="AC114">
        <v>1</v>
      </c>
      <c r="AD114">
        <v>1</v>
      </c>
      <c r="AE114">
        <v>0</v>
      </c>
      <c r="AF114">
        <v>1</v>
      </c>
      <c r="AG114">
        <v>0</v>
      </c>
      <c r="AH114">
        <v>0</v>
      </c>
      <c r="AI114">
        <v>0</v>
      </c>
      <c r="AJ114">
        <v>0</v>
      </c>
      <c r="AK114">
        <v>0</v>
      </c>
      <c r="AL114">
        <v>0</v>
      </c>
      <c r="AM114">
        <v>0</v>
      </c>
      <c r="AN114">
        <v>0</v>
      </c>
      <c r="AO114">
        <v>0</v>
      </c>
      <c r="AP114">
        <v>0</v>
      </c>
      <c r="AQ114">
        <v>0</v>
      </c>
      <c r="AR114" t="s">
        <v>794</v>
      </c>
      <c r="AS114" t="s">
        <v>794</v>
      </c>
      <c r="AT114" t="s">
        <v>794</v>
      </c>
      <c r="AU114" t="s">
        <v>794</v>
      </c>
      <c r="AV114">
        <v>0</v>
      </c>
      <c r="AW114" t="s">
        <v>794</v>
      </c>
      <c r="AX114" t="s">
        <v>794</v>
      </c>
      <c r="AY114">
        <v>0</v>
      </c>
      <c r="AZ114" t="s">
        <v>794</v>
      </c>
      <c r="BA114" t="s">
        <v>794</v>
      </c>
      <c r="BB114" t="s">
        <v>794</v>
      </c>
      <c r="BC114">
        <v>0</v>
      </c>
      <c r="BD114" t="s">
        <v>794</v>
      </c>
      <c r="BE114" t="s">
        <v>794</v>
      </c>
      <c r="BF114" t="s">
        <v>794</v>
      </c>
      <c r="BG114" t="s">
        <v>794</v>
      </c>
      <c r="BH114" t="s">
        <v>794</v>
      </c>
      <c r="BI114" t="s">
        <v>794</v>
      </c>
      <c r="BJ114" t="s">
        <v>794</v>
      </c>
      <c r="BK114">
        <v>0</v>
      </c>
      <c r="BL114" t="s">
        <v>794</v>
      </c>
      <c r="BM114" t="s">
        <v>794</v>
      </c>
      <c r="BN114">
        <v>0</v>
      </c>
      <c r="BO114" t="s">
        <v>794</v>
      </c>
      <c r="BP114" t="s">
        <v>794</v>
      </c>
      <c r="BQ114" t="s">
        <v>794</v>
      </c>
      <c r="BR114">
        <v>1</v>
      </c>
      <c r="BS114">
        <v>0</v>
      </c>
      <c r="BT114">
        <v>0</v>
      </c>
      <c r="BU114">
        <v>0</v>
      </c>
      <c r="BV114">
        <v>0</v>
      </c>
      <c r="BW114">
        <v>1</v>
      </c>
      <c r="BX114">
        <v>1</v>
      </c>
      <c r="BY114">
        <v>1</v>
      </c>
      <c r="BZ114">
        <v>1</v>
      </c>
      <c r="CA114">
        <v>1</v>
      </c>
      <c r="CB114">
        <v>1</v>
      </c>
      <c r="CC114">
        <v>1</v>
      </c>
      <c r="CD114">
        <v>0</v>
      </c>
      <c r="CE114">
        <v>1</v>
      </c>
      <c r="CF114">
        <v>1</v>
      </c>
      <c r="CG114">
        <v>0</v>
      </c>
      <c r="CH114">
        <v>0</v>
      </c>
      <c r="CI114">
        <v>0</v>
      </c>
      <c r="CJ114">
        <v>0</v>
      </c>
      <c r="CK114">
        <v>0</v>
      </c>
      <c r="CL114">
        <v>0</v>
      </c>
      <c r="CM114">
        <v>1</v>
      </c>
      <c r="CN114">
        <v>0</v>
      </c>
      <c r="CO114">
        <v>0</v>
      </c>
      <c r="CP114">
        <v>0</v>
      </c>
      <c r="CQ114">
        <v>1</v>
      </c>
      <c r="CR114">
        <v>1</v>
      </c>
      <c r="CS114">
        <v>0</v>
      </c>
      <c r="CT114">
        <v>0</v>
      </c>
      <c r="CU114">
        <v>0</v>
      </c>
      <c r="CV114">
        <v>0</v>
      </c>
      <c r="CW114">
        <v>1</v>
      </c>
      <c r="CX114">
        <v>1</v>
      </c>
      <c r="CY114">
        <v>0</v>
      </c>
      <c r="CZ114">
        <v>0</v>
      </c>
      <c r="DA114">
        <v>0</v>
      </c>
      <c r="DB114">
        <v>0</v>
      </c>
      <c r="DC114">
        <v>0</v>
      </c>
      <c r="DD114">
        <v>0</v>
      </c>
      <c r="DE114">
        <v>0</v>
      </c>
      <c r="DF114">
        <v>0</v>
      </c>
      <c r="DG114">
        <v>0</v>
      </c>
      <c r="DH114">
        <v>1</v>
      </c>
      <c r="DI114">
        <v>0</v>
      </c>
    </row>
    <row r="115" spans="1:113" x14ac:dyDescent="0.35">
      <c r="A115" t="s">
        <v>334</v>
      </c>
      <c r="B115" s="1">
        <v>43537</v>
      </c>
      <c r="C115" s="1">
        <v>43644</v>
      </c>
      <c r="D115">
        <v>1</v>
      </c>
      <c r="E115">
        <v>0</v>
      </c>
      <c r="F115">
        <v>0</v>
      </c>
      <c r="G115">
        <v>0</v>
      </c>
      <c r="H115">
        <v>1</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1</v>
      </c>
      <c r="AC115">
        <v>1</v>
      </c>
      <c r="AD115">
        <v>1</v>
      </c>
      <c r="AE115">
        <v>1</v>
      </c>
      <c r="AF115">
        <v>1</v>
      </c>
      <c r="AG115">
        <v>0</v>
      </c>
      <c r="AH115">
        <v>0</v>
      </c>
      <c r="AI115">
        <v>0</v>
      </c>
      <c r="AJ115">
        <v>0</v>
      </c>
      <c r="AK115">
        <v>0</v>
      </c>
      <c r="AL115">
        <v>1</v>
      </c>
      <c r="AM115">
        <v>0</v>
      </c>
      <c r="AN115">
        <v>0</v>
      </c>
      <c r="AO115">
        <v>0</v>
      </c>
      <c r="AP115">
        <v>0</v>
      </c>
      <c r="AQ115">
        <v>0</v>
      </c>
      <c r="AR115" t="s">
        <v>794</v>
      </c>
      <c r="AS115" t="s">
        <v>794</v>
      </c>
      <c r="AT115" t="s">
        <v>794</v>
      </c>
      <c r="AU115" t="s">
        <v>794</v>
      </c>
      <c r="AV115">
        <v>0</v>
      </c>
      <c r="AW115" t="s">
        <v>794</v>
      </c>
      <c r="AX115" t="s">
        <v>794</v>
      </c>
      <c r="AY115">
        <v>0</v>
      </c>
      <c r="AZ115" t="s">
        <v>794</v>
      </c>
      <c r="BA115" t="s">
        <v>794</v>
      </c>
      <c r="BB115" t="s">
        <v>794</v>
      </c>
      <c r="BC115">
        <v>0</v>
      </c>
      <c r="BD115" t="s">
        <v>794</v>
      </c>
      <c r="BE115" t="s">
        <v>794</v>
      </c>
      <c r="BF115" t="s">
        <v>794</v>
      </c>
      <c r="BG115" t="s">
        <v>794</v>
      </c>
      <c r="BH115" t="s">
        <v>794</v>
      </c>
      <c r="BI115" t="s">
        <v>794</v>
      </c>
      <c r="BJ115" t="s">
        <v>794</v>
      </c>
      <c r="BK115">
        <v>0</v>
      </c>
      <c r="BL115" t="s">
        <v>794</v>
      </c>
      <c r="BM115" t="s">
        <v>794</v>
      </c>
      <c r="BN115">
        <v>0</v>
      </c>
      <c r="BO115" t="s">
        <v>794</v>
      </c>
      <c r="BP115" t="s">
        <v>794</v>
      </c>
      <c r="BQ115" t="s">
        <v>794</v>
      </c>
      <c r="BR115">
        <v>1</v>
      </c>
      <c r="BS115">
        <v>0</v>
      </c>
      <c r="BT115">
        <v>0</v>
      </c>
      <c r="BU115">
        <v>0</v>
      </c>
      <c r="BV115">
        <v>0</v>
      </c>
      <c r="BW115">
        <v>1</v>
      </c>
      <c r="BX115">
        <v>1</v>
      </c>
      <c r="BY115">
        <v>1</v>
      </c>
      <c r="BZ115">
        <v>1</v>
      </c>
      <c r="CA115">
        <v>1</v>
      </c>
      <c r="CB115">
        <v>1</v>
      </c>
      <c r="CC115">
        <v>1</v>
      </c>
      <c r="CD115">
        <v>0</v>
      </c>
      <c r="CE115">
        <v>1</v>
      </c>
      <c r="CF115">
        <v>1</v>
      </c>
      <c r="CG115">
        <v>0</v>
      </c>
      <c r="CH115">
        <v>0</v>
      </c>
      <c r="CI115">
        <v>0</v>
      </c>
      <c r="CJ115">
        <v>0</v>
      </c>
      <c r="CK115">
        <v>0</v>
      </c>
      <c r="CL115">
        <v>0</v>
      </c>
      <c r="CM115">
        <v>1</v>
      </c>
      <c r="CN115">
        <v>0</v>
      </c>
      <c r="CO115">
        <v>0</v>
      </c>
      <c r="CP115">
        <v>0</v>
      </c>
      <c r="CQ115">
        <v>1</v>
      </c>
      <c r="CR115">
        <v>1</v>
      </c>
      <c r="CS115">
        <v>0</v>
      </c>
      <c r="CT115">
        <v>0</v>
      </c>
      <c r="CU115">
        <v>0</v>
      </c>
      <c r="CV115">
        <v>0</v>
      </c>
      <c r="CW115">
        <v>1</v>
      </c>
      <c r="CX115">
        <v>1</v>
      </c>
      <c r="CY115">
        <v>0</v>
      </c>
      <c r="CZ115">
        <v>0</v>
      </c>
      <c r="DA115">
        <v>0</v>
      </c>
      <c r="DB115">
        <v>0</v>
      </c>
      <c r="DC115">
        <v>0</v>
      </c>
      <c r="DD115">
        <v>0</v>
      </c>
      <c r="DE115">
        <v>0</v>
      </c>
      <c r="DF115">
        <v>0</v>
      </c>
      <c r="DG115">
        <v>0</v>
      </c>
      <c r="DH115">
        <v>1</v>
      </c>
      <c r="DI115">
        <v>0</v>
      </c>
    </row>
    <row r="116" spans="1:113" x14ac:dyDescent="0.35">
      <c r="A116" t="s">
        <v>334</v>
      </c>
      <c r="B116" s="1">
        <v>43645</v>
      </c>
      <c r="C116" s="1">
        <v>43695</v>
      </c>
      <c r="D116">
        <v>1</v>
      </c>
      <c r="E116">
        <v>0</v>
      </c>
      <c r="F116">
        <v>0</v>
      </c>
      <c r="G116">
        <v>0</v>
      </c>
      <c r="H116">
        <v>1</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1</v>
      </c>
      <c r="AC116">
        <v>1</v>
      </c>
      <c r="AD116">
        <v>1</v>
      </c>
      <c r="AE116">
        <v>1</v>
      </c>
      <c r="AF116">
        <v>1</v>
      </c>
      <c r="AG116">
        <v>0</v>
      </c>
      <c r="AH116">
        <v>0</v>
      </c>
      <c r="AI116">
        <v>0</v>
      </c>
      <c r="AJ116">
        <v>0</v>
      </c>
      <c r="AK116">
        <v>0</v>
      </c>
      <c r="AL116">
        <v>1</v>
      </c>
      <c r="AM116">
        <v>0</v>
      </c>
      <c r="AN116">
        <v>0</v>
      </c>
      <c r="AO116">
        <v>0</v>
      </c>
      <c r="AP116">
        <v>0</v>
      </c>
      <c r="AQ116">
        <v>0</v>
      </c>
      <c r="AR116" t="s">
        <v>794</v>
      </c>
      <c r="AS116" t="s">
        <v>794</v>
      </c>
      <c r="AT116" t="s">
        <v>794</v>
      </c>
      <c r="AU116" t="s">
        <v>794</v>
      </c>
      <c r="AV116">
        <v>0</v>
      </c>
      <c r="AW116" t="s">
        <v>794</v>
      </c>
      <c r="AX116" t="s">
        <v>794</v>
      </c>
      <c r="AY116">
        <v>0</v>
      </c>
      <c r="AZ116" t="s">
        <v>794</v>
      </c>
      <c r="BA116" t="s">
        <v>794</v>
      </c>
      <c r="BB116" t="s">
        <v>794</v>
      </c>
      <c r="BC116">
        <v>0</v>
      </c>
      <c r="BD116" t="s">
        <v>794</v>
      </c>
      <c r="BE116" t="s">
        <v>794</v>
      </c>
      <c r="BF116" t="s">
        <v>794</v>
      </c>
      <c r="BG116" t="s">
        <v>794</v>
      </c>
      <c r="BH116" t="s">
        <v>794</v>
      </c>
      <c r="BI116" t="s">
        <v>794</v>
      </c>
      <c r="BJ116" t="s">
        <v>794</v>
      </c>
      <c r="BK116">
        <v>0</v>
      </c>
      <c r="BL116" t="s">
        <v>794</v>
      </c>
      <c r="BM116" t="s">
        <v>794</v>
      </c>
      <c r="BN116">
        <v>0</v>
      </c>
      <c r="BO116" t="s">
        <v>794</v>
      </c>
      <c r="BP116" t="s">
        <v>794</v>
      </c>
      <c r="BQ116" t="s">
        <v>794</v>
      </c>
      <c r="BR116">
        <v>1</v>
      </c>
      <c r="BS116">
        <v>0</v>
      </c>
      <c r="BT116">
        <v>0</v>
      </c>
      <c r="BU116">
        <v>0</v>
      </c>
      <c r="BV116">
        <v>0</v>
      </c>
      <c r="BW116">
        <v>1</v>
      </c>
      <c r="BX116">
        <v>1</v>
      </c>
      <c r="BY116">
        <v>1</v>
      </c>
      <c r="BZ116">
        <v>1</v>
      </c>
      <c r="CA116">
        <v>1</v>
      </c>
      <c r="CB116">
        <v>1</v>
      </c>
      <c r="CC116">
        <v>1</v>
      </c>
      <c r="CD116">
        <v>0</v>
      </c>
      <c r="CE116">
        <v>1</v>
      </c>
      <c r="CF116">
        <v>1</v>
      </c>
      <c r="CG116">
        <v>0</v>
      </c>
      <c r="CH116">
        <v>0</v>
      </c>
      <c r="CI116">
        <v>0</v>
      </c>
      <c r="CJ116">
        <v>0</v>
      </c>
      <c r="CK116">
        <v>0</v>
      </c>
      <c r="CL116">
        <v>0</v>
      </c>
      <c r="CM116">
        <v>1</v>
      </c>
      <c r="CN116">
        <v>0</v>
      </c>
      <c r="CO116">
        <v>0</v>
      </c>
      <c r="CP116">
        <v>0</v>
      </c>
      <c r="CQ116">
        <v>1</v>
      </c>
      <c r="CR116">
        <v>1</v>
      </c>
      <c r="CS116">
        <v>0</v>
      </c>
      <c r="CT116">
        <v>0</v>
      </c>
      <c r="CU116">
        <v>0</v>
      </c>
      <c r="CV116">
        <v>0</v>
      </c>
      <c r="CW116">
        <v>1</v>
      </c>
      <c r="CX116">
        <v>1</v>
      </c>
      <c r="CY116">
        <v>0</v>
      </c>
      <c r="CZ116">
        <v>0</v>
      </c>
      <c r="DA116">
        <v>0</v>
      </c>
      <c r="DB116">
        <v>0</v>
      </c>
      <c r="DC116">
        <v>0</v>
      </c>
      <c r="DD116">
        <v>0</v>
      </c>
      <c r="DE116">
        <v>0</v>
      </c>
      <c r="DF116">
        <v>0</v>
      </c>
      <c r="DG116">
        <v>0</v>
      </c>
      <c r="DH116">
        <v>1</v>
      </c>
      <c r="DI116">
        <v>0</v>
      </c>
    </row>
    <row r="117" spans="1:113" x14ac:dyDescent="0.35">
      <c r="A117" t="s">
        <v>334</v>
      </c>
      <c r="B117" s="1">
        <v>43696</v>
      </c>
      <c r="C117" s="1">
        <v>43786</v>
      </c>
      <c r="D117">
        <v>1</v>
      </c>
      <c r="E117">
        <v>0</v>
      </c>
      <c r="F117">
        <v>0</v>
      </c>
      <c r="G117">
        <v>0</v>
      </c>
      <c r="H117">
        <v>1</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1</v>
      </c>
      <c r="AC117">
        <v>1</v>
      </c>
      <c r="AD117">
        <v>1</v>
      </c>
      <c r="AE117">
        <v>1</v>
      </c>
      <c r="AF117">
        <v>1</v>
      </c>
      <c r="AG117">
        <v>0</v>
      </c>
      <c r="AH117">
        <v>0</v>
      </c>
      <c r="AI117">
        <v>0</v>
      </c>
      <c r="AJ117">
        <v>0</v>
      </c>
      <c r="AK117">
        <v>0</v>
      </c>
      <c r="AL117">
        <v>1</v>
      </c>
      <c r="AM117">
        <v>0</v>
      </c>
      <c r="AN117">
        <v>0</v>
      </c>
      <c r="AO117">
        <v>0</v>
      </c>
      <c r="AP117">
        <v>0</v>
      </c>
      <c r="AQ117">
        <v>0</v>
      </c>
      <c r="AR117" t="s">
        <v>794</v>
      </c>
      <c r="AS117" t="s">
        <v>794</v>
      </c>
      <c r="AT117" t="s">
        <v>794</v>
      </c>
      <c r="AU117" t="s">
        <v>794</v>
      </c>
      <c r="AV117">
        <v>0</v>
      </c>
      <c r="AW117" t="s">
        <v>794</v>
      </c>
      <c r="AX117" t="s">
        <v>794</v>
      </c>
      <c r="AY117">
        <v>0</v>
      </c>
      <c r="AZ117" t="s">
        <v>794</v>
      </c>
      <c r="BA117" t="s">
        <v>794</v>
      </c>
      <c r="BB117" t="s">
        <v>794</v>
      </c>
      <c r="BC117">
        <v>0</v>
      </c>
      <c r="BD117" t="s">
        <v>794</v>
      </c>
      <c r="BE117" t="s">
        <v>794</v>
      </c>
      <c r="BF117" t="s">
        <v>794</v>
      </c>
      <c r="BG117" t="s">
        <v>794</v>
      </c>
      <c r="BH117" t="s">
        <v>794</v>
      </c>
      <c r="BI117" t="s">
        <v>794</v>
      </c>
      <c r="BJ117" t="s">
        <v>794</v>
      </c>
      <c r="BK117">
        <v>0</v>
      </c>
      <c r="BL117" t="s">
        <v>794</v>
      </c>
      <c r="BM117" t="s">
        <v>794</v>
      </c>
      <c r="BN117">
        <v>0</v>
      </c>
      <c r="BO117" t="s">
        <v>794</v>
      </c>
      <c r="BP117" t="s">
        <v>794</v>
      </c>
      <c r="BQ117" t="s">
        <v>794</v>
      </c>
      <c r="BR117">
        <v>1</v>
      </c>
      <c r="BS117">
        <v>0</v>
      </c>
      <c r="BT117">
        <v>0</v>
      </c>
      <c r="BU117">
        <v>0</v>
      </c>
      <c r="BV117">
        <v>0</v>
      </c>
      <c r="BW117">
        <v>1</v>
      </c>
      <c r="BX117">
        <v>1</v>
      </c>
      <c r="BY117">
        <v>1</v>
      </c>
      <c r="BZ117">
        <v>1</v>
      </c>
      <c r="CA117">
        <v>1</v>
      </c>
      <c r="CB117">
        <v>1</v>
      </c>
      <c r="CC117">
        <v>1</v>
      </c>
      <c r="CD117">
        <v>0</v>
      </c>
      <c r="CE117">
        <v>1</v>
      </c>
      <c r="CF117">
        <v>1</v>
      </c>
      <c r="CG117">
        <v>0</v>
      </c>
      <c r="CH117">
        <v>0</v>
      </c>
      <c r="CI117">
        <v>0</v>
      </c>
      <c r="CJ117">
        <v>0</v>
      </c>
      <c r="CK117">
        <v>0</v>
      </c>
      <c r="CL117">
        <v>0</v>
      </c>
      <c r="CM117">
        <v>1</v>
      </c>
      <c r="CN117">
        <v>0</v>
      </c>
      <c r="CO117">
        <v>0</v>
      </c>
      <c r="CP117">
        <v>0</v>
      </c>
      <c r="CQ117">
        <v>1</v>
      </c>
      <c r="CR117">
        <v>1</v>
      </c>
      <c r="CS117">
        <v>0</v>
      </c>
      <c r="CT117">
        <v>0</v>
      </c>
      <c r="CU117">
        <v>0</v>
      </c>
      <c r="CV117">
        <v>0</v>
      </c>
      <c r="CW117">
        <v>1</v>
      </c>
      <c r="CX117">
        <v>1</v>
      </c>
      <c r="CY117">
        <v>0</v>
      </c>
      <c r="CZ117">
        <v>0</v>
      </c>
      <c r="DA117">
        <v>0</v>
      </c>
      <c r="DB117">
        <v>0</v>
      </c>
      <c r="DC117">
        <v>0</v>
      </c>
      <c r="DD117">
        <v>0</v>
      </c>
      <c r="DE117">
        <v>0</v>
      </c>
      <c r="DF117">
        <v>0</v>
      </c>
      <c r="DG117">
        <v>0</v>
      </c>
      <c r="DH117">
        <v>1</v>
      </c>
      <c r="DI117">
        <v>0</v>
      </c>
    </row>
    <row r="118" spans="1:113" x14ac:dyDescent="0.35">
      <c r="A118" t="s">
        <v>334</v>
      </c>
      <c r="B118" s="1">
        <v>43787</v>
      </c>
      <c r="C118" s="1">
        <v>43830</v>
      </c>
      <c r="D118">
        <v>1</v>
      </c>
      <c r="E118">
        <v>0</v>
      </c>
      <c r="F118">
        <v>0</v>
      </c>
      <c r="G118">
        <v>0</v>
      </c>
      <c r="H118">
        <v>1</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1</v>
      </c>
      <c r="AC118">
        <v>1</v>
      </c>
      <c r="AD118">
        <v>1</v>
      </c>
      <c r="AE118">
        <v>1</v>
      </c>
      <c r="AF118">
        <v>1</v>
      </c>
      <c r="AG118">
        <v>0</v>
      </c>
      <c r="AH118">
        <v>0</v>
      </c>
      <c r="AI118">
        <v>0</v>
      </c>
      <c r="AJ118">
        <v>0</v>
      </c>
      <c r="AK118">
        <v>0</v>
      </c>
      <c r="AL118">
        <v>1</v>
      </c>
      <c r="AM118">
        <v>0</v>
      </c>
      <c r="AN118">
        <v>0</v>
      </c>
      <c r="AO118">
        <v>0</v>
      </c>
      <c r="AP118">
        <v>0</v>
      </c>
      <c r="AQ118">
        <v>0</v>
      </c>
      <c r="AR118" t="s">
        <v>794</v>
      </c>
      <c r="AS118" t="s">
        <v>794</v>
      </c>
      <c r="AT118" t="s">
        <v>794</v>
      </c>
      <c r="AU118" t="s">
        <v>794</v>
      </c>
      <c r="AV118">
        <v>0</v>
      </c>
      <c r="AW118" t="s">
        <v>794</v>
      </c>
      <c r="AX118" t="s">
        <v>794</v>
      </c>
      <c r="AY118">
        <v>0</v>
      </c>
      <c r="AZ118" t="s">
        <v>794</v>
      </c>
      <c r="BA118" t="s">
        <v>794</v>
      </c>
      <c r="BB118" t="s">
        <v>794</v>
      </c>
      <c r="BC118">
        <v>0</v>
      </c>
      <c r="BD118" t="s">
        <v>794</v>
      </c>
      <c r="BE118" t="s">
        <v>794</v>
      </c>
      <c r="BF118" t="s">
        <v>794</v>
      </c>
      <c r="BG118" t="s">
        <v>794</v>
      </c>
      <c r="BH118" t="s">
        <v>794</v>
      </c>
      <c r="BI118" t="s">
        <v>794</v>
      </c>
      <c r="BJ118" t="s">
        <v>794</v>
      </c>
      <c r="BK118">
        <v>0</v>
      </c>
      <c r="BL118" t="s">
        <v>794</v>
      </c>
      <c r="BM118" t="s">
        <v>794</v>
      </c>
      <c r="BN118">
        <v>0</v>
      </c>
      <c r="BO118" t="s">
        <v>794</v>
      </c>
      <c r="BP118" t="s">
        <v>794</v>
      </c>
      <c r="BQ118" t="s">
        <v>794</v>
      </c>
      <c r="BR118">
        <v>1</v>
      </c>
      <c r="BS118">
        <v>0</v>
      </c>
      <c r="BT118">
        <v>0</v>
      </c>
      <c r="BU118">
        <v>0</v>
      </c>
      <c r="BV118">
        <v>0</v>
      </c>
      <c r="BW118">
        <v>1</v>
      </c>
      <c r="BX118">
        <v>1</v>
      </c>
      <c r="BY118">
        <v>1</v>
      </c>
      <c r="BZ118">
        <v>1</v>
      </c>
      <c r="CA118">
        <v>1</v>
      </c>
      <c r="CB118">
        <v>1</v>
      </c>
      <c r="CC118">
        <v>1</v>
      </c>
      <c r="CD118">
        <v>0</v>
      </c>
      <c r="CE118">
        <v>1</v>
      </c>
      <c r="CF118">
        <v>1</v>
      </c>
      <c r="CG118">
        <v>0</v>
      </c>
      <c r="CH118">
        <v>0</v>
      </c>
      <c r="CI118">
        <v>0</v>
      </c>
      <c r="CJ118">
        <v>0</v>
      </c>
      <c r="CK118">
        <v>0</v>
      </c>
      <c r="CL118">
        <v>0</v>
      </c>
      <c r="CM118">
        <v>1</v>
      </c>
      <c r="CN118">
        <v>0</v>
      </c>
      <c r="CO118">
        <v>0</v>
      </c>
      <c r="CP118">
        <v>0</v>
      </c>
      <c r="CQ118">
        <v>1</v>
      </c>
      <c r="CR118">
        <v>1</v>
      </c>
      <c r="CS118">
        <v>0</v>
      </c>
      <c r="CT118">
        <v>0</v>
      </c>
      <c r="CU118">
        <v>0</v>
      </c>
      <c r="CV118">
        <v>0</v>
      </c>
      <c r="CW118">
        <v>1</v>
      </c>
      <c r="CX118">
        <v>1</v>
      </c>
      <c r="CY118">
        <v>0</v>
      </c>
      <c r="CZ118">
        <v>0</v>
      </c>
      <c r="DA118">
        <v>0</v>
      </c>
      <c r="DB118">
        <v>0</v>
      </c>
      <c r="DC118">
        <v>0</v>
      </c>
      <c r="DD118">
        <v>0</v>
      </c>
      <c r="DE118">
        <v>0</v>
      </c>
      <c r="DF118">
        <v>0</v>
      </c>
      <c r="DG118">
        <v>0</v>
      </c>
      <c r="DH118">
        <v>1</v>
      </c>
      <c r="DI118">
        <v>0</v>
      </c>
    </row>
    <row r="119" spans="1:113" x14ac:dyDescent="0.35">
      <c r="A119" t="s">
        <v>355</v>
      </c>
      <c r="B119" s="1">
        <v>41640</v>
      </c>
      <c r="C119" s="1">
        <v>42947</v>
      </c>
      <c r="D119">
        <v>0</v>
      </c>
      <c r="E119" t="s">
        <v>794</v>
      </c>
      <c r="F119" t="s">
        <v>794</v>
      </c>
      <c r="G119" t="s">
        <v>794</v>
      </c>
      <c r="H119" t="s">
        <v>794</v>
      </c>
      <c r="I119" t="s">
        <v>794</v>
      </c>
      <c r="J119" t="s">
        <v>794</v>
      </c>
      <c r="K119" t="s">
        <v>794</v>
      </c>
      <c r="L119" t="s">
        <v>794</v>
      </c>
      <c r="M119" t="s">
        <v>794</v>
      </c>
      <c r="N119" t="s">
        <v>794</v>
      </c>
      <c r="O119" t="s">
        <v>794</v>
      </c>
      <c r="P119" t="s">
        <v>794</v>
      </c>
      <c r="Q119" t="s">
        <v>794</v>
      </c>
      <c r="R119" t="s">
        <v>794</v>
      </c>
      <c r="S119" t="s">
        <v>794</v>
      </c>
      <c r="T119" t="s">
        <v>794</v>
      </c>
      <c r="U119" t="s">
        <v>794</v>
      </c>
      <c r="V119" t="s">
        <v>794</v>
      </c>
      <c r="W119" t="s">
        <v>794</v>
      </c>
      <c r="X119" t="s">
        <v>794</v>
      </c>
      <c r="Y119" t="s">
        <v>794</v>
      </c>
      <c r="Z119" t="s">
        <v>794</v>
      </c>
      <c r="AA119" t="s">
        <v>794</v>
      </c>
      <c r="AB119" t="s">
        <v>794</v>
      </c>
      <c r="AC119" t="s">
        <v>794</v>
      </c>
      <c r="AD119" t="s">
        <v>794</v>
      </c>
      <c r="AE119" t="s">
        <v>794</v>
      </c>
      <c r="AF119" t="s">
        <v>794</v>
      </c>
      <c r="AG119" t="s">
        <v>794</v>
      </c>
      <c r="AH119" t="s">
        <v>794</v>
      </c>
      <c r="AI119" t="s">
        <v>794</v>
      </c>
      <c r="AJ119" t="s">
        <v>794</v>
      </c>
      <c r="AK119" t="s">
        <v>794</v>
      </c>
      <c r="AL119" t="s">
        <v>794</v>
      </c>
      <c r="AM119" t="s">
        <v>794</v>
      </c>
      <c r="AN119" t="s">
        <v>794</v>
      </c>
      <c r="AO119" t="s">
        <v>794</v>
      </c>
      <c r="AP119" t="s">
        <v>794</v>
      </c>
      <c r="AQ119" t="s">
        <v>794</v>
      </c>
      <c r="AR119" t="s">
        <v>794</v>
      </c>
      <c r="AS119" t="s">
        <v>794</v>
      </c>
      <c r="AT119" t="s">
        <v>794</v>
      </c>
      <c r="AU119" t="s">
        <v>794</v>
      </c>
      <c r="AV119" t="s">
        <v>794</v>
      </c>
      <c r="AW119" t="s">
        <v>794</v>
      </c>
      <c r="AX119" t="s">
        <v>794</v>
      </c>
      <c r="AY119" t="s">
        <v>794</v>
      </c>
      <c r="AZ119" t="s">
        <v>794</v>
      </c>
      <c r="BA119" t="s">
        <v>794</v>
      </c>
      <c r="BB119" t="s">
        <v>794</v>
      </c>
      <c r="BC119" t="s">
        <v>794</v>
      </c>
      <c r="BD119" t="s">
        <v>794</v>
      </c>
      <c r="BE119" t="s">
        <v>794</v>
      </c>
      <c r="BF119" t="s">
        <v>794</v>
      </c>
      <c r="BG119" t="s">
        <v>794</v>
      </c>
      <c r="BH119" t="s">
        <v>794</v>
      </c>
      <c r="BI119" t="s">
        <v>794</v>
      </c>
      <c r="BJ119" t="s">
        <v>794</v>
      </c>
      <c r="BK119" t="s">
        <v>794</v>
      </c>
      <c r="BL119" t="s">
        <v>794</v>
      </c>
      <c r="BM119" t="s">
        <v>794</v>
      </c>
      <c r="BN119" t="s">
        <v>794</v>
      </c>
      <c r="BO119" t="s">
        <v>794</v>
      </c>
      <c r="BP119" t="s">
        <v>794</v>
      </c>
      <c r="BQ119" t="s">
        <v>794</v>
      </c>
      <c r="BR119" t="s">
        <v>794</v>
      </c>
      <c r="BS119" t="s">
        <v>794</v>
      </c>
      <c r="BT119" t="s">
        <v>794</v>
      </c>
      <c r="BU119" t="s">
        <v>794</v>
      </c>
      <c r="BV119" t="s">
        <v>794</v>
      </c>
      <c r="BW119" t="s">
        <v>794</v>
      </c>
      <c r="BX119" t="s">
        <v>794</v>
      </c>
      <c r="BY119" t="s">
        <v>794</v>
      </c>
      <c r="BZ119" t="s">
        <v>794</v>
      </c>
      <c r="CA119" t="s">
        <v>794</v>
      </c>
      <c r="CB119" t="s">
        <v>794</v>
      </c>
      <c r="CC119" t="s">
        <v>794</v>
      </c>
      <c r="CD119" t="s">
        <v>794</v>
      </c>
      <c r="CE119" t="s">
        <v>794</v>
      </c>
      <c r="CF119" t="s">
        <v>794</v>
      </c>
      <c r="CG119" t="s">
        <v>794</v>
      </c>
      <c r="CH119" t="s">
        <v>794</v>
      </c>
      <c r="CI119" t="s">
        <v>794</v>
      </c>
      <c r="CJ119" t="s">
        <v>794</v>
      </c>
      <c r="CK119" t="s">
        <v>794</v>
      </c>
      <c r="CL119" t="s">
        <v>794</v>
      </c>
      <c r="CM119" t="s">
        <v>794</v>
      </c>
      <c r="CN119" t="s">
        <v>794</v>
      </c>
      <c r="CO119" t="s">
        <v>794</v>
      </c>
      <c r="CP119" t="s">
        <v>794</v>
      </c>
      <c r="CQ119" t="s">
        <v>794</v>
      </c>
      <c r="CR119" t="s">
        <v>794</v>
      </c>
      <c r="CS119" t="s">
        <v>794</v>
      </c>
      <c r="CT119" t="s">
        <v>794</v>
      </c>
      <c r="CU119" t="s">
        <v>794</v>
      </c>
      <c r="CV119" t="s">
        <v>794</v>
      </c>
      <c r="CW119" t="s">
        <v>794</v>
      </c>
      <c r="CX119" t="s">
        <v>794</v>
      </c>
      <c r="CY119" t="s">
        <v>794</v>
      </c>
      <c r="CZ119" t="s">
        <v>794</v>
      </c>
      <c r="DA119" t="s">
        <v>794</v>
      </c>
      <c r="DB119" t="s">
        <v>794</v>
      </c>
      <c r="DC119" t="s">
        <v>794</v>
      </c>
      <c r="DD119" t="s">
        <v>794</v>
      </c>
      <c r="DE119" t="s">
        <v>794</v>
      </c>
      <c r="DF119" t="s">
        <v>794</v>
      </c>
      <c r="DG119" t="s">
        <v>794</v>
      </c>
      <c r="DH119" t="s">
        <v>794</v>
      </c>
      <c r="DI119" t="s">
        <v>794</v>
      </c>
    </row>
    <row r="120" spans="1:113" x14ac:dyDescent="0.35">
      <c r="A120" t="s">
        <v>355</v>
      </c>
      <c r="B120" s="1">
        <v>42948</v>
      </c>
      <c r="C120" s="1">
        <v>43150</v>
      </c>
      <c r="D120">
        <v>1</v>
      </c>
      <c r="E120">
        <v>0</v>
      </c>
      <c r="F120">
        <v>0</v>
      </c>
      <c r="G120">
        <v>1</v>
      </c>
      <c r="H120">
        <v>0</v>
      </c>
      <c r="I120">
        <v>0</v>
      </c>
      <c r="J120">
        <v>0</v>
      </c>
      <c r="K120">
        <v>1</v>
      </c>
      <c r="L120">
        <v>0</v>
      </c>
      <c r="M120">
        <v>1</v>
      </c>
      <c r="N120">
        <v>0</v>
      </c>
      <c r="O120">
        <v>0</v>
      </c>
      <c r="P120">
        <v>0</v>
      </c>
      <c r="Q120">
        <v>0</v>
      </c>
      <c r="R120">
        <v>0</v>
      </c>
      <c r="S120">
        <v>0</v>
      </c>
      <c r="T120">
        <v>0</v>
      </c>
      <c r="U120">
        <v>0</v>
      </c>
      <c r="V120">
        <v>0</v>
      </c>
      <c r="W120">
        <v>0</v>
      </c>
      <c r="X120">
        <v>0</v>
      </c>
      <c r="Y120">
        <v>0</v>
      </c>
      <c r="Z120">
        <v>0</v>
      </c>
      <c r="AA120">
        <v>1</v>
      </c>
      <c r="AB120">
        <v>0</v>
      </c>
      <c r="AC120">
        <v>1</v>
      </c>
      <c r="AD120">
        <v>1</v>
      </c>
      <c r="AE120">
        <v>0</v>
      </c>
      <c r="AF120">
        <v>0</v>
      </c>
      <c r="AG120">
        <v>0</v>
      </c>
      <c r="AH120">
        <v>0</v>
      </c>
      <c r="AI120">
        <v>1</v>
      </c>
      <c r="AJ120">
        <v>0</v>
      </c>
      <c r="AK120">
        <v>0</v>
      </c>
      <c r="AL120">
        <v>0</v>
      </c>
      <c r="AM120">
        <v>0</v>
      </c>
      <c r="AN120">
        <v>0</v>
      </c>
      <c r="AO120">
        <v>0</v>
      </c>
      <c r="AP120">
        <v>0</v>
      </c>
      <c r="AQ120">
        <v>0</v>
      </c>
      <c r="AR120" t="s">
        <v>794</v>
      </c>
      <c r="AS120" t="s">
        <v>794</v>
      </c>
      <c r="AT120" t="s">
        <v>794</v>
      </c>
      <c r="AU120" t="s">
        <v>794</v>
      </c>
      <c r="AV120">
        <v>0</v>
      </c>
      <c r="AW120" t="s">
        <v>794</v>
      </c>
      <c r="AX120" t="s">
        <v>794</v>
      </c>
      <c r="AY120">
        <v>0</v>
      </c>
      <c r="AZ120" t="s">
        <v>794</v>
      </c>
      <c r="BA120" t="s">
        <v>794</v>
      </c>
      <c r="BB120" t="s">
        <v>794</v>
      </c>
      <c r="BC120">
        <v>0</v>
      </c>
      <c r="BD120" t="s">
        <v>794</v>
      </c>
      <c r="BE120" t="s">
        <v>794</v>
      </c>
      <c r="BF120" t="s">
        <v>794</v>
      </c>
      <c r="BG120" t="s">
        <v>794</v>
      </c>
      <c r="BH120" t="s">
        <v>794</v>
      </c>
      <c r="BI120" t="s">
        <v>794</v>
      </c>
      <c r="BJ120" t="s">
        <v>794</v>
      </c>
      <c r="BK120">
        <v>0</v>
      </c>
      <c r="BL120" t="s">
        <v>794</v>
      </c>
      <c r="BM120" t="s">
        <v>794</v>
      </c>
      <c r="BN120">
        <v>0</v>
      </c>
      <c r="BO120" t="s">
        <v>794</v>
      </c>
      <c r="BP120" t="s">
        <v>794</v>
      </c>
      <c r="BQ120" t="s">
        <v>794</v>
      </c>
      <c r="BR120">
        <v>0</v>
      </c>
      <c r="BS120">
        <v>0</v>
      </c>
      <c r="BT120">
        <v>0</v>
      </c>
      <c r="BU120">
        <v>0</v>
      </c>
      <c r="BV120">
        <v>1</v>
      </c>
      <c r="BW120">
        <v>1</v>
      </c>
      <c r="BX120">
        <v>1</v>
      </c>
      <c r="BY120">
        <v>1</v>
      </c>
      <c r="BZ120">
        <v>1</v>
      </c>
      <c r="CA120">
        <v>1</v>
      </c>
      <c r="CB120">
        <v>0</v>
      </c>
      <c r="CC120">
        <v>1</v>
      </c>
      <c r="CD120">
        <v>0</v>
      </c>
      <c r="CE120">
        <v>0</v>
      </c>
      <c r="CF120">
        <v>0</v>
      </c>
      <c r="CG120">
        <v>0</v>
      </c>
      <c r="CH120">
        <v>0</v>
      </c>
      <c r="CI120">
        <v>0</v>
      </c>
      <c r="CJ120">
        <v>0</v>
      </c>
      <c r="CK120">
        <v>0</v>
      </c>
      <c r="CL120">
        <v>0</v>
      </c>
      <c r="CM120">
        <v>0</v>
      </c>
      <c r="CN120">
        <v>0</v>
      </c>
      <c r="CO120">
        <v>0</v>
      </c>
      <c r="CP120">
        <v>1</v>
      </c>
      <c r="CQ120">
        <v>0</v>
      </c>
      <c r="CR120">
        <v>0</v>
      </c>
      <c r="CS120" t="s">
        <v>794</v>
      </c>
      <c r="CT120" t="s">
        <v>794</v>
      </c>
      <c r="CU120" t="s">
        <v>794</v>
      </c>
      <c r="CV120" t="s">
        <v>794</v>
      </c>
      <c r="CW120" t="s">
        <v>794</v>
      </c>
      <c r="CX120" t="s">
        <v>794</v>
      </c>
      <c r="CY120" t="s">
        <v>794</v>
      </c>
      <c r="CZ120" t="s">
        <v>794</v>
      </c>
      <c r="DA120" t="s">
        <v>794</v>
      </c>
      <c r="DB120" t="s">
        <v>794</v>
      </c>
      <c r="DC120" t="s">
        <v>794</v>
      </c>
      <c r="DD120" t="s">
        <v>794</v>
      </c>
      <c r="DE120" t="s">
        <v>794</v>
      </c>
      <c r="DF120" t="s">
        <v>794</v>
      </c>
      <c r="DG120" t="s">
        <v>794</v>
      </c>
      <c r="DH120" t="s">
        <v>794</v>
      </c>
      <c r="DI120" t="s">
        <v>794</v>
      </c>
    </row>
    <row r="121" spans="1:113" x14ac:dyDescent="0.35">
      <c r="A121" t="s">
        <v>355</v>
      </c>
      <c r="B121" s="1">
        <v>43151</v>
      </c>
      <c r="C121" s="1">
        <v>43312</v>
      </c>
      <c r="D121">
        <v>1</v>
      </c>
      <c r="E121">
        <v>0</v>
      </c>
      <c r="F121">
        <v>0</v>
      </c>
      <c r="G121">
        <v>1</v>
      </c>
      <c r="H121">
        <v>0</v>
      </c>
      <c r="I121">
        <v>0</v>
      </c>
      <c r="J121">
        <v>0</v>
      </c>
      <c r="K121">
        <v>1</v>
      </c>
      <c r="L121">
        <v>0</v>
      </c>
      <c r="M121">
        <v>1</v>
      </c>
      <c r="N121">
        <v>0</v>
      </c>
      <c r="O121">
        <v>0</v>
      </c>
      <c r="P121">
        <v>0</v>
      </c>
      <c r="Q121">
        <v>0</v>
      </c>
      <c r="R121">
        <v>0</v>
      </c>
      <c r="S121">
        <v>0</v>
      </c>
      <c r="T121">
        <v>0</v>
      </c>
      <c r="U121">
        <v>0</v>
      </c>
      <c r="V121">
        <v>0</v>
      </c>
      <c r="W121">
        <v>0</v>
      </c>
      <c r="X121">
        <v>0</v>
      </c>
      <c r="Y121">
        <v>0</v>
      </c>
      <c r="Z121">
        <v>0</v>
      </c>
      <c r="AA121">
        <v>1</v>
      </c>
      <c r="AB121">
        <v>0</v>
      </c>
      <c r="AC121">
        <v>1</v>
      </c>
      <c r="AD121">
        <v>1</v>
      </c>
      <c r="AE121">
        <v>0</v>
      </c>
      <c r="AF121">
        <v>0</v>
      </c>
      <c r="AG121">
        <v>0</v>
      </c>
      <c r="AH121">
        <v>0</v>
      </c>
      <c r="AI121">
        <v>1</v>
      </c>
      <c r="AJ121">
        <v>0</v>
      </c>
      <c r="AK121">
        <v>0</v>
      </c>
      <c r="AL121">
        <v>0</v>
      </c>
      <c r="AM121">
        <v>0</v>
      </c>
      <c r="AN121">
        <v>0</v>
      </c>
      <c r="AO121">
        <v>0</v>
      </c>
      <c r="AP121">
        <v>0</v>
      </c>
      <c r="AQ121">
        <v>0</v>
      </c>
      <c r="AR121" t="s">
        <v>794</v>
      </c>
      <c r="AS121" t="s">
        <v>794</v>
      </c>
      <c r="AT121" t="s">
        <v>794</v>
      </c>
      <c r="AU121" t="s">
        <v>794</v>
      </c>
      <c r="AV121">
        <v>0</v>
      </c>
      <c r="AW121" t="s">
        <v>794</v>
      </c>
      <c r="AX121" t="s">
        <v>794</v>
      </c>
      <c r="AY121">
        <v>0</v>
      </c>
      <c r="AZ121" t="s">
        <v>794</v>
      </c>
      <c r="BA121" t="s">
        <v>794</v>
      </c>
      <c r="BB121" t="s">
        <v>794</v>
      </c>
      <c r="BC121">
        <v>0</v>
      </c>
      <c r="BD121" t="s">
        <v>794</v>
      </c>
      <c r="BE121" t="s">
        <v>794</v>
      </c>
      <c r="BF121" t="s">
        <v>794</v>
      </c>
      <c r="BG121" t="s">
        <v>794</v>
      </c>
      <c r="BH121" t="s">
        <v>794</v>
      </c>
      <c r="BI121" t="s">
        <v>794</v>
      </c>
      <c r="BJ121" t="s">
        <v>794</v>
      </c>
      <c r="BK121">
        <v>0</v>
      </c>
      <c r="BL121" t="s">
        <v>794</v>
      </c>
      <c r="BM121" t="s">
        <v>794</v>
      </c>
      <c r="BN121">
        <v>0</v>
      </c>
      <c r="BO121" t="s">
        <v>794</v>
      </c>
      <c r="BP121" t="s">
        <v>794</v>
      </c>
      <c r="BQ121" t="s">
        <v>794</v>
      </c>
      <c r="BR121">
        <v>0</v>
      </c>
      <c r="BS121">
        <v>0</v>
      </c>
      <c r="BT121">
        <v>0</v>
      </c>
      <c r="BU121">
        <v>0</v>
      </c>
      <c r="BV121">
        <v>1</v>
      </c>
      <c r="BW121">
        <v>1</v>
      </c>
      <c r="BX121">
        <v>1</v>
      </c>
      <c r="BY121">
        <v>1</v>
      </c>
      <c r="BZ121">
        <v>1</v>
      </c>
      <c r="CA121">
        <v>1</v>
      </c>
      <c r="CB121">
        <v>0</v>
      </c>
      <c r="CC121">
        <v>1</v>
      </c>
      <c r="CD121">
        <v>0</v>
      </c>
      <c r="CE121">
        <v>0</v>
      </c>
      <c r="CF121">
        <v>0</v>
      </c>
      <c r="CG121">
        <v>0</v>
      </c>
      <c r="CH121">
        <v>0</v>
      </c>
      <c r="CI121">
        <v>0</v>
      </c>
      <c r="CJ121">
        <v>0</v>
      </c>
      <c r="CK121">
        <v>0</v>
      </c>
      <c r="CL121">
        <v>0</v>
      </c>
      <c r="CM121">
        <v>0</v>
      </c>
      <c r="CN121">
        <v>0</v>
      </c>
      <c r="CO121">
        <v>0</v>
      </c>
      <c r="CP121">
        <v>1</v>
      </c>
      <c r="CQ121">
        <v>0</v>
      </c>
      <c r="CR121">
        <v>0</v>
      </c>
      <c r="CS121" t="s">
        <v>794</v>
      </c>
      <c r="CT121" t="s">
        <v>794</v>
      </c>
      <c r="CU121" t="s">
        <v>794</v>
      </c>
      <c r="CV121" t="s">
        <v>794</v>
      </c>
      <c r="CW121" t="s">
        <v>794</v>
      </c>
      <c r="CX121" t="s">
        <v>794</v>
      </c>
      <c r="CY121" t="s">
        <v>794</v>
      </c>
      <c r="CZ121" t="s">
        <v>794</v>
      </c>
      <c r="DA121" t="s">
        <v>794</v>
      </c>
      <c r="DB121" t="s">
        <v>794</v>
      </c>
      <c r="DC121" t="s">
        <v>794</v>
      </c>
      <c r="DD121" t="s">
        <v>794</v>
      </c>
      <c r="DE121" t="s">
        <v>794</v>
      </c>
      <c r="DF121" t="s">
        <v>794</v>
      </c>
      <c r="DG121" t="s">
        <v>794</v>
      </c>
      <c r="DH121" t="s">
        <v>794</v>
      </c>
      <c r="DI121" t="s">
        <v>794</v>
      </c>
    </row>
    <row r="122" spans="1:113" x14ac:dyDescent="0.35">
      <c r="A122" t="s">
        <v>355</v>
      </c>
      <c r="B122" s="1">
        <v>43313</v>
      </c>
      <c r="C122" s="1">
        <v>43677</v>
      </c>
      <c r="D122">
        <v>1</v>
      </c>
      <c r="E122">
        <v>0</v>
      </c>
      <c r="F122">
        <v>0</v>
      </c>
      <c r="G122">
        <v>1</v>
      </c>
      <c r="H122">
        <v>0</v>
      </c>
      <c r="I122">
        <v>0</v>
      </c>
      <c r="J122">
        <v>0</v>
      </c>
      <c r="K122">
        <v>1</v>
      </c>
      <c r="L122">
        <v>0</v>
      </c>
      <c r="M122">
        <v>1</v>
      </c>
      <c r="N122">
        <v>0</v>
      </c>
      <c r="O122">
        <v>0</v>
      </c>
      <c r="P122">
        <v>0</v>
      </c>
      <c r="Q122">
        <v>0</v>
      </c>
      <c r="R122">
        <v>0</v>
      </c>
      <c r="S122">
        <v>0</v>
      </c>
      <c r="T122">
        <v>0</v>
      </c>
      <c r="U122">
        <v>0</v>
      </c>
      <c r="V122">
        <v>0</v>
      </c>
      <c r="W122">
        <v>0</v>
      </c>
      <c r="X122">
        <v>0</v>
      </c>
      <c r="Y122">
        <v>0</v>
      </c>
      <c r="Z122">
        <v>0</v>
      </c>
      <c r="AA122">
        <v>1</v>
      </c>
      <c r="AB122">
        <v>0</v>
      </c>
      <c r="AC122">
        <v>1</v>
      </c>
      <c r="AD122">
        <v>1</v>
      </c>
      <c r="AE122">
        <v>0</v>
      </c>
      <c r="AF122">
        <v>0</v>
      </c>
      <c r="AG122">
        <v>0</v>
      </c>
      <c r="AH122">
        <v>0</v>
      </c>
      <c r="AI122">
        <v>1</v>
      </c>
      <c r="AJ122">
        <v>0</v>
      </c>
      <c r="AK122">
        <v>0</v>
      </c>
      <c r="AL122">
        <v>0</v>
      </c>
      <c r="AM122">
        <v>0</v>
      </c>
      <c r="AN122">
        <v>0</v>
      </c>
      <c r="AO122">
        <v>0</v>
      </c>
      <c r="AP122">
        <v>0</v>
      </c>
      <c r="AQ122">
        <v>0</v>
      </c>
      <c r="AR122" t="s">
        <v>794</v>
      </c>
      <c r="AS122" t="s">
        <v>794</v>
      </c>
      <c r="AT122" t="s">
        <v>794</v>
      </c>
      <c r="AU122" t="s">
        <v>794</v>
      </c>
      <c r="AV122">
        <v>0</v>
      </c>
      <c r="AW122" t="s">
        <v>794</v>
      </c>
      <c r="AX122" t="s">
        <v>794</v>
      </c>
      <c r="AY122">
        <v>0</v>
      </c>
      <c r="AZ122" t="s">
        <v>794</v>
      </c>
      <c r="BA122" t="s">
        <v>794</v>
      </c>
      <c r="BB122" t="s">
        <v>794</v>
      </c>
      <c r="BC122">
        <v>0</v>
      </c>
      <c r="BD122" t="s">
        <v>794</v>
      </c>
      <c r="BE122" t="s">
        <v>794</v>
      </c>
      <c r="BF122" t="s">
        <v>794</v>
      </c>
      <c r="BG122" t="s">
        <v>794</v>
      </c>
      <c r="BH122" t="s">
        <v>794</v>
      </c>
      <c r="BI122" t="s">
        <v>794</v>
      </c>
      <c r="BJ122" t="s">
        <v>794</v>
      </c>
      <c r="BK122">
        <v>0</v>
      </c>
      <c r="BL122" t="s">
        <v>794</v>
      </c>
      <c r="BM122" t="s">
        <v>794</v>
      </c>
      <c r="BN122">
        <v>0</v>
      </c>
      <c r="BO122" t="s">
        <v>794</v>
      </c>
      <c r="BP122" t="s">
        <v>794</v>
      </c>
      <c r="BQ122" t="s">
        <v>794</v>
      </c>
      <c r="BR122">
        <v>0</v>
      </c>
      <c r="BS122">
        <v>0</v>
      </c>
      <c r="BT122">
        <v>0</v>
      </c>
      <c r="BU122">
        <v>0</v>
      </c>
      <c r="BV122">
        <v>1</v>
      </c>
      <c r="BW122">
        <v>1</v>
      </c>
      <c r="BX122">
        <v>1</v>
      </c>
      <c r="BY122">
        <v>1</v>
      </c>
      <c r="BZ122">
        <v>1</v>
      </c>
      <c r="CA122">
        <v>1</v>
      </c>
      <c r="CB122">
        <v>0</v>
      </c>
      <c r="CC122">
        <v>1</v>
      </c>
      <c r="CD122">
        <v>0</v>
      </c>
      <c r="CE122">
        <v>0</v>
      </c>
      <c r="CF122">
        <v>0</v>
      </c>
      <c r="CG122">
        <v>0</v>
      </c>
      <c r="CH122">
        <v>0</v>
      </c>
      <c r="CI122">
        <v>0</v>
      </c>
      <c r="CJ122">
        <v>0</v>
      </c>
      <c r="CK122">
        <v>0</v>
      </c>
      <c r="CL122">
        <v>0</v>
      </c>
      <c r="CM122">
        <v>0</v>
      </c>
      <c r="CN122">
        <v>0</v>
      </c>
      <c r="CO122">
        <v>0</v>
      </c>
      <c r="CP122">
        <v>1</v>
      </c>
      <c r="CQ122">
        <v>0</v>
      </c>
      <c r="CR122">
        <v>0</v>
      </c>
      <c r="CS122" t="s">
        <v>794</v>
      </c>
      <c r="CT122" t="s">
        <v>794</v>
      </c>
      <c r="CU122" t="s">
        <v>794</v>
      </c>
      <c r="CV122" t="s">
        <v>794</v>
      </c>
      <c r="CW122" t="s">
        <v>794</v>
      </c>
      <c r="CX122" t="s">
        <v>794</v>
      </c>
      <c r="CY122" t="s">
        <v>794</v>
      </c>
      <c r="CZ122" t="s">
        <v>794</v>
      </c>
      <c r="DA122" t="s">
        <v>794</v>
      </c>
      <c r="DB122" t="s">
        <v>794</v>
      </c>
      <c r="DC122" t="s">
        <v>794</v>
      </c>
      <c r="DD122" t="s">
        <v>794</v>
      </c>
      <c r="DE122" t="s">
        <v>794</v>
      </c>
      <c r="DF122" t="s">
        <v>794</v>
      </c>
      <c r="DG122" t="s">
        <v>794</v>
      </c>
      <c r="DH122" t="s">
        <v>794</v>
      </c>
      <c r="DI122" t="s">
        <v>794</v>
      </c>
    </row>
    <row r="123" spans="1:113" x14ac:dyDescent="0.35">
      <c r="A123" t="s">
        <v>355</v>
      </c>
      <c r="B123" s="1">
        <v>43678</v>
      </c>
      <c r="C123" s="1">
        <v>43727</v>
      </c>
      <c r="D123">
        <v>1</v>
      </c>
      <c r="E123">
        <v>0</v>
      </c>
      <c r="F123">
        <v>0</v>
      </c>
      <c r="G123">
        <v>1</v>
      </c>
      <c r="H123">
        <v>0</v>
      </c>
      <c r="I123">
        <v>0</v>
      </c>
      <c r="J123">
        <v>0</v>
      </c>
      <c r="K123">
        <v>1</v>
      </c>
      <c r="L123">
        <v>0</v>
      </c>
      <c r="M123">
        <v>1</v>
      </c>
      <c r="N123">
        <v>0</v>
      </c>
      <c r="O123">
        <v>0</v>
      </c>
      <c r="P123">
        <v>0</v>
      </c>
      <c r="Q123">
        <v>0</v>
      </c>
      <c r="R123">
        <v>0</v>
      </c>
      <c r="S123">
        <v>0</v>
      </c>
      <c r="T123">
        <v>0</v>
      </c>
      <c r="U123">
        <v>0</v>
      </c>
      <c r="V123">
        <v>0</v>
      </c>
      <c r="W123">
        <v>0</v>
      </c>
      <c r="X123">
        <v>0</v>
      </c>
      <c r="Y123">
        <v>0</v>
      </c>
      <c r="Z123">
        <v>0</v>
      </c>
      <c r="AA123">
        <v>1</v>
      </c>
      <c r="AB123">
        <v>0</v>
      </c>
      <c r="AC123">
        <v>1</v>
      </c>
      <c r="AD123">
        <v>1</v>
      </c>
      <c r="AE123">
        <v>0</v>
      </c>
      <c r="AF123">
        <v>0</v>
      </c>
      <c r="AG123">
        <v>0</v>
      </c>
      <c r="AH123">
        <v>0</v>
      </c>
      <c r="AI123">
        <v>1</v>
      </c>
      <c r="AJ123">
        <v>0</v>
      </c>
      <c r="AK123">
        <v>0</v>
      </c>
      <c r="AL123">
        <v>0</v>
      </c>
      <c r="AM123">
        <v>0</v>
      </c>
      <c r="AN123">
        <v>0</v>
      </c>
      <c r="AO123">
        <v>0</v>
      </c>
      <c r="AP123">
        <v>0</v>
      </c>
      <c r="AQ123">
        <v>0</v>
      </c>
      <c r="AR123" t="s">
        <v>794</v>
      </c>
      <c r="AS123" t="s">
        <v>794</v>
      </c>
      <c r="AT123" t="s">
        <v>794</v>
      </c>
      <c r="AU123" t="s">
        <v>794</v>
      </c>
      <c r="AV123">
        <v>0</v>
      </c>
      <c r="AW123" t="s">
        <v>794</v>
      </c>
      <c r="AX123" t="s">
        <v>794</v>
      </c>
      <c r="AY123">
        <v>0</v>
      </c>
      <c r="AZ123" t="s">
        <v>794</v>
      </c>
      <c r="BA123" t="s">
        <v>794</v>
      </c>
      <c r="BB123" t="s">
        <v>794</v>
      </c>
      <c r="BC123">
        <v>0</v>
      </c>
      <c r="BD123" t="s">
        <v>794</v>
      </c>
      <c r="BE123" t="s">
        <v>794</v>
      </c>
      <c r="BF123" t="s">
        <v>794</v>
      </c>
      <c r="BG123" t="s">
        <v>794</v>
      </c>
      <c r="BH123" t="s">
        <v>794</v>
      </c>
      <c r="BI123" t="s">
        <v>794</v>
      </c>
      <c r="BJ123" t="s">
        <v>794</v>
      </c>
      <c r="BK123">
        <v>0</v>
      </c>
      <c r="BL123" t="s">
        <v>794</v>
      </c>
      <c r="BM123" t="s">
        <v>794</v>
      </c>
      <c r="BN123">
        <v>0</v>
      </c>
      <c r="BO123" t="s">
        <v>794</v>
      </c>
      <c r="BP123" t="s">
        <v>794</v>
      </c>
      <c r="BQ123" t="s">
        <v>794</v>
      </c>
      <c r="BR123">
        <v>0</v>
      </c>
      <c r="BS123">
        <v>0</v>
      </c>
      <c r="BT123">
        <v>0</v>
      </c>
      <c r="BU123">
        <v>0</v>
      </c>
      <c r="BV123">
        <v>1</v>
      </c>
      <c r="BW123">
        <v>1</v>
      </c>
      <c r="BX123">
        <v>1</v>
      </c>
      <c r="BY123">
        <v>1</v>
      </c>
      <c r="BZ123">
        <v>1</v>
      </c>
      <c r="CA123">
        <v>1</v>
      </c>
      <c r="CB123">
        <v>0</v>
      </c>
      <c r="CC123">
        <v>1</v>
      </c>
      <c r="CD123">
        <v>0</v>
      </c>
      <c r="CE123">
        <v>0</v>
      </c>
      <c r="CF123">
        <v>0</v>
      </c>
      <c r="CG123">
        <v>0</v>
      </c>
      <c r="CH123">
        <v>0</v>
      </c>
      <c r="CI123">
        <v>0</v>
      </c>
      <c r="CJ123">
        <v>0</v>
      </c>
      <c r="CK123">
        <v>0</v>
      </c>
      <c r="CL123">
        <v>0</v>
      </c>
      <c r="CM123">
        <v>0</v>
      </c>
      <c r="CN123">
        <v>0</v>
      </c>
      <c r="CO123">
        <v>0</v>
      </c>
      <c r="CP123">
        <v>1</v>
      </c>
      <c r="CQ123">
        <v>0</v>
      </c>
      <c r="CR123">
        <v>0</v>
      </c>
      <c r="CS123" t="s">
        <v>794</v>
      </c>
      <c r="CT123" t="s">
        <v>794</v>
      </c>
      <c r="CU123" t="s">
        <v>794</v>
      </c>
      <c r="CV123" t="s">
        <v>794</v>
      </c>
      <c r="CW123" t="s">
        <v>794</v>
      </c>
      <c r="CX123" t="s">
        <v>794</v>
      </c>
      <c r="CY123" t="s">
        <v>794</v>
      </c>
      <c r="CZ123" t="s">
        <v>794</v>
      </c>
      <c r="DA123" t="s">
        <v>794</v>
      </c>
      <c r="DB123" t="s">
        <v>794</v>
      </c>
      <c r="DC123" t="s">
        <v>794</v>
      </c>
      <c r="DD123" t="s">
        <v>794</v>
      </c>
      <c r="DE123" t="s">
        <v>794</v>
      </c>
      <c r="DF123" t="s">
        <v>794</v>
      </c>
      <c r="DG123" t="s">
        <v>794</v>
      </c>
      <c r="DH123" t="s">
        <v>794</v>
      </c>
      <c r="DI123" t="s">
        <v>794</v>
      </c>
    </row>
    <row r="124" spans="1:113" x14ac:dyDescent="0.35">
      <c r="A124" t="s">
        <v>355</v>
      </c>
      <c r="B124" s="1">
        <v>43728</v>
      </c>
      <c r="C124" s="1">
        <v>43830</v>
      </c>
      <c r="D124">
        <v>1</v>
      </c>
      <c r="E124">
        <v>0</v>
      </c>
      <c r="F124">
        <v>0</v>
      </c>
      <c r="G124">
        <v>1</v>
      </c>
      <c r="H124">
        <v>0</v>
      </c>
      <c r="I124">
        <v>0</v>
      </c>
      <c r="J124">
        <v>0</v>
      </c>
      <c r="K124">
        <v>1</v>
      </c>
      <c r="L124">
        <v>0</v>
      </c>
      <c r="M124">
        <v>1</v>
      </c>
      <c r="N124">
        <v>0</v>
      </c>
      <c r="O124">
        <v>0</v>
      </c>
      <c r="P124">
        <v>0</v>
      </c>
      <c r="Q124">
        <v>0</v>
      </c>
      <c r="R124">
        <v>0</v>
      </c>
      <c r="S124">
        <v>0</v>
      </c>
      <c r="T124">
        <v>0</v>
      </c>
      <c r="U124">
        <v>0</v>
      </c>
      <c r="V124">
        <v>0</v>
      </c>
      <c r="W124">
        <v>0</v>
      </c>
      <c r="X124">
        <v>0</v>
      </c>
      <c r="Y124">
        <v>0</v>
      </c>
      <c r="Z124">
        <v>0</v>
      </c>
      <c r="AA124">
        <v>1</v>
      </c>
      <c r="AB124">
        <v>0</v>
      </c>
      <c r="AC124">
        <v>1</v>
      </c>
      <c r="AD124">
        <v>1</v>
      </c>
      <c r="AE124">
        <v>0</v>
      </c>
      <c r="AF124">
        <v>0</v>
      </c>
      <c r="AG124">
        <v>0</v>
      </c>
      <c r="AH124">
        <v>0</v>
      </c>
      <c r="AI124">
        <v>1</v>
      </c>
      <c r="AJ124">
        <v>0</v>
      </c>
      <c r="AK124">
        <v>0</v>
      </c>
      <c r="AL124">
        <v>0</v>
      </c>
      <c r="AM124">
        <v>0</v>
      </c>
      <c r="AN124">
        <v>0</v>
      </c>
      <c r="AO124">
        <v>0</v>
      </c>
      <c r="AP124">
        <v>0</v>
      </c>
      <c r="AQ124">
        <v>0</v>
      </c>
      <c r="AR124" t="s">
        <v>794</v>
      </c>
      <c r="AS124" t="s">
        <v>794</v>
      </c>
      <c r="AT124" t="s">
        <v>794</v>
      </c>
      <c r="AU124" t="s">
        <v>794</v>
      </c>
      <c r="AV124">
        <v>0</v>
      </c>
      <c r="AW124" t="s">
        <v>794</v>
      </c>
      <c r="AX124" t="s">
        <v>794</v>
      </c>
      <c r="AY124">
        <v>0</v>
      </c>
      <c r="AZ124" t="s">
        <v>794</v>
      </c>
      <c r="BA124" t="s">
        <v>794</v>
      </c>
      <c r="BB124" t="s">
        <v>794</v>
      </c>
      <c r="BC124">
        <v>0</v>
      </c>
      <c r="BD124" t="s">
        <v>794</v>
      </c>
      <c r="BE124" t="s">
        <v>794</v>
      </c>
      <c r="BF124" t="s">
        <v>794</v>
      </c>
      <c r="BG124" t="s">
        <v>794</v>
      </c>
      <c r="BH124" t="s">
        <v>794</v>
      </c>
      <c r="BI124" t="s">
        <v>794</v>
      </c>
      <c r="BJ124" t="s">
        <v>794</v>
      </c>
      <c r="BK124">
        <v>0</v>
      </c>
      <c r="BL124" t="s">
        <v>794</v>
      </c>
      <c r="BM124" t="s">
        <v>794</v>
      </c>
      <c r="BN124">
        <v>0</v>
      </c>
      <c r="BO124" t="s">
        <v>794</v>
      </c>
      <c r="BP124" t="s">
        <v>794</v>
      </c>
      <c r="BQ124" t="s">
        <v>794</v>
      </c>
      <c r="BR124">
        <v>0</v>
      </c>
      <c r="BS124">
        <v>0</v>
      </c>
      <c r="BT124">
        <v>0</v>
      </c>
      <c r="BU124">
        <v>0</v>
      </c>
      <c r="BV124">
        <v>1</v>
      </c>
      <c r="BW124">
        <v>1</v>
      </c>
      <c r="BX124">
        <v>1</v>
      </c>
      <c r="BY124">
        <v>1</v>
      </c>
      <c r="BZ124">
        <v>1</v>
      </c>
      <c r="CA124">
        <v>1</v>
      </c>
      <c r="CB124">
        <v>0</v>
      </c>
      <c r="CC124">
        <v>1</v>
      </c>
      <c r="CD124">
        <v>0</v>
      </c>
      <c r="CE124">
        <v>0</v>
      </c>
      <c r="CF124">
        <v>0</v>
      </c>
      <c r="CG124">
        <v>0</v>
      </c>
      <c r="CH124">
        <v>0</v>
      </c>
      <c r="CI124">
        <v>0</v>
      </c>
      <c r="CJ124">
        <v>0</v>
      </c>
      <c r="CK124">
        <v>0</v>
      </c>
      <c r="CL124">
        <v>0</v>
      </c>
      <c r="CM124">
        <v>0</v>
      </c>
      <c r="CN124">
        <v>0</v>
      </c>
      <c r="CO124">
        <v>0</v>
      </c>
      <c r="CP124">
        <v>1</v>
      </c>
      <c r="CQ124">
        <v>0</v>
      </c>
      <c r="CR124">
        <v>0</v>
      </c>
      <c r="CS124" t="s">
        <v>794</v>
      </c>
      <c r="CT124" t="s">
        <v>794</v>
      </c>
      <c r="CU124" t="s">
        <v>794</v>
      </c>
      <c r="CV124" t="s">
        <v>794</v>
      </c>
      <c r="CW124" t="s">
        <v>794</v>
      </c>
      <c r="CX124" t="s">
        <v>794</v>
      </c>
      <c r="CY124" t="s">
        <v>794</v>
      </c>
      <c r="CZ124" t="s">
        <v>794</v>
      </c>
      <c r="DA124" t="s">
        <v>794</v>
      </c>
      <c r="DB124" t="s">
        <v>794</v>
      </c>
      <c r="DC124" t="s">
        <v>794</v>
      </c>
      <c r="DD124" t="s">
        <v>794</v>
      </c>
      <c r="DE124" t="s">
        <v>794</v>
      </c>
      <c r="DF124" t="s">
        <v>794</v>
      </c>
      <c r="DG124" t="s">
        <v>794</v>
      </c>
      <c r="DH124" t="s">
        <v>794</v>
      </c>
      <c r="DI124" t="s">
        <v>794</v>
      </c>
    </row>
    <row r="125" spans="1:113" x14ac:dyDescent="0.35">
      <c r="A125" t="s">
        <v>358</v>
      </c>
      <c r="B125" s="1">
        <v>41640</v>
      </c>
      <c r="C125" s="1">
        <v>42579</v>
      </c>
      <c r="D125">
        <v>0</v>
      </c>
      <c r="E125" t="s">
        <v>794</v>
      </c>
      <c r="F125" t="s">
        <v>794</v>
      </c>
      <c r="G125" t="s">
        <v>794</v>
      </c>
      <c r="H125" t="s">
        <v>794</v>
      </c>
      <c r="I125" t="s">
        <v>794</v>
      </c>
      <c r="J125" t="s">
        <v>794</v>
      </c>
      <c r="K125" t="s">
        <v>794</v>
      </c>
      <c r="L125" t="s">
        <v>794</v>
      </c>
      <c r="M125" t="s">
        <v>794</v>
      </c>
      <c r="N125" t="s">
        <v>794</v>
      </c>
      <c r="O125" t="s">
        <v>794</v>
      </c>
      <c r="P125" t="s">
        <v>794</v>
      </c>
      <c r="Q125" t="s">
        <v>794</v>
      </c>
      <c r="R125" t="s">
        <v>794</v>
      </c>
      <c r="S125" t="s">
        <v>794</v>
      </c>
      <c r="T125" t="s">
        <v>794</v>
      </c>
      <c r="U125" t="s">
        <v>794</v>
      </c>
      <c r="V125" t="s">
        <v>794</v>
      </c>
      <c r="W125" t="s">
        <v>794</v>
      </c>
      <c r="X125" t="s">
        <v>794</v>
      </c>
      <c r="Y125" t="s">
        <v>794</v>
      </c>
      <c r="Z125" t="s">
        <v>794</v>
      </c>
      <c r="AA125" t="s">
        <v>794</v>
      </c>
      <c r="AB125" t="s">
        <v>794</v>
      </c>
      <c r="AC125" t="s">
        <v>794</v>
      </c>
      <c r="AD125" t="s">
        <v>794</v>
      </c>
      <c r="AE125" t="s">
        <v>794</v>
      </c>
      <c r="AF125" t="s">
        <v>794</v>
      </c>
      <c r="AG125" t="s">
        <v>794</v>
      </c>
      <c r="AH125" t="s">
        <v>794</v>
      </c>
      <c r="AI125" t="s">
        <v>794</v>
      </c>
      <c r="AJ125" t="s">
        <v>794</v>
      </c>
      <c r="AK125" t="s">
        <v>794</v>
      </c>
      <c r="AL125" t="s">
        <v>794</v>
      </c>
      <c r="AM125" t="s">
        <v>794</v>
      </c>
      <c r="AN125" t="s">
        <v>794</v>
      </c>
      <c r="AO125" t="s">
        <v>794</v>
      </c>
      <c r="AP125" t="s">
        <v>794</v>
      </c>
      <c r="AQ125" t="s">
        <v>794</v>
      </c>
      <c r="AR125" t="s">
        <v>794</v>
      </c>
      <c r="AS125" t="s">
        <v>794</v>
      </c>
      <c r="AT125" t="s">
        <v>794</v>
      </c>
      <c r="AU125" t="s">
        <v>794</v>
      </c>
      <c r="AV125" t="s">
        <v>794</v>
      </c>
      <c r="AW125" t="s">
        <v>794</v>
      </c>
      <c r="AX125" t="s">
        <v>794</v>
      </c>
      <c r="AY125" t="s">
        <v>794</v>
      </c>
      <c r="AZ125" t="s">
        <v>794</v>
      </c>
      <c r="BA125" t="s">
        <v>794</v>
      </c>
      <c r="BB125" t="s">
        <v>794</v>
      </c>
      <c r="BC125" t="s">
        <v>794</v>
      </c>
      <c r="BD125" t="s">
        <v>794</v>
      </c>
      <c r="BE125" t="s">
        <v>794</v>
      </c>
      <c r="BF125" t="s">
        <v>794</v>
      </c>
      <c r="BG125" t="s">
        <v>794</v>
      </c>
      <c r="BH125" t="s">
        <v>794</v>
      </c>
      <c r="BI125" t="s">
        <v>794</v>
      </c>
      <c r="BJ125" t="s">
        <v>794</v>
      </c>
      <c r="BK125" t="s">
        <v>794</v>
      </c>
      <c r="BL125" t="s">
        <v>794</v>
      </c>
      <c r="BM125" t="s">
        <v>794</v>
      </c>
      <c r="BN125" t="s">
        <v>794</v>
      </c>
      <c r="BO125" t="s">
        <v>794</v>
      </c>
      <c r="BP125" t="s">
        <v>794</v>
      </c>
      <c r="BQ125" t="s">
        <v>794</v>
      </c>
      <c r="BR125" t="s">
        <v>794</v>
      </c>
      <c r="BS125" t="s">
        <v>794</v>
      </c>
      <c r="BT125" t="s">
        <v>794</v>
      </c>
      <c r="BU125" t="s">
        <v>794</v>
      </c>
      <c r="BV125" t="s">
        <v>794</v>
      </c>
      <c r="BW125" t="s">
        <v>794</v>
      </c>
      <c r="BX125" t="s">
        <v>794</v>
      </c>
      <c r="BY125" t="s">
        <v>794</v>
      </c>
      <c r="BZ125" t="s">
        <v>794</v>
      </c>
      <c r="CA125" t="s">
        <v>794</v>
      </c>
      <c r="CB125" t="s">
        <v>794</v>
      </c>
      <c r="CC125" t="s">
        <v>794</v>
      </c>
      <c r="CD125" t="s">
        <v>794</v>
      </c>
      <c r="CE125" t="s">
        <v>794</v>
      </c>
      <c r="CF125" t="s">
        <v>794</v>
      </c>
      <c r="CG125" t="s">
        <v>794</v>
      </c>
      <c r="CH125" t="s">
        <v>794</v>
      </c>
      <c r="CI125" t="s">
        <v>794</v>
      </c>
      <c r="CJ125" t="s">
        <v>794</v>
      </c>
      <c r="CK125" t="s">
        <v>794</v>
      </c>
      <c r="CL125" t="s">
        <v>794</v>
      </c>
      <c r="CM125" t="s">
        <v>794</v>
      </c>
      <c r="CN125" t="s">
        <v>794</v>
      </c>
      <c r="CO125" t="s">
        <v>794</v>
      </c>
      <c r="CP125" t="s">
        <v>794</v>
      </c>
      <c r="CQ125" t="s">
        <v>794</v>
      </c>
      <c r="CR125" t="s">
        <v>794</v>
      </c>
      <c r="CS125" t="s">
        <v>794</v>
      </c>
      <c r="CT125" t="s">
        <v>794</v>
      </c>
      <c r="CU125" t="s">
        <v>794</v>
      </c>
      <c r="CV125" t="s">
        <v>794</v>
      </c>
      <c r="CW125" t="s">
        <v>794</v>
      </c>
      <c r="CX125" t="s">
        <v>794</v>
      </c>
      <c r="CY125" t="s">
        <v>794</v>
      </c>
      <c r="CZ125" t="s">
        <v>794</v>
      </c>
      <c r="DA125" t="s">
        <v>794</v>
      </c>
      <c r="DB125" t="s">
        <v>794</v>
      </c>
      <c r="DC125" t="s">
        <v>794</v>
      </c>
      <c r="DD125" t="s">
        <v>794</v>
      </c>
      <c r="DE125" t="s">
        <v>794</v>
      </c>
      <c r="DF125" t="s">
        <v>794</v>
      </c>
      <c r="DG125" t="s">
        <v>794</v>
      </c>
      <c r="DH125" t="s">
        <v>794</v>
      </c>
      <c r="DI125" t="s">
        <v>794</v>
      </c>
    </row>
    <row r="126" spans="1:113" x14ac:dyDescent="0.35">
      <c r="A126" t="s">
        <v>358</v>
      </c>
      <c r="B126" s="1">
        <v>42580</v>
      </c>
      <c r="C126" s="1">
        <v>42735</v>
      </c>
      <c r="D126">
        <v>1</v>
      </c>
      <c r="E126">
        <v>1</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1</v>
      </c>
      <c r="AC126">
        <v>0</v>
      </c>
      <c r="AD126">
        <v>0</v>
      </c>
      <c r="AE126" t="s">
        <v>794</v>
      </c>
      <c r="AF126" t="s">
        <v>794</v>
      </c>
      <c r="AG126" t="s">
        <v>794</v>
      </c>
      <c r="AH126" t="s">
        <v>794</v>
      </c>
      <c r="AI126" t="s">
        <v>794</v>
      </c>
      <c r="AJ126" t="s">
        <v>794</v>
      </c>
      <c r="AK126" t="s">
        <v>794</v>
      </c>
      <c r="AL126" t="s">
        <v>794</v>
      </c>
      <c r="AM126" t="s">
        <v>794</v>
      </c>
      <c r="AN126" t="s">
        <v>794</v>
      </c>
      <c r="AO126" t="s">
        <v>794</v>
      </c>
      <c r="AP126" t="s">
        <v>794</v>
      </c>
      <c r="AQ126" t="s">
        <v>794</v>
      </c>
      <c r="AR126" t="s">
        <v>794</v>
      </c>
      <c r="AS126" t="s">
        <v>794</v>
      </c>
      <c r="AT126" t="s">
        <v>794</v>
      </c>
      <c r="AU126" t="s">
        <v>794</v>
      </c>
      <c r="AV126">
        <v>0</v>
      </c>
      <c r="AW126" t="s">
        <v>794</v>
      </c>
      <c r="AX126" t="s">
        <v>794</v>
      </c>
      <c r="AY126">
        <v>0</v>
      </c>
      <c r="AZ126" t="s">
        <v>794</v>
      </c>
      <c r="BA126" t="s">
        <v>794</v>
      </c>
      <c r="BB126" t="s">
        <v>794</v>
      </c>
      <c r="BC126">
        <v>1</v>
      </c>
      <c r="BD126">
        <v>0</v>
      </c>
      <c r="BE126">
        <v>0</v>
      </c>
      <c r="BF126">
        <v>0</v>
      </c>
      <c r="BG126">
        <v>0</v>
      </c>
      <c r="BH126">
        <v>1</v>
      </c>
      <c r="BI126">
        <v>0</v>
      </c>
      <c r="BJ126">
        <v>0</v>
      </c>
      <c r="BK126">
        <v>0</v>
      </c>
      <c r="BL126" t="s">
        <v>794</v>
      </c>
      <c r="BM126" t="s">
        <v>794</v>
      </c>
      <c r="BN126">
        <v>0</v>
      </c>
      <c r="BO126" t="s">
        <v>794</v>
      </c>
      <c r="BP126" t="s">
        <v>794</v>
      </c>
      <c r="BQ126" t="s">
        <v>794</v>
      </c>
      <c r="BR126">
        <v>0</v>
      </c>
      <c r="BS126">
        <v>0</v>
      </c>
      <c r="BT126">
        <v>0</v>
      </c>
      <c r="BU126">
        <v>0</v>
      </c>
      <c r="BV126">
        <v>1</v>
      </c>
      <c r="BW126">
        <v>1</v>
      </c>
      <c r="BX126">
        <v>1</v>
      </c>
      <c r="BY126">
        <v>1</v>
      </c>
      <c r="BZ126">
        <v>1</v>
      </c>
      <c r="CA126">
        <v>1</v>
      </c>
      <c r="CB126">
        <v>0</v>
      </c>
      <c r="CC126">
        <v>0</v>
      </c>
      <c r="CD126">
        <v>1</v>
      </c>
      <c r="CE126">
        <v>0</v>
      </c>
      <c r="CF126">
        <v>0</v>
      </c>
      <c r="CG126">
        <v>0</v>
      </c>
      <c r="CH126">
        <v>1</v>
      </c>
      <c r="CI126">
        <v>0</v>
      </c>
      <c r="CJ126">
        <v>0</v>
      </c>
      <c r="CK126">
        <v>0</v>
      </c>
      <c r="CL126">
        <v>0</v>
      </c>
      <c r="CM126">
        <v>1</v>
      </c>
      <c r="CN126">
        <v>0</v>
      </c>
      <c r="CO126">
        <v>0</v>
      </c>
      <c r="CP126">
        <v>0</v>
      </c>
      <c r="CQ126">
        <v>1</v>
      </c>
      <c r="CR126">
        <v>1</v>
      </c>
      <c r="CS126">
        <v>0</v>
      </c>
      <c r="CT126">
        <v>0</v>
      </c>
      <c r="CU126">
        <v>0</v>
      </c>
      <c r="CV126">
        <v>0</v>
      </c>
      <c r="CW126">
        <v>0</v>
      </c>
      <c r="CX126">
        <v>0</v>
      </c>
      <c r="CY126">
        <v>1</v>
      </c>
      <c r="CZ126">
        <v>0</v>
      </c>
      <c r="DA126">
        <v>0</v>
      </c>
      <c r="DB126">
        <v>0</v>
      </c>
      <c r="DC126">
        <v>0</v>
      </c>
      <c r="DD126">
        <v>0</v>
      </c>
      <c r="DE126">
        <v>0</v>
      </c>
      <c r="DF126">
        <v>0</v>
      </c>
      <c r="DG126">
        <v>0</v>
      </c>
      <c r="DH126">
        <v>0</v>
      </c>
      <c r="DI126">
        <v>1</v>
      </c>
    </row>
    <row r="127" spans="1:113" x14ac:dyDescent="0.35">
      <c r="A127" t="s">
        <v>358</v>
      </c>
      <c r="B127" s="1">
        <v>42736</v>
      </c>
      <c r="C127" s="1">
        <v>42901</v>
      </c>
      <c r="D127">
        <v>1</v>
      </c>
      <c r="E127">
        <v>1</v>
      </c>
      <c r="F127">
        <v>0</v>
      </c>
      <c r="G127">
        <v>0</v>
      </c>
      <c r="H127">
        <v>1</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1</v>
      </c>
      <c r="AC127">
        <v>0</v>
      </c>
      <c r="AD127">
        <v>1</v>
      </c>
      <c r="AE127">
        <v>0</v>
      </c>
      <c r="AF127">
        <v>0</v>
      </c>
      <c r="AG127">
        <v>0</v>
      </c>
      <c r="AH127">
        <v>0</v>
      </c>
      <c r="AI127">
        <v>1</v>
      </c>
      <c r="AJ127">
        <v>0</v>
      </c>
      <c r="AK127">
        <v>0</v>
      </c>
      <c r="AL127">
        <v>0</v>
      </c>
      <c r="AM127">
        <v>0</v>
      </c>
      <c r="AN127">
        <v>0</v>
      </c>
      <c r="AO127">
        <v>0</v>
      </c>
      <c r="AP127">
        <v>0</v>
      </c>
      <c r="AQ127">
        <v>0</v>
      </c>
      <c r="AR127" t="s">
        <v>794</v>
      </c>
      <c r="AS127" t="s">
        <v>794</v>
      </c>
      <c r="AT127" t="s">
        <v>794</v>
      </c>
      <c r="AU127" t="s">
        <v>794</v>
      </c>
      <c r="AV127">
        <v>0</v>
      </c>
      <c r="AW127" t="s">
        <v>794</v>
      </c>
      <c r="AX127" t="s">
        <v>794</v>
      </c>
      <c r="AY127">
        <v>0</v>
      </c>
      <c r="AZ127" t="s">
        <v>794</v>
      </c>
      <c r="BA127" t="s">
        <v>794</v>
      </c>
      <c r="BB127" t="s">
        <v>794</v>
      </c>
      <c r="BC127">
        <v>1</v>
      </c>
      <c r="BD127">
        <v>0</v>
      </c>
      <c r="BE127">
        <v>0</v>
      </c>
      <c r="BF127">
        <v>0</v>
      </c>
      <c r="BG127">
        <v>0</v>
      </c>
      <c r="BH127">
        <v>1</v>
      </c>
      <c r="BI127">
        <v>0</v>
      </c>
      <c r="BJ127">
        <v>0</v>
      </c>
      <c r="BK127">
        <v>0</v>
      </c>
      <c r="BL127" t="s">
        <v>794</v>
      </c>
      <c r="BM127" t="s">
        <v>794</v>
      </c>
      <c r="BN127">
        <v>0</v>
      </c>
      <c r="BO127" t="s">
        <v>794</v>
      </c>
      <c r="BP127" t="s">
        <v>794</v>
      </c>
      <c r="BQ127" t="s">
        <v>794</v>
      </c>
      <c r="BR127">
        <v>0</v>
      </c>
      <c r="BS127">
        <v>0</v>
      </c>
      <c r="BT127">
        <v>0</v>
      </c>
      <c r="BU127">
        <v>0</v>
      </c>
      <c r="BV127">
        <v>1</v>
      </c>
      <c r="BW127">
        <v>1</v>
      </c>
      <c r="BX127">
        <v>1</v>
      </c>
      <c r="BY127">
        <v>1</v>
      </c>
      <c r="BZ127">
        <v>1</v>
      </c>
      <c r="CA127">
        <v>1</v>
      </c>
      <c r="CB127">
        <v>0</v>
      </c>
      <c r="CC127">
        <v>0</v>
      </c>
      <c r="CD127">
        <v>1</v>
      </c>
      <c r="CE127">
        <v>0</v>
      </c>
      <c r="CF127">
        <v>0</v>
      </c>
      <c r="CG127">
        <v>0</v>
      </c>
      <c r="CH127">
        <v>1</v>
      </c>
      <c r="CI127">
        <v>0</v>
      </c>
      <c r="CJ127">
        <v>0</v>
      </c>
      <c r="CK127">
        <v>0</v>
      </c>
      <c r="CL127">
        <v>0</v>
      </c>
      <c r="CM127">
        <v>1</v>
      </c>
      <c r="CN127">
        <v>0</v>
      </c>
      <c r="CO127">
        <v>0</v>
      </c>
      <c r="CP127">
        <v>0</v>
      </c>
      <c r="CQ127">
        <v>1</v>
      </c>
      <c r="CR127">
        <v>1</v>
      </c>
      <c r="CS127">
        <v>0</v>
      </c>
      <c r="CT127">
        <v>0</v>
      </c>
      <c r="CU127">
        <v>0</v>
      </c>
      <c r="CV127">
        <v>0</v>
      </c>
      <c r="CW127">
        <v>0</v>
      </c>
      <c r="CX127">
        <v>0</v>
      </c>
      <c r="CY127">
        <v>1</v>
      </c>
      <c r="CZ127">
        <v>0</v>
      </c>
      <c r="DA127">
        <v>0</v>
      </c>
      <c r="DB127">
        <v>0</v>
      </c>
      <c r="DC127">
        <v>0</v>
      </c>
      <c r="DD127">
        <v>0</v>
      </c>
      <c r="DE127">
        <v>0</v>
      </c>
      <c r="DF127">
        <v>0</v>
      </c>
      <c r="DG127">
        <v>0</v>
      </c>
      <c r="DH127">
        <v>0</v>
      </c>
      <c r="DI127">
        <v>1</v>
      </c>
    </row>
    <row r="128" spans="1:113" x14ac:dyDescent="0.35">
      <c r="A128" t="s">
        <v>358</v>
      </c>
      <c r="B128" s="1">
        <v>42902</v>
      </c>
      <c r="C128" s="1">
        <v>42993</v>
      </c>
      <c r="D128">
        <v>1</v>
      </c>
      <c r="E128">
        <v>1</v>
      </c>
      <c r="F128">
        <v>0</v>
      </c>
      <c r="G128">
        <v>0</v>
      </c>
      <c r="H128">
        <v>1</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1</v>
      </c>
      <c r="AC128">
        <v>0</v>
      </c>
      <c r="AD128">
        <v>1</v>
      </c>
      <c r="AE128">
        <v>0</v>
      </c>
      <c r="AF128">
        <v>0</v>
      </c>
      <c r="AG128">
        <v>0</v>
      </c>
      <c r="AH128">
        <v>0</v>
      </c>
      <c r="AI128">
        <v>1</v>
      </c>
      <c r="AJ128">
        <v>0</v>
      </c>
      <c r="AK128">
        <v>0</v>
      </c>
      <c r="AL128">
        <v>0</v>
      </c>
      <c r="AM128">
        <v>0</v>
      </c>
      <c r="AN128">
        <v>0</v>
      </c>
      <c r="AO128">
        <v>0</v>
      </c>
      <c r="AP128">
        <v>0</v>
      </c>
      <c r="AQ128">
        <v>0</v>
      </c>
      <c r="AR128" t="s">
        <v>794</v>
      </c>
      <c r="AS128" t="s">
        <v>794</v>
      </c>
      <c r="AT128" t="s">
        <v>794</v>
      </c>
      <c r="AU128" t="s">
        <v>794</v>
      </c>
      <c r="AV128">
        <v>0</v>
      </c>
      <c r="AW128" t="s">
        <v>794</v>
      </c>
      <c r="AX128" t="s">
        <v>794</v>
      </c>
      <c r="AY128">
        <v>0</v>
      </c>
      <c r="AZ128" t="s">
        <v>794</v>
      </c>
      <c r="BA128" t="s">
        <v>794</v>
      </c>
      <c r="BB128" t="s">
        <v>794</v>
      </c>
      <c r="BC128">
        <v>1</v>
      </c>
      <c r="BD128">
        <v>0</v>
      </c>
      <c r="BE128">
        <v>0</v>
      </c>
      <c r="BF128">
        <v>0</v>
      </c>
      <c r="BG128">
        <v>0</v>
      </c>
      <c r="BH128">
        <v>1</v>
      </c>
      <c r="BI128">
        <v>0</v>
      </c>
      <c r="BJ128">
        <v>0</v>
      </c>
      <c r="BK128">
        <v>0</v>
      </c>
      <c r="BL128" t="s">
        <v>794</v>
      </c>
      <c r="BM128" t="s">
        <v>794</v>
      </c>
      <c r="BN128">
        <v>0</v>
      </c>
      <c r="BO128" t="s">
        <v>794</v>
      </c>
      <c r="BP128" t="s">
        <v>794</v>
      </c>
      <c r="BQ128" t="s">
        <v>794</v>
      </c>
      <c r="BR128">
        <v>0</v>
      </c>
      <c r="BS128">
        <v>0</v>
      </c>
      <c r="BT128">
        <v>0</v>
      </c>
      <c r="BU128">
        <v>0</v>
      </c>
      <c r="BV128">
        <v>1</v>
      </c>
      <c r="BW128">
        <v>1</v>
      </c>
      <c r="BX128">
        <v>1</v>
      </c>
      <c r="BY128">
        <v>1</v>
      </c>
      <c r="BZ128">
        <v>1</v>
      </c>
      <c r="CA128">
        <v>1</v>
      </c>
      <c r="CB128">
        <v>0</v>
      </c>
      <c r="CC128">
        <v>0</v>
      </c>
      <c r="CD128">
        <v>1</v>
      </c>
      <c r="CE128">
        <v>0</v>
      </c>
      <c r="CF128">
        <v>0</v>
      </c>
      <c r="CG128">
        <v>0</v>
      </c>
      <c r="CH128">
        <v>1</v>
      </c>
      <c r="CI128">
        <v>0</v>
      </c>
      <c r="CJ128">
        <v>0</v>
      </c>
      <c r="CK128">
        <v>0</v>
      </c>
      <c r="CL128">
        <v>0</v>
      </c>
      <c r="CM128">
        <v>1</v>
      </c>
      <c r="CN128">
        <v>0</v>
      </c>
      <c r="CO128">
        <v>0</v>
      </c>
      <c r="CP128">
        <v>0</v>
      </c>
      <c r="CQ128">
        <v>1</v>
      </c>
      <c r="CR128">
        <v>1</v>
      </c>
      <c r="CS128">
        <v>0</v>
      </c>
      <c r="CT128">
        <v>0</v>
      </c>
      <c r="CU128">
        <v>0</v>
      </c>
      <c r="CV128">
        <v>0</v>
      </c>
      <c r="CW128">
        <v>0</v>
      </c>
      <c r="CX128">
        <v>0</v>
      </c>
      <c r="CY128">
        <v>1</v>
      </c>
      <c r="CZ128">
        <v>0</v>
      </c>
      <c r="DA128">
        <v>0</v>
      </c>
      <c r="DB128">
        <v>0</v>
      </c>
      <c r="DC128">
        <v>0</v>
      </c>
      <c r="DD128">
        <v>0</v>
      </c>
      <c r="DE128">
        <v>0</v>
      </c>
      <c r="DF128">
        <v>0</v>
      </c>
      <c r="DG128">
        <v>0</v>
      </c>
      <c r="DH128">
        <v>0</v>
      </c>
      <c r="DI128">
        <v>1</v>
      </c>
    </row>
    <row r="129" spans="1:113" x14ac:dyDescent="0.35">
      <c r="A129" t="s">
        <v>358</v>
      </c>
      <c r="B129" s="1">
        <v>42994</v>
      </c>
      <c r="C129" s="1">
        <v>43039</v>
      </c>
      <c r="D129">
        <v>1</v>
      </c>
      <c r="E129">
        <v>1</v>
      </c>
      <c r="F129">
        <v>0</v>
      </c>
      <c r="G129">
        <v>0</v>
      </c>
      <c r="H129">
        <v>1</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1</v>
      </c>
      <c r="AC129">
        <v>0</v>
      </c>
      <c r="AD129">
        <v>1</v>
      </c>
      <c r="AE129">
        <v>0</v>
      </c>
      <c r="AF129">
        <v>0</v>
      </c>
      <c r="AG129">
        <v>0</v>
      </c>
      <c r="AH129">
        <v>0</v>
      </c>
      <c r="AI129">
        <v>1</v>
      </c>
      <c r="AJ129">
        <v>0</v>
      </c>
      <c r="AK129">
        <v>0</v>
      </c>
      <c r="AL129">
        <v>0</v>
      </c>
      <c r="AM129">
        <v>0</v>
      </c>
      <c r="AN129">
        <v>0</v>
      </c>
      <c r="AO129">
        <v>0</v>
      </c>
      <c r="AP129">
        <v>0</v>
      </c>
      <c r="AQ129">
        <v>0</v>
      </c>
      <c r="AR129" t="s">
        <v>794</v>
      </c>
      <c r="AS129" t="s">
        <v>794</v>
      </c>
      <c r="AT129" t="s">
        <v>794</v>
      </c>
      <c r="AU129" t="s">
        <v>794</v>
      </c>
      <c r="AV129">
        <v>0</v>
      </c>
      <c r="AW129" t="s">
        <v>794</v>
      </c>
      <c r="AX129" t="s">
        <v>794</v>
      </c>
      <c r="AY129">
        <v>0</v>
      </c>
      <c r="AZ129" t="s">
        <v>794</v>
      </c>
      <c r="BA129" t="s">
        <v>794</v>
      </c>
      <c r="BB129" t="s">
        <v>794</v>
      </c>
      <c r="BC129">
        <v>1</v>
      </c>
      <c r="BD129">
        <v>0</v>
      </c>
      <c r="BE129">
        <v>0</v>
      </c>
      <c r="BF129">
        <v>0</v>
      </c>
      <c r="BG129">
        <v>0</v>
      </c>
      <c r="BH129">
        <v>1</v>
      </c>
      <c r="BI129">
        <v>0</v>
      </c>
      <c r="BJ129">
        <v>0</v>
      </c>
      <c r="BK129">
        <v>0</v>
      </c>
      <c r="BL129" t="s">
        <v>794</v>
      </c>
      <c r="BM129" t="s">
        <v>794</v>
      </c>
      <c r="BN129">
        <v>0</v>
      </c>
      <c r="BO129" t="s">
        <v>794</v>
      </c>
      <c r="BP129" t="s">
        <v>794</v>
      </c>
      <c r="BQ129" t="s">
        <v>794</v>
      </c>
      <c r="BR129">
        <v>0</v>
      </c>
      <c r="BS129">
        <v>0</v>
      </c>
      <c r="BT129">
        <v>0</v>
      </c>
      <c r="BU129">
        <v>0</v>
      </c>
      <c r="BV129">
        <v>1</v>
      </c>
      <c r="BW129">
        <v>1</v>
      </c>
      <c r="BX129">
        <v>1</v>
      </c>
      <c r="BY129">
        <v>1</v>
      </c>
      <c r="BZ129">
        <v>1</v>
      </c>
      <c r="CA129">
        <v>1</v>
      </c>
      <c r="CB129">
        <v>0</v>
      </c>
      <c r="CC129">
        <v>0</v>
      </c>
      <c r="CD129">
        <v>1</v>
      </c>
      <c r="CE129">
        <v>0</v>
      </c>
      <c r="CF129">
        <v>0</v>
      </c>
      <c r="CG129">
        <v>0</v>
      </c>
      <c r="CH129">
        <v>1</v>
      </c>
      <c r="CI129">
        <v>0</v>
      </c>
      <c r="CJ129">
        <v>0</v>
      </c>
      <c r="CK129">
        <v>0</v>
      </c>
      <c r="CL129">
        <v>0</v>
      </c>
      <c r="CM129">
        <v>1</v>
      </c>
      <c r="CN129">
        <v>1</v>
      </c>
      <c r="CO129">
        <v>0</v>
      </c>
      <c r="CP129">
        <v>0</v>
      </c>
      <c r="CQ129">
        <v>1</v>
      </c>
      <c r="CR129">
        <v>1</v>
      </c>
      <c r="CS129">
        <v>0</v>
      </c>
      <c r="CT129">
        <v>0</v>
      </c>
      <c r="CU129">
        <v>0</v>
      </c>
      <c r="CV129">
        <v>0</v>
      </c>
      <c r="CW129">
        <v>1</v>
      </c>
      <c r="CX129">
        <v>0</v>
      </c>
      <c r="CY129">
        <v>1</v>
      </c>
      <c r="CZ129">
        <v>0</v>
      </c>
      <c r="DA129">
        <v>0</v>
      </c>
      <c r="DB129">
        <v>0</v>
      </c>
      <c r="DC129">
        <v>0</v>
      </c>
      <c r="DD129">
        <v>0</v>
      </c>
      <c r="DE129">
        <v>0</v>
      </c>
      <c r="DF129">
        <v>0</v>
      </c>
      <c r="DG129">
        <v>0</v>
      </c>
      <c r="DH129">
        <v>0</v>
      </c>
      <c r="DI129">
        <v>1</v>
      </c>
    </row>
    <row r="130" spans="1:113" x14ac:dyDescent="0.35">
      <c r="A130" t="s">
        <v>358</v>
      </c>
      <c r="B130" s="1">
        <v>43040</v>
      </c>
      <c r="C130" s="1">
        <v>43182</v>
      </c>
      <c r="D130">
        <v>1</v>
      </c>
      <c r="E130">
        <v>1</v>
      </c>
      <c r="F130">
        <v>0</v>
      </c>
      <c r="G130">
        <v>0</v>
      </c>
      <c r="H130">
        <v>1</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1</v>
      </c>
      <c r="AC130">
        <v>0</v>
      </c>
      <c r="AD130">
        <v>1</v>
      </c>
      <c r="AE130">
        <v>0</v>
      </c>
      <c r="AF130">
        <v>0</v>
      </c>
      <c r="AG130">
        <v>0</v>
      </c>
      <c r="AH130">
        <v>0</v>
      </c>
      <c r="AI130">
        <v>1</v>
      </c>
      <c r="AJ130">
        <v>0</v>
      </c>
      <c r="AK130">
        <v>0</v>
      </c>
      <c r="AL130">
        <v>0</v>
      </c>
      <c r="AM130">
        <v>0</v>
      </c>
      <c r="AN130">
        <v>0</v>
      </c>
      <c r="AO130">
        <v>0</v>
      </c>
      <c r="AP130">
        <v>0</v>
      </c>
      <c r="AQ130">
        <v>0</v>
      </c>
      <c r="AR130" t="s">
        <v>794</v>
      </c>
      <c r="AS130" t="s">
        <v>794</v>
      </c>
      <c r="AT130" t="s">
        <v>794</v>
      </c>
      <c r="AU130" t="s">
        <v>794</v>
      </c>
      <c r="AV130">
        <v>0</v>
      </c>
      <c r="AW130" t="s">
        <v>794</v>
      </c>
      <c r="AX130" t="s">
        <v>794</v>
      </c>
      <c r="AY130">
        <v>0</v>
      </c>
      <c r="AZ130" t="s">
        <v>794</v>
      </c>
      <c r="BA130" t="s">
        <v>794</v>
      </c>
      <c r="BB130" t="s">
        <v>794</v>
      </c>
      <c r="BC130">
        <v>1</v>
      </c>
      <c r="BD130">
        <v>0</v>
      </c>
      <c r="BE130">
        <v>0</v>
      </c>
      <c r="BF130">
        <v>0</v>
      </c>
      <c r="BG130">
        <v>0</v>
      </c>
      <c r="BH130">
        <v>1</v>
      </c>
      <c r="BI130">
        <v>0</v>
      </c>
      <c r="BJ130">
        <v>0</v>
      </c>
      <c r="BK130">
        <v>0</v>
      </c>
      <c r="BL130" t="s">
        <v>794</v>
      </c>
      <c r="BM130" t="s">
        <v>794</v>
      </c>
      <c r="BN130">
        <v>0</v>
      </c>
      <c r="BO130" t="s">
        <v>794</v>
      </c>
      <c r="BP130" t="s">
        <v>794</v>
      </c>
      <c r="BQ130" t="s">
        <v>794</v>
      </c>
      <c r="BR130">
        <v>0</v>
      </c>
      <c r="BS130">
        <v>0</v>
      </c>
      <c r="BT130">
        <v>0</v>
      </c>
      <c r="BU130">
        <v>0</v>
      </c>
      <c r="BV130">
        <v>1</v>
      </c>
      <c r="BW130">
        <v>1</v>
      </c>
      <c r="BX130">
        <v>1</v>
      </c>
      <c r="BY130">
        <v>1</v>
      </c>
      <c r="BZ130">
        <v>1</v>
      </c>
      <c r="CA130">
        <v>1</v>
      </c>
      <c r="CB130">
        <v>0</v>
      </c>
      <c r="CC130">
        <v>0</v>
      </c>
      <c r="CD130">
        <v>1</v>
      </c>
      <c r="CE130">
        <v>0</v>
      </c>
      <c r="CF130">
        <v>0</v>
      </c>
      <c r="CG130">
        <v>0</v>
      </c>
      <c r="CH130">
        <v>1</v>
      </c>
      <c r="CI130">
        <v>0</v>
      </c>
      <c r="CJ130">
        <v>0</v>
      </c>
      <c r="CK130">
        <v>0</v>
      </c>
      <c r="CL130">
        <v>0</v>
      </c>
      <c r="CM130">
        <v>1</v>
      </c>
      <c r="CN130">
        <v>1</v>
      </c>
      <c r="CO130">
        <v>0</v>
      </c>
      <c r="CP130">
        <v>0</v>
      </c>
      <c r="CQ130">
        <v>1</v>
      </c>
      <c r="CR130">
        <v>1</v>
      </c>
      <c r="CS130">
        <v>0</v>
      </c>
      <c r="CT130">
        <v>0</v>
      </c>
      <c r="CU130">
        <v>0</v>
      </c>
      <c r="CV130">
        <v>0</v>
      </c>
      <c r="CW130">
        <v>1</v>
      </c>
      <c r="CX130">
        <v>0</v>
      </c>
      <c r="CY130">
        <v>1</v>
      </c>
      <c r="CZ130">
        <v>0</v>
      </c>
      <c r="DA130">
        <v>0</v>
      </c>
      <c r="DB130">
        <v>0</v>
      </c>
      <c r="DC130">
        <v>0</v>
      </c>
      <c r="DD130">
        <v>0</v>
      </c>
      <c r="DE130">
        <v>0</v>
      </c>
      <c r="DF130">
        <v>0</v>
      </c>
      <c r="DG130">
        <v>0</v>
      </c>
      <c r="DH130">
        <v>0</v>
      </c>
      <c r="DI130">
        <v>1</v>
      </c>
    </row>
    <row r="131" spans="1:113" x14ac:dyDescent="0.35">
      <c r="A131" t="s">
        <v>358</v>
      </c>
      <c r="B131" s="1">
        <v>43183</v>
      </c>
      <c r="C131" s="1">
        <v>43280</v>
      </c>
      <c r="D131">
        <v>1</v>
      </c>
      <c r="E131">
        <v>1</v>
      </c>
      <c r="F131">
        <v>0</v>
      </c>
      <c r="G131">
        <v>0</v>
      </c>
      <c r="H131">
        <v>1</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1</v>
      </c>
      <c r="AC131">
        <v>0</v>
      </c>
      <c r="AD131">
        <v>1</v>
      </c>
      <c r="AE131">
        <v>0</v>
      </c>
      <c r="AF131">
        <v>0</v>
      </c>
      <c r="AG131">
        <v>0</v>
      </c>
      <c r="AH131">
        <v>0</v>
      </c>
      <c r="AI131">
        <v>1</v>
      </c>
      <c r="AJ131">
        <v>0</v>
      </c>
      <c r="AK131">
        <v>0</v>
      </c>
      <c r="AL131">
        <v>0</v>
      </c>
      <c r="AM131">
        <v>0</v>
      </c>
      <c r="AN131">
        <v>0</v>
      </c>
      <c r="AO131">
        <v>0</v>
      </c>
      <c r="AP131">
        <v>0</v>
      </c>
      <c r="AQ131">
        <v>0</v>
      </c>
      <c r="AR131" t="s">
        <v>794</v>
      </c>
      <c r="AS131" t="s">
        <v>794</v>
      </c>
      <c r="AT131" t="s">
        <v>794</v>
      </c>
      <c r="AU131" t="s">
        <v>794</v>
      </c>
      <c r="AV131">
        <v>0</v>
      </c>
      <c r="AW131" t="s">
        <v>794</v>
      </c>
      <c r="AX131" t="s">
        <v>794</v>
      </c>
      <c r="AY131">
        <v>0</v>
      </c>
      <c r="AZ131" t="s">
        <v>794</v>
      </c>
      <c r="BA131" t="s">
        <v>794</v>
      </c>
      <c r="BB131" t="s">
        <v>794</v>
      </c>
      <c r="BC131">
        <v>1</v>
      </c>
      <c r="BD131">
        <v>0</v>
      </c>
      <c r="BE131">
        <v>0</v>
      </c>
      <c r="BF131">
        <v>0</v>
      </c>
      <c r="BG131">
        <v>0</v>
      </c>
      <c r="BH131">
        <v>1</v>
      </c>
      <c r="BI131">
        <v>0</v>
      </c>
      <c r="BJ131">
        <v>0</v>
      </c>
      <c r="BK131">
        <v>0</v>
      </c>
      <c r="BL131" t="s">
        <v>794</v>
      </c>
      <c r="BM131" t="s">
        <v>794</v>
      </c>
      <c r="BN131">
        <v>0</v>
      </c>
      <c r="BO131" t="s">
        <v>794</v>
      </c>
      <c r="BP131" t="s">
        <v>794</v>
      </c>
      <c r="BQ131" t="s">
        <v>794</v>
      </c>
      <c r="BR131">
        <v>0</v>
      </c>
      <c r="BS131">
        <v>0</v>
      </c>
      <c r="BT131">
        <v>0</v>
      </c>
      <c r="BU131">
        <v>0</v>
      </c>
      <c r="BV131">
        <v>1</v>
      </c>
      <c r="BW131">
        <v>1</v>
      </c>
      <c r="BX131">
        <v>1</v>
      </c>
      <c r="BY131">
        <v>1</v>
      </c>
      <c r="BZ131">
        <v>1</v>
      </c>
      <c r="CA131">
        <v>1</v>
      </c>
      <c r="CB131">
        <v>0</v>
      </c>
      <c r="CC131">
        <v>0</v>
      </c>
      <c r="CD131">
        <v>1</v>
      </c>
      <c r="CE131">
        <v>0</v>
      </c>
      <c r="CF131">
        <v>0</v>
      </c>
      <c r="CG131">
        <v>0</v>
      </c>
      <c r="CH131">
        <v>1</v>
      </c>
      <c r="CI131">
        <v>0</v>
      </c>
      <c r="CJ131">
        <v>0</v>
      </c>
      <c r="CK131">
        <v>0</v>
      </c>
      <c r="CL131">
        <v>0</v>
      </c>
      <c r="CM131">
        <v>1</v>
      </c>
      <c r="CN131">
        <v>1</v>
      </c>
      <c r="CO131">
        <v>0</v>
      </c>
      <c r="CP131">
        <v>0</v>
      </c>
      <c r="CQ131">
        <v>1</v>
      </c>
      <c r="CR131">
        <v>1</v>
      </c>
      <c r="CS131">
        <v>0</v>
      </c>
      <c r="CT131">
        <v>0</v>
      </c>
      <c r="CU131">
        <v>0</v>
      </c>
      <c r="CV131">
        <v>0</v>
      </c>
      <c r="CW131">
        <v>1</v>
      </c>
      <c r="CX131">
        <v>0</v>
      </c>
      <c r="CY131">
        <v>1</v>
      </c>
      <c r="CZ131">
        <v>0</v>
      </c>
      <c r="DA131">
        <v>0</v>
      </c>
      <c r="DB131">
        <v>0</v>
      </c>
      <c r="DC131">
        <v>0</v>
      </c>
      <c r="DD131">
        <v>0</v>
      </c>
      <c r="DE131">
        <v>0</v>
      </c>
      <c r="DF131">
        <v>0</v>
      </c>
      <c r="DG131">
        <v>0</v>
      </c>
      <c r="DH131">
        <v>0</v>
      </c>
      <c r="DI131">
        <v>1</v>
      </c>
    </row>
    <row r="132" spans="1:113" x14ac:dyDescent="0.35">
      <c r="A132" t="s">
        <v>358</v>
      </c>
      <c r="B132" s="1">
        <v>43281</v>
      </c>
      <c r="C132" s="1">
        <v>43312</v>
      </c>
      <c r="D132">
        <v>1</v>
      </c>
      <c r="E132">
        <v>1</v>
      </c>
      <c r="F132">
        <v>0</v>
      </c>
      <c r="G132">
        <v>0</v>
      </c>
      <c r="H132">
        <v>1</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1</v>
      </c>
      <c r="AC132">
        <v>0</v>
      </c>
      <c r="AD132">
        <v>1</v>
      </c>
      <c r="AE132">
        <v>0</v>
      </c>
      <c r="AF132">
        <v>0</v>
      </c>
      <c r="AG132">
        <v>0</v>
      </c>
      <c r="AH132">
        <v>0</v>
      </c>
      <c r="AI132">
        <v>1</v>
      </c>
      <c r="AJ132">
        <v>0</v>
      </c>
      <c r="AK132">
        <v>0</v>
      </c>
      <c r="AL132">
        <v>0</v>
      </c>
      <c r="AM132">
        <v>0</v>
      </c>
      <c r="AN132">
        <v>0</v>
      </c>
      <c r="AO132">
        <v>0</v>
      </c>
      <c r="AP132">
        <v>0</v>
      </c>
      <c r="AQ132">
        <v>0</v>
      </c>
      <c r="AR132" t="s">
        <v>794</v>
      </c>
      <c r="AS132" t="s">
        <v>794</v>
      </c>
      <c r="AT132" t="s">
        <v>794</v>
      </c>
      <c r="AU132" t="s">
        <v>794</v>
      </c>
      <c r="AV132">
        <v>0</v>
      </c>
      <c r="AW132" t="s">
        <v>794</v>
      </c>
      <c r="AX132" t="s">
        <v>794</v>
      </c>
      <c r="AY132">
        <v>0</v>
      </c>
      <c r="AZ132" t="s">
        <v>794</v>
      </c>
      <c r="BA132" t="s">
        <v>794</v>
      </c>
      <c r="BB132" t="s">
        <v>794</v>
      </c>
      <c r="BC132">
        <v>1</v>
      </c>
      <c r="BD132">
        <v>0</v>
      </c>
      <c r="BE132">
        <v>0</v>
      </c>
      <c r="BF132">
        <v>0</v>
      </c>
      <c r="BG132">
        <v>0</v>
      </c>
      <c r="BH132">
        <v>1</v>
      </c>
      <c r="BI132">
        <v>0</v>
      </c>
      <c r="BJ132">
        <v>0</v>
      </c>
      <c r="BK132">
        <v>0</v>
      </c>
      <c r="BL132" t="s">
        <v>794</v>
      </c>
      <c r="BM132" t="s">
        <v>794</v>
      </c>
      <c r="BN132">
        <v>0</v>
      </c>
      <c r="BO132" t="s">
        <v>794</v>
      </c>
      <c r="BP132" t="s">
        <v>794</v>
      </c>
      <c r="BQ132" t="s">
        <v>794</v>
      </c>
      <c r="BR132">
        <v>0</v>
      </c>
      <c r="BS132">
        <v>0</v>
      </c>
      <c r="BT132">
        <v>0</v>
      </c>
      <c r="BU132">
        <v>0</v>
      </c>
      <c r="BV132">
        <v>1</v>
      </c>
      <c r="BW132">
        <v>1</v>
      </c>
      <c r="BX132">
        <v>1</v>
      </c>
      <c r="BY132">
        <v>1</v>
      </c>
      <c r="BZ132">
        <v>1</v>
      </c>
      <c r="CA132">
        <v>1</v>
      </c>
      <c r="CB132">
        <v>0</v>
      </c>
      <c r="CC132">
        <v>0</v>
      </c>
      <c r="CD132">
        <v>1</v>
      </c>
      <c r="CE132">
        <v>0</v>
      </c>
      <c r="CF132">
        <v>0</v>
      </c>
      <c r="CG132">
        <v>0</v>
      </c>
      <c r="CH132">
        <v>1</v>
      </c>
      <c r="CI132">
        <v>0</v>
      </c>
      <c r="CJ132">
        <v>0</v>
      </c>
      <c r="CK132">
        <v>0</v>
      </c>
      <c r="CL132">
        <v>0</v>
      </c>
      <c r="CM132">
        <v>1</v>
      </c>
      <c r="CN132">
        <v>1</v>
      </c>
      <c r="CO132">
        <v>0</v>
      </c>
      <c r="CP132">
        <v>0</v>
      </c>
      <c r="CQ132">
        <v>1</v>
      </c>
      <c r="CR132">
        <v>1</v>
      </c>
      <c r="CS132">
        <v>0</v>
      </c>
      <c r="CT132">
        <v>0</v>
      </c>
      <c r="CU132">
        <v>0</v>
      </c>
      <c r="CV132">
        <v>0</v>
      </c>
      <c r="CW132">
        <v>1</v>
      </c>
      <c r="CX132">
        <v>0</v>
      </c>
      <c r="CY132">
        <v>1</v>
      </c>
      <c r="CZ132">
        <v>0</v>
      </c>
      <c r="DA132">
        <v>0</v>
      </c>
      <c r="DB132">
        <v>0</v>
      </c>
      <c r="DC132">
        <v>0</v>
      </c>
      <c r="DD132">
        <v>0</v>
      </c>
      <c r="DE132">
        <v>0</v>
      </c>
      <c r="DF132">
        <v>0</v>
      </c>
      <c r="DG132">
        <v>0</v>
      </c>
      <c r="DH132">
        <v>0</v>
      </c>
      <c r="DI132">
        <v>1</v>
      </c>
    </row>
    <row r="133" spans="1:113" x14ac:dyDescent="0.35">
      <c r="A133" t="s">
        <v>358</v>
      </c>
      <c r="B133" s="1">
        <v>43313</v>
      </c>
      <c r="C133" s="1">
        <v>43830</v>
      </c>
      <c r="D133">
        <v>1</v>
      </c>
      <c r="E133">
        <v>1</v>
      </c>
      <c r="F133">
        <v>0</v>
      </c>
      <c r="G133">
        <v>0</v>
      </c>
      <c r="H133">
        <v>1</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1</v>
      </c>
      <c r="AC133">
        <v>0</v>
      </c>
      <c r="AD133">
        <v>1</v>
      </c>
      <c r="AE133">
        <v>0</v>
      </c>
      <c r="AF133">
        <v>0</v>
      </c>
      <c r="AG133">
        <v>0</v>
      </c>
      <c r="AH133">
        <v>0</v>
      </c>
      <c r="AI133">
        <v>1</v>
      </c>
      <c r="AJ133">
        <v>0</v>
      </c>
      <c r="AK133">
        <v>0</v>
      </c>
      <c r="AL133">
        <v>0</v>
      </c>
      <c r="AM133">
        <v>0</v>
      </c>
      <c r="AN133">
        <v>0</v>
      </c>
      <c r="AO133">
        <v>0</v>
      </c>
      <c r="AP133">
        <v>0</v>
      </c>
      <c r="AQ133">
        <v>0</v>
      </c>
      <c r="AR133" t="s">
        <v>794</v>
      </c>
      <c r="AS133" t="s">
        <v>794</v>
      </c>
      <c r="AT133" t="s">
        <v>794</v>
      </c>
      <c r="AU133" t="s">
        <v>794</v>
      </c>
      <c r="AV133">
        <v>0</v>
      </c>
      <c r="AW133" t="s">
        <v>794</v>
      </c>
      <c r="AX133" t="s">
        <v>794</v>
      </c>
      <c r="AY133">
        <v>0</v>
      </c>
      <c r="AZ133" t="s">
        <v>794</v>
      </c>
      <c r="BA133" t="s">
        <v>794</v>
      </c>
      <c r="BB133" t="s">
        <v>794</v>
      </c>
      <c r="BC133">
        <v>1</v>
      </c>
      <c r="BD133">
        <v>0</v>
      </c>
      <c r="BE133">
        <v>0</v>
      </c>
      <c r="BF133">
        <v>0</v>
      </c>
      <c r="BG133">
        <v>0</v>
      </c>
      <c r="BH133">
        <v>1</v>
      </c>
      <c r="BI133">
        <v>0</v>
      </c>
      <c r="BJ133">
        <v>0</v>
      </c>
      <c r="BK133">
        <v>0</v>
      </c>
      <c r="BL133" t="s">
        <v>794</v>
      </c>
      <c r="BM133" t="s">
        <v>794</v>
      </c>
      <c r="BN133">
        <v>0</v>
      </c>
      <c r="BO133" t="s">
        <v>794</v>
      </c>
      <c r="BP133" t="s">
        <v>794</v>
      </c>
      <c r="BQ133" t="s">
        <v>794</v>
      </c>
      <c r="BR133">
        <v>0</v>
      </c>
      <c r="BS133">
        <v>0</v>
      </c>
      <c r="BT133">
        <v>0</v>
      </c>
      <c r="BU133">
        <v>0</v>
      </c>
      <c r="BV133">
        <v>1</v>
      </c>
      <c r="BW133">
        <v>1</v>
      </c>
      <c r="BX133">
        <v>1</v>
      </c>
      <c r="BY133">
        <v>1</v>
      </c>
      <c r="BZ133">
        <v>1</v>
      </c>
      <c r="CA133">
        <v>1</v>
      </c>
      <c r="CB133">
        <v>0</v>
      </c>
      <c r="CC133">
        <v>0</v>
      </c>
      <c r="CD133">
        <v>1</v>
      </c>
      <c r="CE133">
        <v>0</v>
      </c>
      <c r="CF133">
        <v>0</v>
      </c>
      <c r="CG133">
        <v>0</v>
      </c>
      <c r="CH133">
        <v>1</v>
      </c>
      <c r="CI133">
        <v>0</v>
      </c>
      <c r="CJ133">
        <v>0</v>
      </c>
      <c r="CK133">
        <v>0</v>
      </c>
      <c r="CL133">
        <v>0</v>
      </c>
      <c r="CM133">
        <v>1</v>
      </c>
      <c r="CN133">
        <v>1</v>
      </c>
      <c r="CO133">
        <v>0</v>
      </c>
      <c r="CP133">
        <v>0</v>
      </c>
      <c r="CQ133">
        <v>1</v>
      </c>
      <c r="CR133">
        <v>1</v>
      </c>
      <c r="CS133">
        <v>0</v>
      </c>
      <c r="CT133">
        <v>0</v>
      </c>
      <c r="CU133">
        <v>0</v>
      </c>
      <c r="CV133">
        <v>0</v>
      </c>
      <c r="CW133">
        <v>1</v>
      </c>
      <c r="CX133">
        <v>0</v>
      </c>
      <c r="CY133">
        <v>1</v>
      </c>
      <c r="CZ133">
        <v>0</v>
      </c>
      <c r="DA133">
        <v>0</v>
      </c>
      <c r="DB133">
        <v>0</v>
      </c>
      <c r="DC133">
        <v>0</v>
      </c>
      <c r="DD133">
        <v>0</v>
      </c>
      <c r="DE133">
        <v>0</v>
      </c>
      <c r="DF133">
        <v>0</v>
      </c>
      <c r="DG133">
        <v>0</v>
      </c>
      <c r="DH133">
        <v>0</v>
      </c>
      <c r="DI133">
        <v>1</v>
      </c>
    </row>
    <row r="134" spans="1:113" x14ac:dyDescent="0.35">
      <c r="A134" t="s">
        <v>389</v>
      </c>
      <c r="B134" s="1">
        <v>41640</v>
      </c>
      <c r="C134" s="1">
        <v>42879</v>
      </c>
      <c r="D134">
        <v>0</v>
      </c>
      <c r="E134" t="s">
        <v>794</v>
      </c>
      <c r="F134" t="s">
        <v>794</v>
      </c>
      <c r="G134" t="s">
        <v>794</v>
      </c>
      <c r="H134" t="s">
        <v>794</v>
      </c>
      <c r="I134" t="s">
        <v>794</v>
      </c>
      <c r="J134" t="s">
        <v>794</v>
      </c>
      <c r="K134" t="s">
        <v>794</v>
      </c>
      <c r="L134" t="s">
        <v>794</v>
      </c>
      <c r="M134" t="s">
        <v>794</v>
      </c>
      <c r="N134" t="s">
        <v>794</v>
      </c>
      <c r="O134" t="s">
        <v>794</v>
      </c>
      <c r="P134" t="s">
        <v>794</v>
      </c>
      <c r="Q134" t="s">
        <v>794</v>
      </c>
      <c r="R134" t="s">
        <v>794</v>
      </c>
      <c r="S134" t="s">
        <v>794</v>
      </c>
      <c r="T134" t="s">
        <v>794</v>
      </c>
      <c r="U134" t="s">
        <v>794</v>
      </c>
      <c r="V134" t="s">
        <v>794</v>
      </c>
      <c r="W134" t="s">
        <v>794</v>
      </c>
      <c r="X134" t="s">
        <v>794</v>
      </c>
      <c r="Y134" t="s">
        <v>794</v>
      </c>
      <c r="Z134" t="s">
        <v>794</v>
      </c>
      <c r="AA134" t="s">
        <v>794</v>
      </c>
      <c r="AB134" t="s">
        <v>794</v>
      </c>
      <c r="AC134" t="s">
        <v>794</v>
      </c>
      <c r="AD134" t="s">
        <v>794</v>
      </c>
      <c r="AE134" t="s">
        <v>794</v>
      </c>
      <c r="AF134" t="s">
        <v>794</v>
      </c>
      <c r="AG134" t="s">
        <v>794</v>
      </c>
      <c r="AH134" t="s">
        <v>794</v>
      </c>
      <c r="AI134" t="s">
        <v>794</v>
      </c>
      <c r="AJ134" t="s">
        <v>794</v>
      </c>
      <c r="AK134" t="s">
        <v>794</v>
      </c>
      <c r="AL134" t="s">
        <v>794</v>
      </c>
      <c r="AM134" t="s">
        <v>794</v>
      </c>
      <c r="AN134" t="s">
        <v>794</v>
      </c>
      <c r="AO134" t="s">
        <v>794</v>
      </c>
      <c r="AP134" t="s">
        <v>794</v>
      </c>
      <c r="AQ134" t="s">
        <v>794</v>
      </c>
      <c r="AR134" t="s">
        <v>794</v>
      </c>
      <c r="AS134" t="s">
        <v>794</v>
      </c>
      <c r="AT134" t="s">
        <v>794</v>
      </c>
      <c r="AU134" t="s">
        <v>794</v>
      </c>
      <c r="AV134" t="s">
        <v>794</v>
      </c>
      <c r="AW134" t="s">
        <v>794</v>
      </c>
      <c r="AX134" t="s">
        <v>794</v>
      </c>
      <c r="AY134" t="s">
        <v>794</v>
      </c>
      <c r="AZ134" t="s">
        <v>794</v>
      </c>
      <c r="BA134" t="s">
        <v>794</v>
      </c>
      <c r="BB134" t="s">
        <v>794</v>
      </c>
      <c r="BC134" t="s">
        <v>794</v>
      </c>
      <c r="BD134" t="s">
        <v>794</v>
      </c>
      <c r="BE134" t="s">
        <v>794</v>
      </c>
      <c r="BF134" t="s">
        <v>794</v>
      </c>
      <c r="BG134" t="s">
        <v>794</v>
      </c>
      <c r="BH134" t="s">
        <v>794</v>
      </c>
      <c r="BI134" t="s">
        <v>794</v>
      </c>
      <c r="BJ134" t="s">
        <v>794</v>
      </c>
      <c r="BK134" t="s">
        <v>794</v>
      </c>
      <c r="BL134" t="s">
        <v>794</v>
      </c>
      <c r="BM134" t="s">
        <v>794</v>
      </c>
      <c r="BN134" t="s">
        <v>794</v>
      </c>
      <c r="BO134" t="s">
        <v>794</v>
      </c>
      <c r="BP134" t="s">
        <v>794</v>
      </c>
      <c r="BQ134" t="s">
        <v>794</v>
      </c>
      <c r="BR134" t="s">
        <v>794</v>
      </c>
      <c r="BS134" t="s">
        <v>794</v>
      </c>
      <c r="BT134" t="s">
        <v>794</v>
      </c>
      <c r="BU134" t="s">
        <v>794</v>
      </c>
      <c r="BV134" t="s">
        <v>794</v>
      </c>
      <c r="BW134" t="s">
        <v>794</v>
      </c>
      <c r="BX134" t="s">
        <v>794</v>
      </c>
      <c r="BY134" t="s">
        <v>794</v>
      </c>
      <c r="BZ134" t="s">
        <v>794</v>
      </c>
      <c r="CA134" t="s">
        <v>794</v>
      </c>
      <c r="CB134" t="s">
        <v>794</v>
      </c>
      <c r="CC134" t="s">
        <v>794</v>
      </c>
      <c r="CD134" t="s">
        <v>794</v>
      </c>
      <c r="CE134" t="s">
        <v>794</v>
      </c>
      <c r="CF134" t="s">
        <v>794</v>
      </c>
      <c r="CG134" t="s">
        <v>794</v>
      </c>
      <c r="CH134" t="s">
        <v>794</v>
      </c>
      <c r="CI134" t="s">
        <v>794</v>
      </c>
      <c r="CJ134" t="s">
        <v>794</v>
      </c>
      <c r="CK134" t="s">
        <v>794</v>
      </c>
      <c r="CL134" t="s">
        <v>794</v>
      </c>
      <c r="CM134" t="s">
        <v>794</v>
      </c>
      <c r="CN134" t="s">
        <v>794</v>
      </c>
      <c r="CO134" t="s">
        <v>794</v>
      </c>
      <c r="CP134" t="s">
        <v>794</v>
      </c>
      <c r="CQ134" t="s">
        <v>794</v>
      </c>
      <c r="CR134" t="s">
        <v>794</v>
      </c>
      <c r="CS134" t="s">
        <v>794</v>
      </c>
      <c r="CT134" t="s">
        <v>794</v>
      </c>
      <c r="CU134" t="s">
        <v>794</v>
      </c>
      <c r="CV134" t="s">
        <v>794</v>
      </c>
      <c r="CW134" t="s">
        <v>794</v>
      </c>
      <c r="CX134" t="s">
        <v>794</v>
      </c>
      <c r="CY134" t="s">
        <v>794</v>
      </c>
      <c r="CZ134" t="s">
        <v>794</v>
      </c>
      <c r="DA134" t="s">
        <v>794</v>
      </c>
      <c r="DB134" t="s">
        <v>794</v>
      </c>
      <c r="DC134" t="s">
        <v>794</v>
      </c>
      <c r="DD134" t="s">
        <v>794</v>
      </c>
      <c r="DE134" t="s">
        <v>794</v>
      </c>
      <c r="DF134" t="s">
        <v>794</v>
      </c>
      <c r="DG134" t="s">
        <v>794</v>
      </c>
      <c r="DH134" t="s">
        <v>794</v>
      </c>
      <c r="DI134" t="s">
        <v>794</v>
      </c>
    </row>
    <row r="135" spans="1:113" x14ac:dyDescent="0.35">
      <c r="A135" t="s">
        <v>389</v>
      </c>
      <c r="B135" s="1">
        <v>42880</v>
      </c>
      <c r="C135" s="1">
        <v>42916</v>
      </c>
      <c r="D135">
        <v>1</v>
      </c>
      <c r="E135">
        <v>1</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1</v>
      </c>
      <c r="AB135">
        <v>0</v>
      </c>
      <c r="AC135">
        <v>2</v>
      </c>
      <c r="AD135">
        <v>0</v>
      </c>
      <c r="AE135" t="s">
        <v>794</v>
      </c>
      <c r="AF135" t="s">
        <v>794</v>
      </c>
      <c r="AG135" t="s">
        <v>794</v>
      </c>
      <c r="AH135" t="s">
        <v>794</v>
      </c>
      <c r="AI135" t="s">
        <v>794</v>
      </c>
      <c r="AJ135" t="s">
        <v>794</v>
      </c>
      <c r="AK135" t="s">
        <v>794</v>
      </c>
      <c r="AL135" t="s">
        <v>794</v>
      </c>
      <c r="AM135" t="s">
        <v>794</v>
      </c>
      <c r="AN135" t="s">
        <v>794</v>
      </c>
      <c r="AO135" t="s">
        <v>794</v>
      </c>
      <c r="AP135" t="s">
        <v>794</v>
      </c>
      <c r="AQ135" t="s">
        <v>794</v>
      </c>
      <c r="AR135" t="s">
        <v>794</v>
      </c>
      <c r="AS135" t="s">
        <v>794</v>
      </c>
      <c r="AT135" t="s">
        <v>794</v>
      </c>
      <c r="AU135" t="s">
        <v>794</v>
      </c>
      <c r="AV135">
        <v>1</v>
      </c>
      <c r="AW135">
        <v>0</v>
      </c>
      <c r="AX135">
        <v>1</v>
      </c>
      <c r="AY135">
        <v>0</v>
      </c>
      <c r="AZ135" t="s">
        <v>794</v>
      </c>
      <c r="BA135" t="s">
        <v>794</v>
      </c>
      <c r="BB135" t="s">
        <v>794</v>
      </c>
      <c r="BC135">
        <v>1</v>
      </c>
      <c r="BD135">
        <v>0</v>
      </c>
      <c r="BE135">
        <v>0</v>
      </c>
      <c r="BF135">
        <v>0</v>
      </c>
      <c r="BG135">
        <v>0</v>
      </c>
      <c r="BH135">
        <v>0</v>
      </c>
      <c r="BI135">
        <v>0</v>
      </c>
      <c r="BJ135">
        <v>1</v>
      </c>
      <c r="BK135">
        <v>0</v>
      </c>
      <c r="BL135" t="s">
        <v>794</v>
      </c>
      <c r="BM135" t="s">
        <v>794</v>
      </c>
      <c r="BN135">
        <v>0</v>
      </c>
      <c r="BO135" t="s">
        <v>794</v>
      </c>
      <c r="BP135" t="s">
        <v>794</v>
      </c>
      <c r="BQ135" t="s">
        <v>794</v>
      </c>
      <c r="BR135">
        <v>1</v>
      </c>
      <c r="BS135">
        <v>1</v>
      </c>
      <c r="BT135">
        <v>1</v>
      </c>
      <c r="BU135">
        <v>1</v>
      </c>
      <c r="BV135">
        <v>0</v>
      </c>
      <c r="BW135">
        <v>1</v>
      </c>
      <c r="BX135">
        <v>1</v>
      </c>
      <c r="BY135">
        <v>1</v>
      </c>
      <c r="BZ135">
        <v>1</v>
      </c>
      <c r="CA135">
        <v>1</v>
      </c>
      <c r="CB135">
        <v>0</v>
      </c>
      <c r="CC135">
        <v>0</v>
      </c>
      <c r="CD135">
        <v>0</v>
      </c>
      <c r="CE135">
        <v>0</v>
      </c>
      <c r="CF135">
        <v>0</v>
      </c>
      <c r="CG135">
        <v>0</v>
      </c>
      <c r="CH135">
        <v>0</v>
      </c>
      <c r="CI135">
        <v>0</v>
      </c>
      <c r="CJ135">
        <v>0</v>
      </c>
      <c r="CK135">
        <v>0</v>
      </c>
      <c r="CL135">
        <v>0</v>
      </c>
      <c r="CM135">
        <v>0</v>
      </c>
      <c r="CN135">
        <v>0</v>
      </c>
      <c r="CO135">
        <v>0</v>
      </c>
      <c r="CP135">
        <v>0</v>
      </c>
      <c r="CQ135">
        <v>0</v>
      </c>
      <c r="CR135">
        <v>1</v>
      </c>
      <c r="CS135">
        <v>0</v>
      </c>
      <c r="CT135">
        <v>0</v>
      </c>
      <c r="CU135">
        <v>0</v>
      </c>
      <c r="CV135">
        <v>0</v>
      </c>
      <c r="CW135">
        <v>1</v>
      </c>
      <c r="CX135">
        <v>0</v>
      </c>
      <c r="CY135">
        <v>0</v>
      </c>
      <c r="CZ135">
        <v>0</v>
      </c>
      <c r="DA135">
        <v>0</v>
      </c>
      <c r="DB135">
        <v>0</v>
      </c>
      <c r="DC135">
        <v>0</v>
      </c>
      <c r="DD135">
        <v>0</v>
      </c>
      <c r="DE135">
        <v>0</v>
      </c>
      <c r="DF135">
        <v>0</v>
      </c>
      <c r="DG135">
        <v>0</v>
      </c>
      <c r="DH135">
        <v>1</v>
      </c>
      <c r="DI135">
        <v>0</v>
      </c>
    </row>
    <row r="136" spans="1:113" x14ac:dyDescent="0.35">
      <c r="A136" t="s">
        <v>389</v>
      </c>
      <c r="B136" s="1">
        <v>42917</v>
      </c>
      <c r="C136" s="1">
        <v>43008</v>
      </c>
      <c r="D136">
        <v>1</v>
      </c>
      <c r="E136">
        <v>1</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1</v>
      </c>
      <c r="AB136">
        <v>0</v>
      </c>
      <c r="AC136">
        <v>2</v>
      </c>
      <c r="AD136">
        <v>0</v>
      </c>
      <c r="AE136" t="s">
        <v>794</v>
      </c>
      <c r="AF136" t="s">
        <v>794</v>
      </c>
      <c r="AG136" t="s">
        <v>794</v>
      </c>
      <c r="AH136" t="s">
        <v>794</v>
      </c>
      <c r="AI136" t="s">
        <v>794</v>
      </c>
      <c r="AJ136" t="s">
        <v>794</v>
      </c>
      <c r="AK136" t="s">
        <v>794</v>
      </c>
      <c r="AL136" t="s">
        <v>794</v>
      </c>
      <c r="AM136" t="s">
        <v>794</v>
      </c>
      <c r="AN136" t="s">
        <v>794</v>
      </c>
      <c r="AO136" t="s">
        <v>794</v>
      </c>
      <c r="AP136" t="s">
        <v>794</v>
      </c>
      <c r="AQ136" t="s">
        <v>794</v>
      </c>
      <c r="AR136" t="s">
        <v>794</v>
      </c>
      <c r="AS136" t="s">
        <v>794</v>
      </c>
      <c r="AT136" t="s">
        <v>794</v>
      </c>
      <c r="AU136" t="s">
        <v>794</v>
      </c>
      <c r="AV136">
        <v>1</v>
      </c>
      <c r="AW136">
        <v>0</v>
      </c>
      <c r="AX136">
        <v>1</v>
      </c>
      <c r="AY136">
        <v>0</v>
      </c>
      <c r="AZ136" t="s">
        <v>794</v>
      </c>
      <c r="BA136" t="s">
        <v>794</v>
      </c>
      <c r="BB136" t="s">
        <v>794</v>
      </c>
      <c r="BC136">
        <v>1</v>
      </c>
      <c r="BD136">
        <v>0</v>
      </c>
      <c r="BE136">
        <v>0</v>
      </c>
      <c r="BF136">
        <v>0</v>
      </c>
      <c r="BG136">
        <v>0</v>
      </c>
      <c r="BH136">
        <v>0</v>
      </c>
      <c r="BI136">
        <v>0</v>
      </c>
      <c r="BJ136">
        <v>1</v>
      </c>
      <c r="BK136">
        <v>0</v>
      </c>
      <c r="BL136" t="s">
        <v>794</v>
      </c>
      <c r="BM136" t="s">
        <v>794</v>
      </c>
      <c r="BN136">
        <v>0</v>
      </c>
      <c r="BO136" t="s">
        <v>794</v>
      </c>
      <c r="BP136" t="s">
        <v>794</v>
      </c>
      <c r="BQ136" t="s">
        <v>794</v>
      </c>
      <c r="BR136">
        <v>1</v>
      </c>
      <c r="BS136">
        <v>1</v>
      </c>
      <c r="BT136">
        <v>1</v>
      </c>
      <c r="BU136">
        <v>1</v>
      </c>
      <c r="BV136">
        <v>0</v>
      </c>
      <c r="BW136">
        <v>1</v>
      </c>
      <c r="BX136">
        <v>1</v>
      </c>
      <c r="BY136">
        <v>1</v>
      </c>
      <c r="BZ136">
        <v>1</v>
      </c>
      <c r="CA136">
        <v>1</v>
      </c>
      <c r="CB136">
        <v>0</v>
      </c>
      <c r="CC136">
        <v>0</v>
      </c>
      <c r="CD136">
        <v>0</v>
      </c>
      <c r="CE136">
        <v>0</v>
      </c>
      <c r="CF136">
        <v>0</v>
      </c>
      <c r="CG136">
        <v>0</v>
      </c>
      <c r="CH136">
        <v>0</v>
      </c>
      <c r="CI136">
        <v>0</v>
      </c>
      <c r="CJ136">
        <v>0</v>
      </c>
      <c r="CK136">
        <v>0</v>
      </c>
      <c r="CL136">
        <v>0</v>
      </c>
      <c r="CM136">
        <v>0</v>
      </c>
      <c r="CN136">
        <v>0</v>
      </c>
      <c r="CO136">
        <v>0</v>
      </c>
      <c r="CP136">
        <v>0</v>
      </c>
      <c r="CQ136">
        <v>0</v>
      </c>
      <c r="CR136">
        <v>1</v>
      </c>
      <c r="CS136">
        <v>0</v>
      </c>
      <c r="CT136">
        <v>0</v>
      </c>
      <c r="CU136">
        <v>0</v>
      </c>
      <c r="CV136">
        <v>0</v>
      </c>
      <c r="CW136">
        <v>1</v>
      </c>
      <c r="CX136">
        <v>0</v>
      </c>
      <c r="CY136">
        <v>0</v>
      </c>
      <c r="CZ136">
        <v>0</v>
      </c>
      <c r="DA136">
        <v>0</v>
      </c>
      <c r="DB136">
        <v>0</v>
      </c>
      <c r="DC136">
        <v>0</v>
      </c>
      <c r="DD136">
        <v>0</v>
      </c>
      <c r="DE136">
        <v>0</v>
      </c>
      <c r="DF136">
        <v>0</v>
      </c>
      <c r="DG136">
        <v>0</v>
      </c>
      <c r="DH136">
        <v>1</v>
      </c>
      <c r="DI136">
        <v>0</v>
      </c>
    </row>
    <row r="137" spans="1:113" x14ac:dyDescent="0.35">
      <c r="A137" t="s">
        <v>389</v>
      </c>
      <c r="B137" s="1">
        <v>43009</v>
      </c>
      <c r="C137" s="1">
        <v>43373</v>
      </c>
      <c r="D137">
        <v>1</v>
      </c>
      <c r="E137">
        <v>1</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1</v>
      </c>
      <c r="AB137">
        <v>0</v>
      </c>
      <c r="AC137">
        <v>2</v>
      </c>
      <c r="AD137">
        <v>0</v>
      </c>
      <c r="AE137" t="s">
        <v>794</v>
      </c>
      <c r="AF137" t="s">
        <v>794</v>
      </c>
      <c r="AG137" t="s">
        <v>794</v>
      </c>
      <c r="AH137" t="s">
        <v>794</v>
      </c>
      <c r="AI137" t="s">
        <v>794</v>
      </c>
      <c r="AJ137" t="s">
        <v>794</v>
      </c>
      <c r="AK137" t="s">
        <v>794</v>
      </c>
      <c r="AL137" t="s">
        <v>794</v>
      </c>
      <c r="AM137" t="s">
        <v>794</v>
      </c>
      <c r="AN137" t="s">
        <v>794</v>
      </c>
      <c r="AO137" t="s">
        <v>794</v>
      </c>
      <c r="AP137" t="s">
        <v>794</v>
      </c>
      <c r="AQ137" t="s">
        <v>794</v>
      </c>
      <c r="AR137" t="s">
        <v>794</v>
      </c>
      <c r="AS137" t="s">
        <v>794</v>
      </c>
      <c r="AT137" t="s">
        <v>794</v>
      </c>
      <c r="AU137" t="s">
        <v>794</v>
      </c>
      <c r="AV137">
        <v>1</v>
      </c>
      <c r="AW137">
        <v>0</v>
      </c>
      <c r="AX137">
        <v>1</v>
      </c>
      <c r="AY137">
        <v>0</v>
      </c>
      <c r="AZ137" t="s">
        <v>794</v>
      </c>
      <c r="BA137" t="s">
        <v>794</v>
      </c>
      <c r="BB137" t="s">
        <v>794</v>
      </c>
      <c r="BC137">
        <v>1</v>
      </c>
      <c r="BD137">
        <v>0</v>
      </c>
      <c r="BE137">
        <v>0</v>
      </c>
      <c r="BF137">
        <v>0</v>
      </c>
      <c r="BG137">
        <v>0</v>
      </c>
      <c r="BH137">
        <v>0</v>
      </c>
      <c r="BI137">
        <v>0</v>
      </c>
      <c r="BJ137">
        <v>1</v>
      </c>
      <c r="BK137">
        <v>0</v>
      </c>
      <c r="BL137" t="s">
        <v>794</v>
      </c>
      <c r="BM137" t="s">
        <v>794</v>
      </c>
      <c r="BN137">
        <v>0</v>
      </c>
      <c r="BO137" t="s">
        <v>794</v>
      </c>
      <c r="BP137" t="s">
        <v>794</v>
      </c>
      <c r="BQ137" t="s">
        <v>794</v>
      </c>
      <c r="BR137">
        <v>1</v>
      </c>
      <c r="BS137">
        <v>1</v>
      </c>
      <c r="BT137">
        <v>1</v>
      </c>
      <c r="BU137">
        <v>1</v>
      </c>
      <c r="BV137">
        <v>0</v>
      </c>
      <c r="BW137">
        <v>1</v>
      </c>
      <c r="BX137">
        <v>1</v>
      </c>
      <c r="BY137">
        <v>1</v>
      </c>
      <c r="BZ137">
        <v>1</v>
      </c>
      <c r="CA137">
        <v>1</v>
      </c>
      <c r="CB137">
        <v>0</v>
      </c>
      <c r="CC137">
        <v>0</v>
      </c>
      <c r="CD137">
        <v>0</v>
      </c>
      <c r="CE137">
        <v>0</v>
      </c>
      <c r="CF137">
        <v>0</v>
      </c>
      <c r="CG137">
        <v>0</v>
      </c>
      <c r="CH137">
        <v>0</v>
      </c>
      <c r="CI137">
        <v>0</v>
      </c>
      <c r="CJ137">
        <v>0</v>
      </c>
      <c r="CK137">
        <v>0</v>
      </c>
      <c r="CL137">
        <v>0</v>
      </c>
      <c r="CM137">
        <v>0</v>
      </c>
      <c r="CN137">
        <v>0</v>
      </c>
      <c r="CO137">
        <v>0</v>
      </c>
      <c r="CP137">
        <v>0</v>
      </c>
      <c r="CQ137">
        <v>0</v>
      </c>
      <c r="CR137">
        <v>1</v>
      </c>
      <c r="CS137">
        <v>0</v>
      </c>
      <c r="CT137">
        <v>0</v>
      </c>
      <c r="CU137">
        <v>0</v>
      </c>
      <c r="CV137">
        <v>0</v>
      </c>
      <c r="CW137">
        <v>1</v>
      </c>
      <c r="CX137">
        <v>0</v>
      </c>
      <c r="CY137">
        <v>0</v>
      </c>
      <c r="CZ137">
        <v>0</v>
      </c>
      <c r="DA137">
        <v>0</v>
      </c>
      <c r="DB137">
        <v>0</v>
      </c>
      <c r="DC137">
        <v>0</v>
      </c>
      <c r="DD137">
        <v>0</v>
      </c>
      <c r="DE137">
        <v>0</v>
      </c>
      <c r="DF137">
        <v>0</v>
      </c>
      <c r="DG137">
        <v>0</v>
      </c>
      <c r="DH137">
        <v>1</v>
      </c>
      <c r="DI137">
        <v>0</v>
      </c>
    </row>
    <row r="138" spans="1:113" x14ac:dyDescent="0.35">
      <c r="A138" t="s">
        <v>389</v>
      </c>
      <c r="B138" s="1">
        <v>43374</v>
      </c>
      <c r="C138" s="1">
        <v>43830</v>
      </c>
      <c r="D138">
        <v>1</v>
      </c>
      <c r="E138">
        <v>1</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1</v>
      </c>
      <c r="AB138">
        <v>0</v>
      </c>
      <c r="AC138">
        <v>2</v>
      </c>
      <c r="AD138">
        <v>0</v>
      </c>
      <c r="AE138" t="s">
        <v>794</v>
      </c>
      <c r="AF138" t="s">
        <v>794</v>
      </c>
      <c r="AG138" t="s">
        <v>794</v>
      </c>
      <c r="AH138" t="s">
        <v>794</v>
      </c>
      <c r="AI138" t="s">
        <v>794</v>
      </c>
      <c r="AJ138" t="s">
        <v>794</v>
      </c>
      <c r="AK138" t="s">
        <v>794</v>
      </c>
      <c r="AL138" t="s">
        <v>794</v>
      </c>
      <c r="AM138" t="s">
        <v>794</v>
      </c>
      <c r="AN138" t="s">
        <v>794</v>
      </c>
      <c r="AO138" t="s">
        <v>794</v>
      </c>
      <c r="AP138" t="s">
        <v>794</v>
      </c>
      <c r="AQ138" t="s">
        <v>794</v>
      </c>
      <c r="AR138" t="s">
        <v>794</v>
      </c>
      <c r="AS138" t="s">
        <v>794</v>
      </c>
      <c r="AT138" t="s">
        <v>794</v>
      </c>
      <c r="AU138" t="s">
        <v>794</v>
      </c>
      <c r="AV138">
        <v>1</v>
      </c>
      <c r="AW138">
        <v>0</v>
      </c>
      <c r="AX138">
        <v>1</v>
      </c>
      <c r="AY138">
        <v>0</v>
      </c>
      <c r="AZ138" t="s">
        <v>794</v>
      </c>
      <c r="BA138" t="s">
        <v>794</v>
      </c>
      <c r="BB138" t="s">
        <v>794</v>
      </c>
      <c r="BC138">
        <v>1</v>
      </c>
      <c r="BD138">
        <v>0</v>
      </c>
      <c r="BE138">
        <v>0</v>
      </c>
      <c r="BF138">
        <v>0</v>
      </c>
      <c r="BG138">
        <v>0</v>
      </c>
      <c r="BH138">
        <v>0</v>
      </c>
      <c r="BI138">
        <v>0</v>
      </c>
      <c r="BJ138">
        <v>1</v>
      </c>
      <c r="BK138">
        <v>0</v>
      </c>
      <c r="BL138" t="s">
        <v>794</v>
      </c>
      <c r="BM138" t="s">
        <v>794</v>
      </c>
      <c r="BN138">
        <v>0</v>
      </c>
      <c r="BO138" t="s">
        <v>794</v>
      </c>
      <c r="BP138" t="s">
        <v>794</v>
      </c>
      <c r="BQ138" t="s">
        <v>794</v>
      </c>
      <c r="BR138">
        <v>1</v>
      </c>
      <c r="BS138">
        <v>1</v>
      </c>
      <c r="BT138">
        <v>1</v>
      </c>
      <c r="BU138">
        <v>1</v>
      </c>
      <c r="BV138">
        <v>0</v>
      </c>
      <c r="BW138">
        <v>1</v>
      </c>
      <c r="BX138">
        <v>1</v>
      </c>
      <c r="BY138">
        <v>1</v>
      </c>
      <c r="BZ138">
        <v>1</v>
      </c>
      <c r="CA138">
        <v>1</v>
      </c>
      <c r="CB138">
        <v>0</v>
      </c>
      <c r="CC138">
        <v>0</v>
      </c>
      <c r="CD138">
        <v>0</v>
      </c>
      <c r="CE138">
        <v>0</v>
      </c>
      <c r="CF138">
        <v>0</v>
      </c>
      <c r="CG138">
        <v>0</v>
      </c>
      <c r="CH138">
        <v>0</v>
      </c>
      <c r="CI138">
        <v>0</v>
      </c>
      <c r="CJ138">
        <v>0</v>
      </c>
      <c r="CK138">
        <v>0</v>
      </c>
      <c r="CL138">
        <v>0</v>
      </c>
      <c r="CM138">
        <v>0</v>
      </c>
      <c r="CN138">
        <v>0</v>
      </c>
      <c r="CO138">
        <v>0</v>
      </c>
      <c r="CP138">
        <v>0</v>
      </c>
      <c r="CQ138">
        <v>0</v>
      </c>
      <c r="CR138">
        <v>1</v>
      </c>
      <c r="CS138">
        <v>0</v>
      </c>
      <c r="CT138">
        <v>0</v>
      </c>
      <c r="CU138">
        <v>0</v>
      </c>
      <c r="CV138">
        <v>0</v>
      </c>
      <c r="CW138">
        <v>1</v>
      </c>
      <c r="CX138">
        <v>0</v>
      </c>
      <c r="CY138">
        <v>0</v>
      </c>
      <c r="CZ138">
        <v>0</v>
      </c>
      <c r="DA138">
        <v>0</v>
      </c>
      <c r="DB138">
        <v>0</v>
      </c>
      <c r="DC138">
        <v>0</v>
      </c>
      <c r="DD138">
        <v>0</v>
      </c>
      <c r="DE138">
        <v>0</v>
      </c>
      <c r="DF138">
        <v>0</v>
      </c>
      <c r="DG138">
        <v>0</v>
      </c>
      <c r="DH138">
        <v>1</v>
      </c>
      <c r="DI138">
        <v>0</v>
      </c>
    </row>
    <row r="139" spans="1:113" x14ac:dyDescent="0.35">
      <c r="A139" t="s">
        <v>393</v>
      </c>
      <c r="B139" s="1">
        <v>41640</v>
      </c>
      <c r="C139" s="1">
        <v>42442</v>
      </c>
      <c r="D139">
        <v>0</v>
      </c>
      <c r="E139" t="s">
        <v>794</v>
      </c>
      <c r="F139" t="s">
        <v>794</v>
      </c>
      <c r="G139" t="s">
        <v>794</v>
      </c>
      <c r="H139" t="s">
        <v>794</v>
      </c>
      <c r="I139" t="s">
        <v>794</v>
      </c>
      <c r="J139" t="s">
        <v>794</v>
      </c>
      <c r="K139" t="s">
        <v>794</v>
      </c>
      <c r="L139" t="s">
        <v>794</v>
      </c>
      <c r="M139" t="s">
        <v>794</v>
      </c>
      <c r="N139" t="s">
        <v>794</v>
      </c>
      <c r="O139" t="s">
        <v>794</v>
      </c>
      <c r="P139" t="s">
        <v>794</v>
      </c>
      <c r="Q139" t="s">
        <v>794</v>
      </c>
      <c r="R139" t="s">
        <v>794</v>
      </c>
      <c r="S139" t="s">
        <v>794</v>
      </c>
      <c r="T139" t="s">
        <v>794</v>
      </c>
      <c r="U139" t="s">
        <v>794</v>
      </c>
      <c r="V139" t="s">
        <v>794</v>
      </c>
      <c r="W139" t="s">
        <v>794</v>
      </c>
      <c r="X139" t="s">
        <v>794</v>
      </c>
      <c r="Y139" t="s">
        <v>794</v>
      </c>
      <c r="Z139" t="s">
        <v>794</v>
      </c>
      <c r="AA139" t="s">
        <v>794</v>
      </c>
      <c r="AB139" t="s">
        <v>794</v>
      </c>
      <c r="AC139" t="s">
        <v>794</v>
      </c>
      <c r="AD139" t="s">
        <v>794</v>
      </c>
      <c r="AE139" t="s">
        <v>794</v>
      </c>
      <c r="AF139" t="s">
        <v>794</v>
      </c>
      <c r="AG139" t="s">
        <v>794</v>
      </c>
      <c r="AH139" t="s">
        <v>794</v>
      </c>
      <c r="AI139" t="s">
        <v>794</v>
      </c>
      <c r="AJ139" t="s">
        <v>794</v>
      </c>
      <c r="AK139" t="s">
        <v>794</v>
      </c>
      <c r="AL139" t="s">
        <v>794</v>
      </c>
      <c r="AM139" t="s">
        <v>794</v>
      </c>
      <c r="AN139" t="s">
        <v>794</v>
      </c>
      <c r="AO139" t="s">
        <v>794</v>
      </c>
      <c r="AP139" t="s">
        <v>794</v>
      </c>
      <c r="AQ139" t="s">
        <v>794</v>
      </c>
      <c r="AR139" t="s">
        <v>794</v>
      </c>
      <c r="AS139" t="s">
        <v>794</v>
      </c>
      <c r="AT139" t="s">
        <v>794</v>
      </c>
      <c r="AU139" t="s">
        <v>794</v>
      </c>
      <c r="AV139" t="s">
        <v>794</v>
      </c>
      <c r="AW139" t="s">
        <v>794</v>
      </c>
      <c r="AX139" t="s">
        <v>794</v>
      </c>
      <c r="AY139" t="s">
        <v>794</v>
      </c>
      <c r="AZ139" t="s">
        <v>794</v>
      </c>
      <c r="BA139" t="s">
        <v>794</v>
      </c>
      <c r="BB139" t="s">
        <v>794</v>
      </c>
      <c r="BC139" t="s">
        <v>794</v>
      </c>
      <c r="BD139" t="s">
        <v>794</v>
      </c>
      <c r="BE139" t="s">
        <v>794</v>
      </c>
      <c r="BF139" t="s">
        <v>794</v>
      </c>
      <c r="BG139" t="s">
        <v>794</v>
      </c>
      <c r="BH139" t="s">
        <v>794</v>
      </c>
      <c r="BI139" t="s">
        <v>794</v>
      </c>
      <c r="BJ139" t="s">
        <v>794</v>
      </c>
      <c r="BK139" t="s">
        <v>794</v>
      </c>
      <c r="BL139" t="s">
        <v>794</v>
      </c>
      <c r="BM139" t="s">
        <v>794</v>
      </c>
      <c r="BN139" t="s">
        <v>794</v>
      </c>
      <c r="BO139" t="s">
        <v>794</v>
      </c>
      <c r="BP139" t="s">
        <v>794</v>
      </c>
      <c r="BQ139" t="s">
        <v>794</v>
      </c>
      <c r="BR139" t="s">
        <v>794</v>
      </c>
      <c r="BS139" t="s">
        <v>794</v>
      </c>
      <c r="BT139" t="s">
        <v>794</v>
      </c>
      <c r="BU139" t="s">
        <v>794</v>
      </c>
      <c r="BV139" t="s">
        <v>794</v>
      </c>
      <c r="BW139" t="s">
        <v>794</v>
      </c>
      <c r="BX139" t="s">
        <v>794</v>
      </c>
      <c r="BY139" t="s">
        <v>794</v>
      </c>
      <c r="BZ139" t="s">
        <v>794</v>
      </c>
      <c r="CA139" t="s">
        <v>794</v>
      </c>
      <c r="CB139" t="s">
        <v>794</v>
      </c>
      <c r="CC139" t="s">
        <v>794</v>
      </c>
      <c r="CD139" t="s">
        <v>794</v>
      </c>
      <c r="CE139" t="s">
        <v>794</v>
      </c>
      <c r="CF139" t="s">
        <v>794</v>
      </c>
      <c r="CG139" t="s">
        <v>794</v>
      </c>
      <c r="CH139" t="s">
        <v>794</v>
      </c>
      <c r="CI139" t="s">
        <v>794</v>
      </c>
      <c r="CJ139" t="s">
        <v>794</v>
      </c>
      <c r="CK139" t="s">
        <v>794</v>
      </c>
      <c r="CL139" t="s">
        <v>794</v>
      </c>
      <c r="CM139" t="s">
        <v>794</v>
      </c>
      <c r="CN139" t="s">
        <v>794</v>
      </c>
      <c r="CO139" t="s">
        <v>794</v>
      </c>
      <c r="CP139" t="s">
        <v>794</v>
      </c>
      <c r="CQ139" t="s">
        <v>794</v>
      </c>
      <c r="CR139" t="s">
        <v>794</v>
      </c>
      <c r="CS139" t="s">
        <v>794</v>
      </c>
      <c r="CT139" t="s">
        <v>794</v>
      </c>
      <c r="CU139" t="s">
        <v>794</v>
      </c>
      <c r="CV139" t="s">
        <v>794</v>
      </c>
      <c r="CW139" t="s">
        <v>794</v>
      </c>
      <c r="CX139" t="s">
        <v>794</v>
      </c>
      <c r="CY139" t="s">
        <v>794</v>
      </c>
      <c r="CZ139" t="s">
        <v>794</v>
      </c>
      <c r="DA139" t="s">
        <v>794</v>
      </c>
      <c r="DB139" t="s">
        <v>794</v>
      </c>
      <c r="DC139" t="s">
        <v>794</v>
      </c>
      <c r="DD139" t="s">
        <v>794</v>
      </c>
      <c r="DE139" t="s">
        <v>794</v>
      </c>
      <c r="DF139" t="s">
        <v>794</v>
      </c>
      <c r="DG139" t="s">
        <v>794</v>
      </c>
      <c r="DH139" t="s">
        <v>794</v>
      </c>
      <c r="DI139" t="s">
        <v>794</v>
      </c>
    </row>
    <row r="140" spans="1:113" x14ac:dyDescent="0.35">
      <c r="A140" t="s">
        <v>393</v>
      </c>
      <c r="B140" s="1">
        <v>42443</v>
      </c>
      <c r="C140" s="1">
        <v>42648</v>
      </c>
      <c r="D140">
        <v>1</v>
      </c>
      <c r="E140">
        <v>0</v>
      </c>
      <c r="F140">
        <v>1</v>
      </c>
      <c r="G140">
        <v>0</v>
      </c>
      <c r="H140">
        <v>0</v>
      </c>
      <c r="I140">
        <v>0</v>
      </c>
      <c r="J140">
        <v>0</v>
      </c>
      <c r="K140">
        <v>1</v>
      </c>
      <c r="L140">
        <v>0</v>
      </c>
      <c r="M140">
        <v>1</v>
      </c>
      <c r="N140">
        <v>0</v>
      </c>
      <c r="O140">
        <v>0</v>
      </c>
      <c r="P140">
        <v>0</v>
      </c>
      <c r="Q140">
        <v>0</v>
      </c>
      <c r="R140">
        <v>1</v>
      </c>
      <c r="S140">
        <v>0</v>
      </c>
      <c r="T140">
        <v>0</v>
      </c>
      <c r="U140">
        <v>0</v>
      </c>
      <c r="V140">
        <v>0</v>
      </c>
      <c r="W140">
        <v>0</v>
      </c>
      <c r="X140">
        <v>0</v>
      </c>
      <c r="Y140">
        <v>0</v>
      </c>
      <c r="Z140">
        <v>0</v>
      </c>
      <c r="AA140">
        <v>0</v>
      </c>
      <c r="AB140">
        <v>0</v>
      </c>
      <c r="AC140">
        <v>2</v>
      </c>
      <c r="AD140">
        <v>1</v>
      </c>
      <c r="AE140">
        <v>0</v>
      </c>
      <c r="AF140">
        <v>0</v>
      </c>
      <c r="AG140">
        <v>0</v>
      </c>
      <c r="AH140">
        <v>0</v>
      </c>
      <c r="AI140">
        <v>1</v>
      </c>
      <c r="AJ140">
        <v>0</v>
      </c>
      <c r="AK140">
        <v>0</v>
      </c>
      <c r="AL140">
        <v>0</v>
      </c>
      <c r="AM140">
        <v>0</v>
      </c>
      <c r="AN140">
        <v>0</v>
      </c>
      <c r="AO140">
        <v>0</v>
      </c>
      <c r="AP140">
        <v>0</v>
      </c>
      <c r="AQ140">
        <v>0</v>
      </c>
      <c r="AR140" t="s">
        <v>794</v>
      </c>
      <c r="AS140" t="s">
        <v>794</v>
      </c>
      <c r="AT140" t="s">
        <v>794</v>
      </c>
      <c r="AU140" t="s">
        <v>794</v>
      </c>
      <c r="AV140">
        <v>0</v>
      </c>
      <c r="AW140" t="s">
        <v>794</v>
      </c>
      <c r="AX140" t="s">
        <v>794</v>
      </c>
      <c r="AY140">
        <v>0</v>
      </c>
      <c r="AZ140" t="s">
        <v>794</v>
      </c>
      <c r="BA140" t="s">
        <v>794</v>
      </c>
      <c r="BB140" t="s">
        <v>794</v>
      </c>
      <c r="BC140">
        <v>0</v>
      </c>
      <c r="BD140" t="s">
        <v>794</v>
      </c>
      <c r="BE140" t="s">
        <v>794</v>
      </c>
      <c r="BF140" t="s">
        <v>794</v>
      </c>
      <c r="BG140" t="s">
        <v>794</v>
      </c>
      <c r="BH140" t="s">
        <v>794</v>
      </c>
      <c r="BI140" t="s">
        <v>794</v>
      </c>
      <c r="BJ140" t="s">
        <v>794</v>
      </c>
      <c r="BK140">
        <v>0</v>
      </c>
      <c r="BL140" t="s">
        <v>794</v>
      </c>
      <c r="BM140" t="s">
        <v>794</v>
      </c>
      <c r="BN140">
        <v>0</v>
      </c>
      <c r="BO140" t="s">
        <v>794</v>
      </c>
      <c r="BP140" t="s">
        <v>794</v>
      </c>
      <c r="BQ140" t="s">
        <v>794</v>
      </c>
      <c r="BR140">
        <v>0</v>
      </c>
      <c r="BS140">
        <v>0</v>
      </c>
      <c r="BT140">
        <v>0</v>
      </c>
      <c r="BU140">
        <v>0</v>
      </c>
      <c r="BV140">
        <v>1</v>
      </c>
      <c r="BW140">
        <v>1</v>
      </c>
      <c r="BX140">
        <v>1</v>
      </c>
      <c r="BY140">
        <v>1</v>
      </c>
      <c r="BZ140">
        <v>1</v>
      </c>
      <c r="CA140">
        <v>1</v>
      </c>
      <c r="CB140">
        <v>0</v>
      </c>
      <c r="CC140">
        <v>1</v>
      </c>
      <c r="CD140">
        <v>0</v>
      </c>
      <c r="CE140">
        <v>0</v>
      </c>
      <c r="CF140">
        <v>0</v>
      </c>
      <c r="CG140">
        <v>0</v>
      </c>
      <c r="CH140">
        <v>0</v>
      </c>
      <c r="CI140">
        <v>0</v>
      </c>
      <c r="CJ140">
        <v>0</v>
      </c>
      <c r="CK140">
        <v>0</v>
      </c>
      <c r="CL140">
        <v>0</v>
      </c>
      <c r="CM140">
        <v>0</v>
      </c>
      <c r="CN140">
        <v>0</v>
      </c>
      <c r="CO140">
        <v>0</v>
      </c>
      <c r="CP140">
        <v>1</v>
      </c>
      <c r="CQ140">
        <v>0</v>
      </c>
      <c r="CR140">
        <v>0</v>
      </c>
      <c r="CS140" t="s">
        <v>794</v>
      </c>
      <c r="CT140" t="s">
        <v>794</v>
      </c>
      <c r="CU140" t="s">
        <v>794</v>
      </c>
      <c r="CV140" t="s">
        <v>794</v>
      </c>
      <c r="CW140" t="s">
        <v>794</v>
      </c>
      <c r="CX140" t="s">
        <v>794</v>
      </c>
      <c r="CY140" t="s">
        <v>794</v>
      </c>
      <c r="CZ140" t="s">
        <v>794</v>
      </c>
      <c r="DA140" t="s">
        <v>794</v>
      </c>
      <c r="DB140" t="s">
        <v>794</v>
      </c>
      <c r="DC140" t="s">
        <v>794</v>
      </c>
      <c r="DD140" t="s">
        <v>794</v>
      </c>
      <c r="DE140" t="s">
        <v>794</v>
      </c>
      <c r="DF140" t="s">
        <v>794</v>
      </c>
      <c r="DG140" t="s">
        <v>794</v>
      </c>
      <c r="DH140" t="s">
        <v>794</v>
      </c>
      <c r="DI140" t="s">
        <v>794</v>
      </c>
    </row>
    <row r="141" spans="1:113" x14ac:dyDescent="0.35">
      <c r="A141" t="s">
        <v>393</v>
      </c>
      <c r="B141" s="1">
        <v>42649</v>
      </c>
      <c r="C141" s="1">
        <v>42916</v>
      </c>
      <c r="D141">
        <v>1</v>
      </c>
      <c r="E141">
        <v>0</v>
      </c>
      <c r="F141">
        <v>1</v>
      </c>
      <c r="G141">
        <v>0</v>
      </c>
      <c r="H141">
        <v>0</v>
      </c>
      <c r="I141">
        <v>0</v>
      </c>
      <c r="J141">
        <v>0</v>
      </c>
      <c r="K141">
        <v>0</v>
      </c>
      <c r="L141">
        <v>0</v>
      </c>
      <c r="M141">
        <v>1</v>
      </c>
      <c r="N141">
        <v>0</v>
      </c>
      <c r="O141">
        <v>0</v>
      </c>
      <c r="P141">
        <v>0</v>
      </c>
      <c r="Q141">
        <v>0</v>
      </c>
      <c r="R141">
        <v>1</v>
      </c>
      <c r="S141">
        <v>0</v>
      </c>
      <c r="T141">
        <v>0</v>
      </c>
      <c r="U141">
        <v>0</v>
      </c>
      <c r="V141">
        <v>0</v>
      </c>
      <c r="W141">
        <v>0</v>
      </c>
      <c r="X141">
        <v>0</v>
      </c>
      <c r="Y141">
        <v>0</v>
      </c>
      <c r="Z141">
        <v>0</v>
      </c>
      <c r="AA141">
        <v>0</v>
      </c>
      <c r="AB141">
        <v>0</v>
      </c>
      <c r="AC141">
        <v>2</v>
      </c>
      <c r="AD141">
        <v>1</v>
      </c>
      <c r="AE141">
        <v>0</v>
      </c>
      <c r="AF141">
        <v>0</v>
      </c>
      <c r="AG141">
        <v>0</v>
      </c>
      <c r="AH141">
        <v>0</v>
      </c>
      <c r="AI141">
        <v>1</v>
      </c>
      <c r="AJ141">
        <v>0</v>
      </c>
      <c r="AK141">
        <v>0</v>
      </c>
      <c r="AL141">
        <v>0</v>
      </c>
      <c r="AM141">
        <v>0</v>
      </c>
      <c r="AN141">
        <v>0</v>
      </c>
      <c r="AO141">
        <v>0</v>
      </c>
      <c r="AP141">
        <v>0</v>
      </c>
      <c r="AQ141">
        <v>0</v>
      </c>
      <c r="AR141" t="s">
        <v>794</v>
      </c>
      <c r="AS141" t="s">
        <v>794</v>
      </c>
      <c r="AT141" t="s">
        <v>794</v>
      </c>
      <c r="AU141" t="s">
        <v>794</v>
      </c>
      <c r="AV141">
        <v>0</v>
      </c>
      <c r="AW141" t="s">
        <v>794</v>
      </c>
      <c r="AX141" t="s">
        <v>794</v>
      </c>
      <c r="AY141">
        <v>0</v>
      </c>
      <c r="AZ141" t="s">
        <v>794</v>
      </c>
      <c r="BA141" t="s">
        <v>794</v>
      </c>
      <c r="BB141" t="s">
        <v>794</v>
      </c>
      <c r="BC141">
        <v>0</v>
      </c>
      <c r="BD141" t="s">
        <v>794</v>
      </c>
      <c r="BE141" t="s">
        <v>794</v>
      </c>
      <c r="BF141" t="s">
        <v>794</v>
      </c>
      <c r="BG141" t="s">
        <v>794</v>
      </c>
      <c r="BH141" t="s">
        <v>794</v>
      </c>
      <c r="BI141" t="s">
        <v>794</v>
      </c>
      <c r="BJ141" t="s">
        <v>794</v>
      </c>
      <c r="BK141">
        <v>0</v>
      </c>
      <c r="BL141" t="s">
        <v>794</v>
      </c>
      <c r="BM141" t="s">
        <v>794</v>
      </c>
      <c r="BN141">
        <v>0</v>
      </c>
      <c r="BO141" t="s">
        <v>794</v>
      </c>
      <c r="BP141" t="s">
        <v>794</v>
      </c>
      <c r="BQ141" t="s">
        <v>794</v>
      </c>
      <c r="BR141">
        <v>0</v>
      </c>
      <c r="BS141">
        <v>0</v>
      </c>
      <c r="BT141">
        <v>0</v>
      </c>
      <c r="BU141">
        <v>0</v>
      </c>
      <c r="BV141">
        <v>1</v>
      </c>
      <c r="BW141">
        <v>1</v>
      </c>
      <c r="BX141">
        <v>1</v>
      </c>
      <c r="BY141">
        <v>1</v>
      </c>
      <c r="BZ141">
        <v>1</v>
      </c>
      <c r="CA141">
        <v>1</v>
      </c>
      <c r="CB141">
        <v>0</v>
      </c>
      <c r="CC141">
        <v>1</v>
      </c>
      <c r="CD141">
        <v>0</v>
      </c>
      <c r="CE141">
        <v>0</v>
      </c>
      <c r="CF141">
        <v>0</v>
      </c>
      <c r="CG141">
        <v>0</v>
      </c>
      <c r="CH141">
        <v>0</v>
      </c>
      <c r="CI141">
        <v>0</v>
      </c>
      <c r="CJ141">
        <v>0</v>
      </c>
      <c r="CK141">
        <v>0</v>
      </c>
      <c r="CL141">
        <v>0</v>
      </c>
      <c r="CM141">
        <v>0</v>
      </c>
      <c r="CN141">
        <v>0</v>
      </c>
      <c r="CO141">
        <v>0</v>
      </c>
      <c r="CP141">
        <v>1</v>
      </c>
      <c r="CQ141">
        <v>0</v>
      </c>
      <c r="CR141">
        <v>0</v>
      </c>
      <c r="CS141" t="s">
        <v>794</v>
      </c>
      <c r="CT141" t="s">
        <v>794</v>
      </c>
      <c r="CU141" t="s">
        <v>794</v>
      </c>
      <c r="CV141" t="s">
        <v>794</v>
      </c>
      <c r="CW141" t="s">
        <v>794</v>
      </c>
      <c r="CX141" t="s">
        <v>794</v>
      </c>
      <c r="CY141" t="s">
        <v>794</v>
      </c>
      <c r="CZ141" t="s">
        <v>794</v>
      </c>
      <c r="DA141" t="s">
        <v>794</v>
      </c>
      <c r="DB141" t="s">
        <v>794</v>
      </c>
      <c r="DC141" t="s">
        <v>794</v>
      </c>
      <c r="DD141" t="s">
        <v>794</v>
      </c>
      <c r="DE141" t="s">
        <v>794</v>
      </c>
      <c r="DF141" t="s">
        <v>794</v>
      </c>
      <c r="DG141" t="s">
        <v>794</v>
      </c>
      <c r="DH141" t="s">
        <v>794</v>
      </c>
      <c r="DI141" t="s">
        <v>794</v>
      </c>
    </row>
    <row r="142" spans="1:113" x14ac:dyDescent="0.35">
      <c r="A142" t="s">
        <v>393</v>
      </c>
      <c r="B142" s="1">
        <v>42917</v>
      </c>
      <c r="C142" s="1">
        <v>42943</v>
      </c>
      <c r="D142">
        <v>1</v>
      </c>
      <c r="E142">
        <v>0</v>
      </c>
      <c r="F142">
        <v>1</v>
      </c>
      <c r="G142">
        <v>0</v>
      </c>
      <c r="H142">
        <v>0</v>
      </c>
      <c r="I142">
        <v>0</v>
      </c>
      <c r="J142">
        <v>0</v>
      </c>
      <c r="K142">
        <v>0</v>
      </c>
      <c r="L142">
        <v>0</v>
      </c>
      <c r="M142">
        <v>1</v>
      </c>
      <c r="N142">
        <v>0</v>
      </c>
      <c r="O142">
        <v>0</v>
      </c>
      <c r="P142">
        <v>0</v>
      </c>
      <c r="Q142">
        <v>0</v>
      </c>
      <c r="R142">
        <v>1</v>
      </c>
      <c r="S142">
        <v>0</v>
      </c>
      <c r="T142">
        <v>0</v>
      </c>
      <c r="U142">
        <v>0</v>
      </c>
      <c r="V142">
        <v>0</v>
      </c>
      <c r="W142">
        <v>0</v>
      </c>
      <c r="X142">
        <v>0</v>
      </c>
      <c r="Y142">
        <v>0</v>
      </c>
      <c r="Z142">
        <v>0</v>
      </c>
      <c r="AA142">
        <v>0</v>
      </c>
      <c r="AB142">
        <v>0</v>
      </c>
      <c r="AC142">
        <v>2</v>
      </c>
      <c r="AD142">
        <v>1</v>
      </c>
      <c r="AE142">
        <v>0</v>
      </c>
      <c r="AF142">
        <v>0</v>
      </c>
      <c r="AG142">
        <v>0</v>
      </c>
      <c r="AH142">
        <v>0</v>
      </c>
      <c r="AI142">
        <v>1</v>
      </c>
      <c r="AJ142">
        <v>0</v>
      </c>
      <c r="AK142">
        <v>0</v>
      </c>
      <c r="AL142">
        <v>0</v>
      </c>
      <c r="AM142">
        <v>0</v>
      </c>
      <c r="AN142">
        <v>0</v>
      </c>
      <c r="AO142">
        <v>0</v>
      </c>
      <c r="AP142">
        <v>0</v>
      </c>
      <c r="AQ142">
        <v>0</v>
      </c>
      <c r="AR142" t="s">
        <v>794</v>
      </c>
      <c r="AS142" t="s">
        <v>794</v>
      </c>
      <c r="AT142" t="s">
        <v>794</v>
      </c>
      <c r="AU142" t="s">
        <v>794</v>
      </c>
      <c r="AV142">
        <v>0</v>
      </c>
      <c r="AW142" t="s">
        <v>794</v>
      </c>
      <c r="AX142" t="s">
        <v>794</v>
      </c>
      <c r="AY142">
        <v>0</v>
      </c>
      <c r="AZ142" t="s">
        <v>794</v>
      </c>
      <c r="BA142" t="s">
        <v>794</v>
      </c>
      <c r="BB142" t="s">
        <v>794</v>
      </c>
      <c r="BC142">
        <v>0</v>
      </c>
      <c r="BD142" t="s">
        <v>794</v>
      </c>
      <c r="BE142" t="s">
        <v>794</v>
      </c>
      <c r="BF142" t="s">
        <v>794</v>
      </c>
      <c r="BG142" t="s">
        <v>794</v>
      </c>
      <c r="BH142" t="s">
        <v>794</v>
      </c>
      <c r="BI142" t="s">
        <v>794</v>
      </c>
      <c r="BJ142" t="s">
        <v>794</v>
      </c>
      <c r="BK142">
        <v>0</v>
      </c>
      <c r="BL142" t="s">
        <v>794</v>
      </c>
      <c r="BM142" t="s">
        <v>794</v>
      </c>
      <c r="BN142">
        <v>0</v>
      </c>
      <c r="BO142" t="s">
        <v>794</v>
      </c>
      <c r="BP142" t="s">
        <v>794</v>
      </c>
      <c r="BQ142" t="s">
        <v>794</v>
      </c>
      <c r="BR142">
        <v>0</v>
      </c>
      <c r="BS142">
        <v>0</v>
      </c>
      <c r="BT142">
        <v>0</v>
      </c>
      <c r="BU142">
        <v>0</v>
      </c>
      <c r="BV142">
        <v>1</v>
      </c>
      <c r="BW142">
        <v>1</v>
      </c>
      <c r="BX142">
        <v>1</v>
      </c>
      <c r="BY142">
        <v>1</v>
      </c>
      <c r="BZ142">
        <v>1</v>
      </c>
      <c r="CA142">
        <v>1</v>
      </c>
      <c r="CB142">
        <v>0</v>
      </c>
      <c r="CC142">
        <v>1</v>
      </c>
      <c r="CD142">
        <v>0</v>
      </c>
      <c r="CE142">
        <v>0</v>
      </c>
      <c r="CF142">
        <v>0</v>
      </c>
      <c r="CG142">
        <v>0</v>
      </c>
      <c r="CH142">
        <v>0</v>
      </c>
      <c r="CI142">
        <v>0</v>
      </c>
      <c r="CJ142">
        <v>0</v>
      </c>
      <c r="CK142">
        <v>0</v>
      </c>
      <c r="CL142">
        <v>0</v>
      </c>
      <c r="CM142">
        <v>0</v>
      </c>
      <c r="CN142">
        <v>0</v>
      </c>
      <c r="CO142">
        <v>0</v>
      </c>
      <c r="CP142">
        <v>1</v>
      </c>
      <c r="CQ142">
        <v>0</v>
      </c>
      <c r="CR142">
        <v>0</v>
      </c>
      <c r="CS142" t="s">
        <v>794</v>
      </c>
      <c r="CT142" t="s">
        <v>794</v>
      </c>
      <c r="CU142" t="s">
        <v>794</v>
      </c>
      <c r="CV142" t="s">
        <v>794</v>
      </c>
      <c r="CW142" t="s">
        <v>794</v>
      </c>
      <c r="CX142" t="s">
        <v>794</v>
      </c>
      <c r="CY142" t="s">
        <v>794</v>
      </c>
      <c r="CZ142" t="s">
        <v>794</v>
      </c>
      <c r="DA142" t="s">
        <v>794</v>
      </c>
      <c r="DB142" t="s">
        <v>794</v>
      </c>
      <c r="DC142" t="s">
        <v>794</v>
      </c>
      <c r="DD142" t="s">
        <v>794</v>
      </c>
      <c r="DE142" t="s">
        <v>794</v>
      </c>
      <c r="DF142" t="s">
        <v>794</v>
      </c>
      <c r="DG142" t="s">
        <v>794</v>
      </c>
      <c r="DH142" t="s">
        <v>794</v>
      </c>
      <c r="DI142" t="s">
        <v>794</v>
      </c>
    </row>
    <row r="143" spans="1:113" x14ac:dyDescent="0.35">
      <c r="A143" t="s">
        <v>393</v>
      </c>
      <c r="B143" s="1">
        <v>42944</v>
      </c>
      <c r="C143" s="1">
        <v>43320</v>
      </c>
      <c r="D143">
        <v>1</v>
      </c>
      <c r="E143">
        <v>0</v>
      </c>
      <c r="F143">
        <v>1</v>
      </c>
      <c r="G143">
        <v>0</v>
      </c>
      <c r="H143">
        <v>0</v>
      </c>
      <c r="I143">
        <v>0</v>
      </c>
      <c r="J143">
        <v>0</v>
      </c>
      <c r="K143">
        <v>0</v>
      </c>
      <c r="L143">
        <v>0</v>
      </c>
      <c r="M143">
        <v>1</v>
      </c>
      <c r="N143">
        <v>0</v>
      </c>
      <c r="O143">
        <v>0</v>
      </c>
      <c r="P143">
        <v>0</v>
      </c>
      <c r="Q143">
        <v>0</v>
      </c>
      <c r="R143">
        <v>1</v>
      </c>
      <c r="S143">
        <v>0</v>
      </c>
      <c r="T143">
        <v>0</v>
      </c>
      <c r="U143">
        <v>0</v>
      </c>
      <c r="V143">
        <v>0</v>
      </c>
      <c r="W143">
        <v>0</v>
      </c>
      <c r="X143">
        <v>0</v>
      </c>
      <c r="Y143">
        <v>0</v>
      </c>
      <c r="Z143">
        <v>0</v>
      </c>
      <c r="AA143">
        <v>0</v>
      </c>
      <c r="AB143">
        <v>0</v>
      </c>
      <c r="AC143">
        <v>2</v>
      </c>
      <c r="AD143">
        <v>1</v>
      </c>
      <c r="AE143">
        <v>0</v>
      </c>
      <c r="AF143">
        <v>0</v>
      </c>
      <c r="AG143">
        <v>0</v>
      </c>
      <c r="AH143">
        <v>0</v>
      </c>
      <c r="AI143">
        <v>1</v>
      </c>
      <c r="AJ143">
        <v>0</v>
      </c>
      <c r="AK143">
        <v>0</v>
      </c>
      <c r="AL143">
        <v>0</v>
      </c>
      <c r="AM143">
        <v>0</v>
      </c>
      <c r="AN143">
        <v>0</v>
      </c>
      <c r="AO143">
        <v>0</v>
      </c>
      <c r="AP143">
        <v>0</v>
      </c>
      <c r="AQ143">
        <v>0</v>
      </c>
      <c r="AR143" t="s">
        <v>794</v>
      </c>
      <c r="AS143" t="s">
        <v>794</v>
      </c>
      <c r="AT143" t="s">
        <v>794</v>
      </c>
      <c r="AU143" t="s">
        <v>794</v>
      </c>
      <c r="AV143">
        <v>0</v>
      </c>
      <c r="AW143" t="s">
        <v>794</v>
      </c>
      <c r="AX143" t="s">
        <v>794</v>
      </c>
      <c r="AY143">
        <v>0</v>
      </c>
      <c r="AZ143" t="s">
        <v>794</v>
      </c>
      <c r="BA143" t="s">
        <v>794</v>
      </c>
      <c r="BB143" t="s">
        <v>794</v>
      </c>
      <c r="BC143">
        <v>0</v>
      </c>
      <c r="BD143" t="s">
        <v>794</v>
      </c>
      <c r="BE143" t="s">
        <v>794</v>
      </c>
      <c r="BF143" t="s">
        <v>794</v>
      </c>
      <c r="BG143" t="s">
        <v>794</v>
      </c>
      <c r="BH143" t="s">
        <v>794</v>
      </c>
      <c r="BI143" t="s">
        <v>794</v>
      </c>
      <c r="BJ143" t="s">
        <v>794</v>
      </c>
      <c r="BK143">
        <v>0</v>
      </c>
      <c r="BL143" t="s">
        <v>794</v>
      </c>
      <c r="BM143" t="s">
        <v>794</v>
      </c>
      <c r="BN143">
        <v>0</v>
      </c>
      <c r="BO143" t="s">
        <v>794</v>
      </c>
      <c r="BP143" t="s">
        <v>794</v>
      </c>
      <c r="BQ143" t="s">
        <v>794</v>
      </c>
      <c r="BR143">
        <v>0</v>
      </c>
      <c r="BS143">
        <v>0</v>
      </c>
      <c r="BT143">
        <v>0</v>
      </c>
      <c r="BU143">
        <v>0</v>
      </c>
      <c r="BV143">
        <v>1</v>
      </c>
      <c r="BW143">
        <v>1</v>
      </c>
      <c r="BX143">
        <v>1</v>
      </c>
      <c r="BY143">
        <v>1</v>
      </c>
      <c r="BZ143">
        <v>1</v>
      </c>
      <c r="CA143">
        <v>1</v>
      </c>
      <c r="CB143">
        <v>0</v>
      </c>
      <c r="CC143">
        <v>1</v>
      </c>
      <c r="CD143">
        <v>0</v>
      </c>
      <c r="CE143">
        <v>0</v>
      </c>
      <c r="CF143">
        <v>0</v>
      </c>
      <c r="CG143">
        <v>0</v>
      </c>
      <c r="CH143">
        <v>0</v>
      </c>
      <c r="CI143">
        <v>0</v>
      </c>
      <c r="CJ143">
        <v>0</v>
      </c>
      <c r="CK143">
        <v>0</v>
      </c>
      <c r="CL143">
        <v>0</v>
      </c>
      <c r="CM143">
        <v>0</v>
      </c>
      <c r="CN143">
        <v>0</v>
      </c>
      <c r="CO143">
        <v>0</v>
      </c>
      <c r="CP143">
        <v>1</v>
      </c>
      <c r="CQ143">
        <v>0</v>
      </c>
      <c r="CR143">
        <v>0</v>
      </c>
      <c r="CS143" t="s">
        <v>794</v>
      </c>
      <c r="CT143" t="s">
        <v>794</v>
      </c>
      <c r="CU143" t="s">
        <v>794</v>
      </c>
      <c r="CV143" t="s">
        <v>794</v>
      </c>
      <c r="CW143" t="s">
        <v>794</v>
      </c>
      <c r="CX143" t="s">
        <v>794</v>
      </c>
      <c r="CY143" t="s">
        <v>794</v>
      </c>
      <c r="CZ143" t="s">
        <v>794</v>
      </c>
      <c r="DA143" t="s">
        <v>794</v>
      </c>
      <c r="DB143" t="s">
        <v>794</v>
      </c>
      <c r="DC143" t="s">
        <v>794</v>
      </c>
      <c r="DD143" t="s">
        <v>794</v>
      </c>
      <c r="DE143" t="s">
        <v>794</v>
      </c>
      <c r="DF143" t="s">
        <v>794</v>
      </c>
      <c r="DG143" t="s">
        <v>794</v>
      </c>
      <c r="DH143" t="s">
        <v>794</v>
      </c>
      <c r="DI143" t="s">
        <v>794</v>
      </c>
    </row>
    <row r="144" spans="1:113" x14ac:dyDescent="0.35">
      <c r="A144" t="s">
        <v>393</v>
      </c>
      <c r="B144" s="1">
        <v>43321</v>
      </c>
      <c r="C144" s="1">
        <v>43685</v>
      </c>
      <c r="D144">
        <v>1</v>
      </c>
      <c r="E144">
        <v>0</v>
      </c>
      <c r="F144">
        <v>1</v>
      </c>
      <c r="G144">
        <v>0</v>
      </c>
      <c r="H144">
        <v>0</v>
      </c>
      <c r="I144">
        <v>0</v>
      </c>
      <c r="J144">
        <v>0</v>
      </c>
      <c r="K144">
        <v>0</v>
      </c>
      <c r="L144">
        <v>0</v>
      </c>
      <c r="M144">
        <v>1</v>
      </c>
      <c r="N144">
        <v>0</v>
      </c>
      <c r="O144">
        <v>0</v>
      </c>
      <c r="P144">
        <v>0</v>
      </c>
      <c r="Q144">
        <v>0</v>
      </c>
      <c r="R144">
        <v>1</v>
      </c>
      <c r="S144">
        <v>0</v>
      </c>
      <c r="T144">
        <v>0</v>
      </c>
      <c r="U144">
        <v>0</v>
      </c>
      <c r="V144">
        <v>0</v>
      </c>
      <c r="W144">
        <v>0</v>
      </c>
      <c r="X144">
        <v>0</v>
      </c>
      <c r="Y144">
        <v>0</v>
      </c>
      <c r="Z144">
        <v>0</v>
      </c>
      <c r="AA144">
        <v>0</v>
      </c>
      <c r="AB144">
        <v>0</v>
      </c>
      <c r="AC144">
        <v>2</v>
      </c>
      <c r="AD144">
        <v>1</v>
      </c>
      <c r="AE144">
        <v>0</v>
      </c>
      <c r="AF144">
        <v>0</v>
      </c>
      <c r="AG144">
        <v>0</v>
      </c>
      <c r="AH144">
        <v>0</v>
      </c>
      <c r="AI144">
        <v>1</v>
      </c>
      <c r="AJ144">
        <v>0</v>
      </c>
      <c r="AK144">
        <v>0</v>
      </c>
      <c r="AL144">
        <v>0</v>
      </c>
      <c r="AM144">
        <v>0</v>
      </c>
      <c r="AN144">
        <v>0</v>
      </c>
      <c r="AO144">
        <v>0</v>
      </c>
      <c r="AP144">
        <v>0</v>
      </c>
      <c r="AQ144">
        <v>0</v>
      </c>
      <c r="AR144" t="s">
        <v>794</v>
      </c>
      <c r="AS144" t="s">
        <v>794</v>
      </c>
      <c r="AT144" t="s">
        <v>794</v>
      </c>
      <c r="AU144" t="s">
        <v>794</v>
      </c>
      <c r="AV144">
        <v>0</v>
      </c>
      <c r="AW144" t="s">
        <v>794</v>
      </c>
      <c r="AX144" t="s">
        <v>794</v>
      </c>
      <c r="AY144">
        <v>0</v>
      </c>
      <c r="AZ144" t="s">
        <v>794</v>
      </c>
      <c r="BA144" t="s">
        <v>794</v>
      </c>
      <c r="BB144" t="s">
        <v>794</v>
      </c>
      <c r="BC144">
        <v>0</v>
      </c>
      <c r="BD144" t="s">
        <v>794</v>
      </c>
      <c r="BE144" t="s">
        <v>794</v>
      </c>
      <c r="BF144" t="s">
        <v>794</v>
      </c>
      <c r="BG144" t="s">
        <v>794</v>
      </c>
      <c r="BH144" t="s">
        <v>794</v>
      </c>
      <c r="BI144" t="s">
        <v>794</v>
      </c>
      <c r="BJ144" t="s">
        <v>794</v>
      </c>
      <c r="BK144">
        <v>0</v>
      </c>
      <c r="BL144" t="s">
        <v>794</v>
      </c>
      <c r="BM144" t="s">
        <v>794</v>
      </c>
      <c r="BN144">
        <v>0</v>
      </c>
      <c r="BO144" t="s">
        <v>794</v>
      </c>
      <c r="BP144" t="s">
        <v>794</v>
      </c>
      <c r="BQ144" t="s">
        <v>794</v>
      </c>
      <c r="BR144">
        <v>0</v>
      </c>
      <c r="BS144">
        <v>0</v>
      </c>
      <c r="BT144">
        <v>0</v>
      </c>
      <c r="BU144">
        <v>0</v>
      </c>
      <c r="BV144">
        <v>1</v>
      </c>
      <c r="BW144">
        <v>1</v>
      </c>
      <c r="BX144">
        <v>1</v>
      </c>
      <c r="BY144">
        <v>1</v>
      </c>
      <c r="BZ144">
        <v>1</v>
      </c>
      <c r="CA144">
        <v>1</v>
      </c>
      <c r="CB144">
        <v>0</v>
      </c>
      <c r="CC144">
        <v>1</v>
      </c>
      <c r="CD144">
        <v>0</v>
      </c>
      <c r="CE144">
        <v>0</v>
      </c>
      <c r="CF144">
        <v>0</v>
      </c>
      <c r="CG144">
        <v>0</v>
      </c>
      <c r="CH144">
        <v>0</v>
      </c>
      <c r="CI144">
        <v>0</v>
      </c>
      <c r="CJ144">
        <v>0</v>
      </c>
      <c r="CK144">
        <v>0</v>
      </c>
      <c r="CL144">
        <v>0</v>
      </c>
      <c r="CM144">
        <v>0</v>
      </c>
      <c r="CN144">
        <v>0</v>
      </c>
      <c r="CO144">
        <v>0</v>
      </c>
      <c r="CP144">
        <v>1</v>
      </c>
      <c r="CQ144">
        <v>0</v>
      </c>
      <c r="CR144">
        <v>0</v>
      </c>
      <c r="CS144" t="s">
        <v>794</v>
      </c>
      <c r="CT144" t="s">
        <v>794</v>
      </c>
      <c r="CU144" t="s">
        <v>794</v>
      </c>
      <c r="CV144" t="s">
        <v>794</v>
      </c>
      <c r="CW144" t="s">
        <v>794</v>
      </c>
      <c r="CX144" t="s">
        <v>794</v>
      </c>
      <c r="CY144" t="s">
        <v>794</v>
      </c>
      <c r="CZ144" t="s">
        <v>794</v>
      </c>
      <c r="DA144" t="s">
        <v>794</v>
      </c>
      <c r="DB144" t="s">
        <v>794</v>
      </c>
      <c r="DC144" t="s">
        <v>794</v>
      </c>
      <c r="DD144" t="s">
        <v>794</v>
      </c>
      <c r="DE144" t="s">
        <v>794</v>
      </c>
      <c r="DF144" t="s">
        <v>794</v>
      </c>
      <c r="DG144" t="s">
        <v>794</v>
      </c>
      <c r="DH144" t="s">
        <v>794</v>
      </c>
      <c r="DI144" t="s">
        <v>794</v>
      </c>
    </row>
    <row r="145" spans="1:113" x14ac:dyDescent="0.35">
      <c r="A145" t="s">
        <v>393</v>
      </c>
      <c r="B145" s="1">
        <v>43686</v>
      </c>
      <c r="C145" s="1">
        <v>43830</v>
      </c>
      <c r="D145">
        <v>1</v>
      </c>
      <c r="E145">
        <v>0</v>
      </c>
      <c r="F145">
        <v>1</v>
      </c>
      <c r="G145">
        <v>0</v>
      </c>
      <c r="H145">
        <v>0</v>
      </c>
      <c r="I145">
        <v>0</v>
      </c>
      <c r="J145">
        <v>0</v>
      </c>
      <c r="K145">
        <v>0</v>
      </c>
      <c r="L145">
        <v>0</v>
      </c>
      <c r="M145">
        <v>1</v>
      </c>
      <c r="N145">
        <v>0</v>
      </c>
      <c r="O145">
        <v>0</v>
      </c>
      <c r="P145">
        <v>0</v>
      </c>
      <c r="Q145">
        <v>0</v>
      </c>
      <c r="R145">
        <v>1</v>
      </c>
      <c r="S145">
        <v>0</v>
      </c>
      <c r="T145">
        <v>0</v>
      </c>
      <c r="U145">
        <v>0</v>
      </c>
      <c r="V145">
        <v>0</v>
      </c>
      <c r="W145">
        <v>0</v>
      </c>
      <c r="X145">
        <v>0</v>
      </c>
      <c r="Y145">
        <v>0</v>
      </c>
      <c r="Z145">
        <v>0</v>
      </c>
      <c r="AA145">
        <v>0</v>
      </c>
      <c r="AB145">
        <v>0</v>
      </c>
      <c r="AC145">
        <v>2</v>
      </c>
      <c r="AD145">
        <v>1</v>
      </c>
      <c r="AE145">
        <v>0</v>
      </c>
      <c r="AF145">
        <v>0</v>
      </c>
      <c r="AG145">
        <v>0</v>
      </c>
      <c r="AH145">
        <v>0</v>
      </c>
      <c r="AI145">
        <v>1</v>
      </c>
      <c r="AJ145">
        <v>0</v>
      </c>
      <c r="AK145">
        <v>0</v>
      </c>
      <c r="AL145">
        <v>0</v>
      </c>
      <c r="AM145">
        <v>0</v>
      </c>
      <c r="AN145">
        <v>0</v>
      </c>
      <c r="AO145">
        <v>0</v>
      </c>
      <c r="AP145">
        <v>0</v>
      </c>
      <c r="AQ145">
        <v>0</v>
      </c>
      <c r="AR145" t="s">
        <v>794</v>
      </c>
      <c r="AS145" t="s">
        <v>794</v>
      </c>
      <c r="AT145" t="s">
        <v>794</v>
      </c>
      <c r="AU145" t="s">
        <v>794</v>
      </c>
      <c r="AV145">
        <v>0</v>
      </c>
      <c r="AW145" t="s">
        <v>794</v>
      </c>
      <c r="AX145" t="s">
        <v>794</v>
      </c>
      <c r="AY145">
        <v>0</v>
      </c>
      <c r="AZ145" t="s">
        <v>794</v>
      </c>
      <c r="BA145" t="s">
        <v>794</v>
      </c>
      <c r="BB145" t="s">
        <v>794</v>
      </c>
      <c r="BC145">
        <v>0</v>
      </c>
      <c r="BD145" t="s">
        <v>794</v>
      </c>
      <c r="BE145" t="s">
        <v>794</v>
      </c>
      <c r="BF145" t="s">
        <v>794</v>
      </c>
      <c r="BG145" t="s">
        <v>794</v>
      </c>
      <c r="BH145" t="s">
        <v>794</v>
      </c>
      <c r="BI145" t="s">
        <v>794</v>
      </c>
      <c r="BJ145" t="s">
        <v>794</v>
      </c>
      <c r="BK145">
        <v>0</v>
      </c>
      <c r="BL145" t="s">
        <v>794</v>
      </c>
      <c r="BM145" t="s">
        <v>794</v>
      </c>
      <c r="BN145">
        <v>0</v>
      </c>
      <c r="BO145" t="s">
        <v>794</v>
      </c>
      <c r="BP145" t="s">
        <v>794</v>
      </c>
      <c r="BQ145" t="s">
        <v>794</v>
      </c>
      <c r="BR145">
        <v>0</v>
      </c>
      <c r="BS145">
        <v>0</v>
      </c>
      <c r="BT145">
        <v>0</v>
      </c>
      <c r="BU145">
        <v>0</v>
      </c>
      <c r="BV145">
        <v>1</v>
      </c>
      <c r="BW145">
        <v>1</v>
      </c>
      <c r="BX145">
        <v>1</v>
      </c>
      <c r="BY145">
        <v>1</v>
      </c>
      <c r="BZ145">
        <v>1</v>
      </c>
      <c r="CA145">
        <v>1</v>
      </c>
      <c r="CB145">
        <v>0</v>
      </c>
      <c r="CC145">
        <v>1</v>
      </c>
      <c r="CD145">
        <v>0</v>
      </c>
      <c r="CE145">
        <v>0</v>
      </c>
      <c r="CF145">
        <v>0</v>
      </c>
      <c r="CG145">
        <v>0</v>
      </c>
      <c r="CH145">
        <v>0</v>
      </c>
      <c r="CI145">
        <v>0</v>
      </c>
      <c r="CJ145">
        <v>0</v>
      </c>
      <c r="CK145">
        <v>0</v>
      </c>
      <c r="CL145">
        <v>0</v>
      </c>
      <c r="CM145">
        <v>0</v>
      </c>
      <c r="CN145">
        <v>0</v>
      </c>
      <c r="CO145">
        <v>0</v>
      </c>
      <c r="CP145">
        <v>1</v>
      </c>
      <c r="CQ145">
        <v>0</v>
      </c>
      <c r="CR145">
        <v>0</v>
      </c>
      <c r="CS145" t="s">
        <v>794</v>
      </c>
      <c r="CT145" t="s">
        <v>794</v>
      </c>
      <c r="CU145" t="s">
        <v>794</v>
      </c>
      <c r="CV145" t="s">
        <v>794</v>
      </c>
      <c r="CW145" t="s">
        <v>794</v>
      </c>
      <c r="CX145" t="s">
        <v>794</v>
      </c>
      <c r="CY145" t="s">
        <v>794</v>
      </c>
      <c r="CZ145" t="s">
        <v>794</v>
      </c>
      <c r="DA145" t="s">
        <v>794</v>
      </c>
      <c r="DB145" t="s">
        <v>794</v>
      </c>
      <c r="DC145" t="s">
        <v>794</v>
      </c>
      <c r="DD145" t="s">
        <v>794</v>
      </c>
      <c r="DE145" t="s">
        <v>794</v>
      </c>
      <c r="DF145" t="s">
        <v>794</v>
      </c>
      <c r="DG145" t="s">
        <v>794</v>
      </c>
      <c r="DH145" t="s">
        <v>794</v>
      </c>
      <c r="DI145" t="s">
        <v>794</v>
      </c>
    </row>
    <row r="146" spans="1:113" x14ac:dyDescent="0.35">
      <c r="A146" t="s">
        <v>395</v>
      </c>
      <c r="B146" s="1">
        <v>41640</v>
      </c>
      <c r="C146" s="1">
        <v>43281</v>
      </c>
      <c r="D146">
        <v>0</v>
      </c>
      <c r="E146" t="s">
        <v>794</v>
      </c>
      <c r="F146" t="s">
        <v>794</v>
      </c>
      <c r="G146" t="s">
        <v>794</v>
      </c>
      <c r="H146" t="s">
        <v>794</v>
      </c>
      <c r="I146" t="s">
        <v>794</v>
      </c>
      <c r="J146" t="s">
        <v>794</v>
      </c>
      <c r="K146" t="s">
        <v>794</v>
      </c>
      <c r="L146" t="s">
        <v>794</v>
      </c>
      <c r="M146" t="s">
        <v>794</v>
      </c>
      <c r="N146" t="s">
        <v>794</v>
      </c>
      <c r="O146" t="s">
        <v>794</v>
      </c>
      <c r="P146" t="s">
        <v>794</v>
      </c>
      <c r="Q146" t="s">
        <v>794</v>
      </c>
      <c r="R146" t="s">
        <v>794</v>
      </c>
      <c r="S146" t="s">
        <v>794</v>
      </c>
      <c r="T146" t="s">
        <v>794</v>
      </c>
      <c r="U146" t="s">
        <v>794</v>
      </c>
      <c r="V146" t="s">
        <v>794</v>
      </c>
      <c r="W146" t="s">
        <v>794</v>
      </c>
      <c r="X146" t="s">
        <v>794</v>
      </c>
      <c r="Y146" t="s">
        <v>794</v>
      </c>
      <c r="Z146" t="s">
        <v>794</v>
      </c>
      <c r="AA146" t="s">
        <v>794</v>
      </c>
      <c r="AB146" t="s">
        <v>794</v>
      </c>
      <c r="AC146" t="s">
        <v>794</v>
      </c>
      <c r="AD146" t="s">
        <v>794</v>
      </c>
      <c r="AE146" t="s">
        <v>794</v>
      </c>
      <c r="AF146" t="s">
        <v>794</v>
      </c>
      <c r="AG146" t="s">
        <v>794</v>
      </c>
      <c r="AH146" t="s">
        <v>794</v>
      </c>
      <c r="AI146" t="s">
        <v>794</v>
      </c>
      <c r="AJ146" t="s">
        <v>794</v>
      </c>
      <c r="AK146" t="s">
        <v>794</v>
      </c>
      <c r="AL146" t="s">
        <v>794</v>
      </c>
      <c r="AM146" t="s">
        <v>794</v>
      </c>
      <c r="AN146" t="s">
        <v>794</v>
      </c>
      <c r="AO146" t="s">
        <v>794</v>
      </c>
      <c r="AP146" t="s">
        <v>794</v>
      </c>
      <c r="AQ146" t="s">
        <v>794</v>
      </c>
      <c r="AR146" t="s">
        <v>794</v>
      </c>
      <c r="AS146" t="s">
        <v>794</v>
      </c>
      <c r="AT146" t="s">
        <v>794</v>
      </c>
      <c r="AU146" t="s">
        <v>794</v>
      </c>
      <c r="AV146" t="s">
        <v>794</v>
      </c>
      <c r="AW146" t="s">
        <v>794</v>
      </c>
      <c r="AX146" t="s">
        <v>794</v>
      </c>
      <c r="AY146" t="s">
        <v>794</v>
      </c>
      <c r="AZ146" t="s">
        <v>794</v>
      </c>
      <c r="BA146" t="s">
        <v>794</v>
      </c>
      <c r="BB146" t="s">
        <v>794</v>
      </c>
      <c r="BC146" t="s">
        <v>794</v>
      </c>
      <c r="BD146" t="s">
        <v>794</v>
      </c>
      <c r="BE146" t="s">
        <v>794</v>
      </c>
      <c r="BF146" t="s">
        <v>794</v>
      </c>
      <c r="BG146" t="s">
        <v>794</v>
      </c>
      <c r="BH146" t="s">
        <v>794</v>
      </c>
      <c r="BI146" t="s">
        <v>794</v>
      </c>
      <c r="BJ146" t="s">
        <v>794</v>
      </c>
      <c r="BK146" t="s">
        <v>794</v>
      </c>
      <c r="BL146" t="s">
        <v>794</v>
      </c>
      <c r="BM146" t="s">
        <v>794</v>
      </c>
      <c r="BN146" t="s">
        <v>794</v>
      </c>
      <c r="BO146" t="s">
        <v>794</v>
      </c>
      <c r="BP146" t="s">
        <v>794</v>
      </c>
      <c r="BQ146" t="s">
        <v>794</v>
      </c>
      <c r="BR146" t="s">
        <v>794</v>
      </c>
      <c r="BS146" t="s">
        <v>794</v>
      </c>
      <c r="BT146" t="s">
        <v>794</v>
      </c>
      <c r="BU146" t="s">
        <v>794</v>
      </c>
      <c r="BV146" t="s">
        <v>794</v>
      </c>
      <c r="BW146" t="s">
        <v>794</v>
      </c>
      <c r="BX146" t="s">
        <v>794</v>
      </c>
      <c r="BY146" t="s">
        <v>794</v>
      </c>
      <c r="BZ146" t="s">
        <v>794</v>
      </c>
      <c r="CA146" t="s">
        <v>794</v>
      </c>
      <c r="CB146" t="s">
        <v>794</v>
      </c>
      <c r="CC146" t="s">
        <v>794</v>
      </c>
      <c r="CD146" t="s">
        <v>794</v>
      </c>
      <c r="CE146" t="s">
        <v>794</v>
      </c>
      <c r="CF146" t="s">
        <v>794</v>
      </c>
      <c r="CG146" t="s">
        <v>794</v>
      </c>
      <c r="CH146" t="s">
        <v>794</v>
      </c>
      <c r="CI146" t="s">
        <v>794</v>
      </c>
      <c r="CJ146" t="s">
        <v>794</v>
      </c>
      <c r="CK146" t="s">
        <v>794</v>
      </c>
      <c r="CL146" t="s">
        <v>794</v>
      </c>
      <c r="CM146" t="s">
        <v>794</v>
      </c>
      <c r="CN146" t="s">
        <v>794</v>
      </c>
      <c r="CO146" t="s">
        <v>794</v>
      </c>
      <c r="CP146" t="s">
        <v>794</v>
      </c>
      <c r="CQ146" t="s">
        <v>794</v>
      </c>
      <c r="CR146" t="s">
        <v>794</v>
      </c>
      <c r="CS146" t="s">
        <v>794</v>
      </c>
      <c r="CT146" t="s">
        <v>794</v>
      </c>
      <c r="CU146" t="s">
        <v>794</v>
      </c>
      <c r="CV146" t="s">
        <v>794</v>
      </c>
      <c r="CW146" t="s">
        <v>794</v>
      </c>
      <c r="CX146" t="s">
        <v>794</v>
      </c>
      <c r="CY146" t="s">
        <v>794</v>
      </c>
      <c r="CZ146" t="s">
        <v>794</v>
      </c>
      <c r="DA146" t="s">
        <v>794</v>
      </c>
      <c r="DB146" t="s">
        <v>794</v>
      </c>
      <c r="DC146" t="s">
        <v>794</v>
      </c>
      <c r="DD146" t="s">
        <v>794</v>
      </c>
      <c r="DE146" t="s">
        <v>794</v>
      </c>
      <c r="DF146" t="s">
        <v>794</v>
      </c>
      <c r="DG146" t="s">
        <v>794</v>
      </c>
      <c r="DH146" t="s">
        <v>794</v>
      </c>
      <c r="DI146" t="s">
        <v>794</v>
      </c>
    </row>
    <row r="147" spans="1:113" x14ac:dyDescent="0.35">
      <c r="A147" t="s">
        <v>395</v>
      </c>
      <c r="B147" s="1">
        <v>43282</v>
      </c>
      <c r="C147" s="1">
        <v>43830</v>
      </c>
      <c r="D147">
        <v>1</v>
      </c>
      <c r="E147">
        <v>0</v>
      </c>
      <c r="F147">
        <v>0</v>
      </c>
      <c r="G147">
        <v>0</v>
      </c>
      <c r="H147">
        <v>1</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1</v>
      </c>
      <c r="AC147">
        <v>0</v>
      </c>
      <c r="AD147">
        <v>1</v>
      </c>
      <c r="AE147">
        <v>0</v>
      </c>
      <c r="AF147">
        <v>0</v>
      </c>
      <c r="AG147">
        <v>0</v>
      </c>
      <c r="AH147">
        <v>0</v>
      </c>
      <c r="AI147">
        <v>1</v>
      </c>
      <c r="AJ147">
        <v>0</v>
      </c>
      <c r="AK147">
        <v>0</v>
      </c>
      <c r="AL147">
        <v>0</v>
      </c>
      <c r="AM147">
        <v>0</v>
      </c>
      <c r="AN147">
        <v>0</v>
      </c>
      <c r="AO147">
        <v>0</v>
      </c>
      <c r="AP147">
        <v>0</v>
      </c>
      <c r="AQ147">
        <v>0</v>
      </c>
      <c r="AR147" t="s">
        <v>794</v>
      </c>
      <c r="AS147" t="s">
        <v>794</v>
      </c>
      <c r="AT147" t="s">
        <v>794</v>
      </c>
      <c r="AU147" t="s">
        <v>794</v>
      </c>
      <c r="AV147">
        <v>0</v>
      </c>
      <c r="AW147" t="s">
        <v>794</v>
      </c>
      <c r="AX147" t="s">
        <v>794</v>
      </c>
      <c r="AY147">
        <v>0</v>
      </c>
      <c r="AZ147" t="s">
        <v>794</v>
      </c>
      <c r="BA147" t="s">
        <v>794</v>
      </c>
      <c r="BB147" t="s">
        <v>794</v>
      </c>
      <c r="BC147">
        <v>0</v>
      </c>
      <c r="BD147" t="s">
        <v>794</v>
      </c>
      <c r="BE147" t="s">
        <v>794</v>
      </c>
      <c r="BF147" t="s">
        <v>794</v>
      </c>
      <c r="BG147" t="s">
        <v>794</v>
      </c>
      <c r="BH147" t="s">
        <v>794</v>
      </c>
      <c r="BI147" t="s">
        <v>794</v>
      </c>
      <c r="BJ147" t="s">
        <v>794</v>
      </c>
      <c r="BK147">
        <v>0</v>
      </c>
      <c r="BL147" t="s">
        <v>794</v>
      </c>
      <c r="BM147" t="s">
        <v>794</v>
      </c>
      <c r="BN147">
        <v>0</v>
      </c>
      <c r="BO147" t="s">
        <v>794</v>
      </c>
      <c r="BP147" t="s">
        <v>794</v>
      </c>
      <c r="BQ147" t="s">
        <v>794</v>
      </c>
      <c r="BR147">
        <v>0</v>
      </c>
      <c r="BS147">
        <v>0</v>
      </c>
      <c r="BT147">
        <v>0</v>
      </c>
      <c r="BU147">
        <v>0</v>
      </c>
      <c r="BV147">
        <v>1</v>
      </c>
      <c r="BW147">
        <v>0</v>
      </c>
      <c r="BX147" t="s">
        <v>794</v>
      </c>
      <c r="BY147" t="s">
        <v>794</v>
      </c>
      <c r="BZ147" t="s">
        <v>794</v>
      </c>
      <c r="CA147" t="s">
        <v>794</v>
      </c>
      <c r="CB147" t="s">
        <v>794</v>
      </c>
      <c r="CC147" t="s">
        <v>794</v>
      </c>
      <c r="CD147" t="s">
        <v>794</v>
      </c>
      <c r="CE147" t="s">
        <v>794</v>
      </c>
      <c r="CF147" t="s">
        <v>794</v>
      </c>
      <c r="CG147" t="s">
        <v>794</v>
      </c>
      <c r="CH147" t="s">
        <v>794</v>
      </c>
      <c r="CI147" t="s">
        <v>794</v>
      </c>
      <c r="CJ147" t="s">
        <v>794</v>
      </c>
      <c r="CK147" t="s">
        <v>794</v>
      </c>
      <c r="CL147" t="s">
        <v>794</v>
      </c>
      <c r="CM147" t="s">
        <v>794</v>
      </c>
      <c r="CN147" t="s">
        <v>794</v>
      </c>
      <c r="CO147" t="s">
        <v>794</v>
      </c>
      <c r="CP147" t="s">
        <v>794</v>
      </c>
      <c r="CQ147" t="s">
        <v>794</v>
      </c>
      <c r="CR147">
        <v>0</v>
      </c>
      <c r="CS147" t="s">
        <v>794</v>
      </c>
      <c r="CT147" t="s">
        <v>794</v>
      </c>
      <c r="CU147" t="s">
        <v>794</v>
      </c>
      <c r="CV147" t="s">
        <v>794</v>
      </c>
      <c r="CW147" t="s">
        <v>794</v>
      </c>
      <c r="CX147" t="s">
        <v>794</v>
      </c>
      <c r="CY147" t="s">
        <v>794</v>
      </c>
      <c r="CZ147" t="s">
        <v>794</v>
      </c>
      <c r="DA147" t="s">
        <v>794</v>
      </c>
      <c r="DB147" t="s">
        <v>794</v>
      </c>
      <c r="DC147" t="s">
        <v>794</v>
      </c>
      <c r="DD147" t="s">
        <v>794</v>
      </c>
      <c r="DE147" t="s">
        <v>794</v>
      </c>
      <c r="DF147" t="s">
        <v>794</v>
      </c>
      <c r="DG147" t="s">
        <v>794</v>
      </c>
      <c r="DH147" t="s">
        <v>794</v>
      </c>
      <c r="DI147" t="s">
        <v>794</v>
      </c>
    </row>
    <row r="148" spans="1:113" x14ac:dyDescent="0.35">
      <c r="A148" t="s">
        <v>397</v>
      </c>
      <c r="B148" s="1">
        <v>41640</v>
      </c>
      <c r="C148" s="1">
        <v>42004</v>
      </c>
      <c r="D148">
        <v>1</v>
      </c>
      <c r="E148">
        <v>0</v>
      </c>
      <c r="F148">
        <v>0</v>
      </c>
      <c r="G148">
        <v>1</v>
      </c>
      <c r="H148">
        <v>1</v>
      </c>
      <c r="I148">
        <v>0</v>
      </c>
      <c r="J148">
        <v>0</v>
      </c>
      <c r="K148">
        <v>0</v>
      </c>
      <c r="L148">
        <v>0</v>
      </c>
      <c r="M148">
        <v>0</v>
      </c>
      <c r="N148">
        <v>0</v>
      </c>
      <c r="O148">
        <v>0</v>
      </c>
      <c r="P148">
        <v>0</v>
      </c>
      <c r="Q148">
        <v>0</v>
      </c>
      <c r="R148">
        <v>0</v>
      </c>
      <c r="S148">
        <v>0</v>
      </c>
      <c r="T148">
        <v>0</v>
      </c>
      <c r="U148">
        <v>0</v>
      </c>
      <c r="V148">
        <v>0</v>
      </c>
      <c r="W148">
        <v>0</v>
      </c>
      <c r="X148">
        <v>0</v>
      </c>
      <c r="Y148">
        <v>0</v>
      </c>
      <c r="Z148">
        <v>1</v>
      </c>
      <c r="AA148">
        <v>0</v>
      </c>
      <c r="AB148">
        <v>0</v>
      </c>
      <c r="AC148">
        <v>1</v>
      </c>
      <c r="AD148">
        <v>1</v>
      </c>
      <c r="AE148">
        <v>1</v>
      </c>
      <c r="AF148">
        <v>0</v>
      </c>
      <c r="AG148">
        <v>0</v>
      </c>
      <c r="AH148">
        <v>0</v>
      </c>
      <c r="AI148">
        <v>0</v>
      </c>
      <c r="AJ148">
        <v>0</v>
      </c>
      <c r="AK148">
        <v>1</v>
      </c>
      <c r="AL148">
        <v>1</v>
      </c>
      <c r="AM148">
        <v>0</v>
      </c>
      <c r="AN148">
        <v>0</v>
      </c>
      <c r="AO148">
        <v>0</v>
      </c>
      <c r="AP148">
        <v>0</v>
      </c>
      <c r="AQ148">
        <v>0</v>
      </c>
      <c r="AR148" t="s">
        <v>794</v>
      </c>
      <c r="AS148" t="s">
        <v>794</v>
      </c>
      <c r="AT148" t="s">
        <v>794</v>
      </c>
      <c r="AU148" t="s">
        <v>794</v>
      </c>
      <c r="AV148">
        <v>0</v>
      </c>
      <c r="AW148" t="s">
        <v>794</v>
      </c>
      <c r="AX148" t="s">
        <v>794</v>
      </c>
      <c r="AY148">
        <v>0</v>
      </c>
      <c r="AZ148" t="s">
        <v>794</v>
      </c>
      <c r="BA148" t="s">
        <v>794</v>
      </c>
      <c r="BB148" t="s">
        <v>794</v>
      </c>
      <c r="BC148">
        <v>1</v>
      </c>
      <c r="BD148">
        <v>0</v>
      </c>
      <c r="BE148">
        <v>0</v>
      </c>
      <c r="BF148">
        <v>0</v>
      </c>
      <c r="BG148">
        <v>0</v>
      </c>
      <c r="BH148">
        <v>0</v>
      </c>
      <c r="BI148">
        <v>0</v>
      </c>
      <c r="BJ148">
        <v>1</v>
      </c>
      <c r="BK148">
        <v>0</v>
      </c>
      <c r="BL148" t="s">
        <v>794</v>
      </c>
      <c r="BM148" t="s">
        <v>794</v>
      </c>
      <c r="BN148">
        <v>0</v>
      </c>
      <c r="BO148" t="s">
        <v>794</v>
      </c>
      <c r="BP148" t="s">
        <v>794</v>
      </c>
      <c r="BQ148" t="s">
        <v>794</v>
      </c>
      <c r="BR148">
        <v>0</v>
      </c>
      <c r="BS148">
        <v>0</v>
      </c>
      <c r="BT148">
        <v>0</v>
      </c>
      <c r="BU148">
        <v>0</v>
      </c>
      <c r="BV148">
        <v>1</v>
      </c>
      <c r="BW148">
        <v>0</v>
      </c>
      <c r="BX148" t="s">
        <v>794</v>
      </c>
      <c r="BY148" t="s">
        <v>794</v>
      </c>
      <c r="BZ148" t="s">
        <v>794</v>
      </c>
      <c r="CA148" t="s">
        <v>794</v>
      </c>
      <c r="CB148" t="s">
        <v>794</v>
      </c>
      <c r="CC148" t="s">
        <v>794</v>
      </c>
      <c r="CD148" t="s">
        <v>794</v>
      </c>
      <c r="CE148" t="s">
        <v>794</v>
      </c>
      <c r="CF148" t="s">
        <v>794</v>
      </c>
      <c r="CG148" t="s">
        <v>794</v>
      </c>
      <c r="CH148" t="s">
        <v>794</v>
      </c>
      <c r="CI148" t="s">
        <v>794</v>
      </c>
      <c r="CJ148" t="s">
        <v>794</v>
      </c>
      <c r="CK148" t="s">
        <v>794</v>
      </c>
      <c r="CL148" t="s">
        <v>794</v>
      </c>
      <c r="CM148" t="s">
        <v>794</v>
      </c>
      <c r="CN148" t="s">
        <v>794</v>
      </c>
      <c r="CO148" t="s">
        <v>794</v>
      </c>
      <c r="CP148" t="s">
        <v>794</v>
      </c>
      <c r="CQ148" t="s">
        <v>794</v>
      </c>
      <c r="CR148">
        <v>0</v>
      </c>
      <c r="CS148" t="s">
        <v>794</v>
      </c>
      <c r="CT148" t="s">
        <v>794</v>
      </c>
      <c r="CU148" t="s">
        <v>794</v>
      </c>
      <c r="CV148" t="s">
        <v>794</v>
      </c>
      <c r="CW148" t="s">
        <v>794</v>
      </c>
      <c r="CX148" t="s">
        <v>794</v>
      </c>
      <c r="CY148" t="s">
        <v>794</v>
      </c>
      <c r="CZ148" t="s">
        <v>794</v>
      </c>
      <c r="DA148" t="s">
        <v>794</v>
      </c>
      <c r="DB148" t="s">
        <v>794</v>
      </c>
      <c r="DC148" t="s">
        <v>794</v>
      </c>
      <c r="DD148" t="s">
        <v>794</v>
      </c>
      <c r="DE148" t="s">
        <v>794</v>
      </c>
      <c r="DF148" t="s">
        <v>794</v>
      </c>
      <c r="DG148" t="s">
        <v>794</v>
      </c>
      <c r="DH148" t="s">
        <v>794</v>
      </c>
      <c r="DI148" t="s">
        <v>794</v>
      </c>
    </row>
    <row r="149" spans="1:113" x14ac:dyDescent="0.35">
      <c r="A149" t="s">
        <v>397</v>
      </c>
      <c r="B149" s="1">
        <v>42005</v>
      </c>
      <c r="C149" s="1">
        <v>42185</v>
      </c>
      <c r="D149">
        <v>1</v>
      </c>
      <c r="E149">
        <v>0</v>
      </c>
      <c r="F149">
        <v>0</v>
      </c>
      <c r="G149">
        <v>1</v>
      </c>
      <c r="H149">
        <v>1</v>
      </c>
      <c r="I149">
        <v>0</v>
      </c>
      <c r="J149">
        <v>0</v>
      </c>
      <c r="K149">
        <v>0</v>
      </c>
      <c r="L149">
        <v>0</v>
      </c>
      <c r="M149">
        <v>0</v>
      </c>
      <c r="N149">
        <v>0</v>
      </c>
      <c r="O149">
        <v>0</v>
      </c>
      <c r="P149">
        <v>0</v>
      </c>
      <c r="Q149">
        <v>0</v>
      </c>
      <c r="R149">
        <v>0</v>
      </c>
      <c r="S149">
        <v>0</v>
      </c>
      <c r="T149">
        <v>0</v>
      </c>
      <c r="U149">
        <v>0</v>
      </c>
      <c r="V149">
        <v>0</v>
      </c>
      <c r="W149">
        <v>0</v>
      </c>
      <c r="X149">
        <v>0</v>
      </c>
      <c r="Y149">
        <v>0</v>
      </c>
      <c r="Z149">
        <v>1</v>
      </c>
      <c r="AA149">
        <v>0</v>
      </c>
      <c r="AB149">
        <v>0</v>
      </c>
      <c r="AC149">
        <v>1</v>
      </c>
      <c r="AD149">
        <v>1</v>
      </c>
      <c r="AE149">
        <v>1</v>
      </c>
      <c r="AF149">
        <v>0</v>
      </c>
      <c r="AG149">
        <v>0</v>
      </c>
      <c r="AH149">
        <v>0</v>
      </c>
      <c r="AI149">
        <v>0</v>
      </c>
      <c r="AJ149">
        <v>0</v>
      </c>
      <c r="AK149">
        <v>1</v>
      </c>
      <c r="AL149">
        <v>1</v>
      </c>
      <c r="AM149">
        <v>0</v>
      </c>
      <c r="AN149">
        <v>0</v>
      </c>
      <c r="AO149">
        <v>0</v>
      </c>
      <c r="AP149">
        <v>0</v>
      </c>
      <c r="AQ149">
        <v>0</v>
      </c>
      <c r="AR149" t="s">
        <v>794</v>
      </c>
      <c r="AS149" t="s">
        <v>794</v>
      </c>
      <c r="AT149" t="s">
        <v>794</v>
      </c>
      <c r="AU149" t="s">
        <v>794</v>
      </c>
      <c r="AV149">
        <v>0</v>
      </c>
      <c r="AW149" t="s">
        <v>794</v>
      </c>
      <c r="AX149" t="s">
        <v>794</v>
      </c>
      <c r="AY149">
        <v>0</v>
      </c>
      <c r="AZ149" t="s">
        <v>794</v>
      </c>
      <c r="BA149" t="s">
        <v>794</v>
      </c>
      <c r="BB149" t="s">
        <v>794</v>
      </c>
      <c r="BC149">
        <v>1</v>
      </c>
      <c r="BD149">
        <v>0</v>
      </c>
      <c r="BE149">
        <v>0</v>
      </c>
      <c r="BF149">
        <v>0</v>
      </c>
      <c r="BG149">
        <v>0</v>
      </c>
      <c r="BH149">
        <v>0</v>
      </c>
      <c r="BI149">
        <v>0</v>
      </c>
      <c r="BJ149">
        <v>1</v>
      </c>
      <c r="BK149">
        <v>0</v>
      </c>
      <c r="BL149" t="s">
        <v>794</v>
      </c>
      <c r="BM149" t="s">
        <v>794</v>
      </c>
      <c r="BN149">
        <v>0</v>
      </c>
      <c r="BO149" t="s">
        <v>794</v>
      </c>
      <c r="BP149" t="s">
        <v>794</v>
      </c>
      <c r="BQ149" t="s">
        <v>794</v>
      </c>
      <c r="BR149">
        <v>0</v>
      </c>
      <c r="BS149">
        <v>0</v>
      </c>
      <c r="BT149">
        <v>0</v>
      </c>
      <c r="BU149">
        <v>0</v>
      </c>
      <c r="BV149">
        <v>1</v>
      </c>
      <c r="BW149">
        <v>0</v>
      </c>
      <c r="BX149" t="s">
        <v>794</v>
      </c>
      <c r="BY149" t="s">
        <v>794</v>
      </c>
      <c r="BZ149" t="s">
        <v>794</v>
      </c>
      <c r="CA149" t="s">
        <v>794</v>
      </c>
      <c r="CB149" t="s">
        <v>794</v>
      </c>
      <c r="CC149" t="s">
        <v>794</v>
      </c>
      <c r="CD149" t="s">
        <v>794</v>
      </c>
      <c r="CE149" t="s">
        <v>794</v>
      </c>
      <c r="CF149" t="s">
        <v>794</v>
      </c>
      <c r="CG149" t="s">
        <v>794</v>
      </c>
      <c r="CH149" t="s">
        <v>794</v>
      </c>
      <c r="CI149" t="s">
        <v>794</v>
      </c>
      <c r="CJ149" t="s">
        <v>794</v>
      </c>
      <c r="CK149" t="s">
        <v>794</v>
      </c>
      <c r="CL149" t="s">
        <v>794</v>
      </c>
      <c r="CM149" t="s">
        <v>794</v>
      </c>
      <c r="CN149" t="s">
        <v>794</v>
      </c>
      <c r="CO149" t="s">
        <v>794</v>
      </c>
      <c r="CP149" t="s">
        <v>794</v>
      </c>
      <c r="CQ149" t="s">
        <v>794</v>
      </c>
      <c r="CR149">
        <v>0</v>
      </c>
      <c r="CS149" t="s">
        <v>794</v>
      </c>
      <c r="CT149" t="s">
        <v>794</v>
      </c>
      <c r="CU149" t="s">
        <v>794</v>
      </c>
      <c r="CV149" t="s">
        <v>794</v>
      </c>
      <c r="CW149" t="s">
        <v>794</v>
      </c>
      <c r="CX149" t="s">
        <v>794</v>
      </c>
      <c r="CY149" t="s">
        <v>794</v>
      </c>
      <c r="CZ149" t="s">
        <v>794</v>
      </c>
      <c r="DA149" t="s">
        <v>794</v>
      </c>
      <c r="DB149" t="s">
        <v>794</v>
      </c>
      <c r="DC149" t="s">
        <v>794</v>
      </c>
      <c r="DD149" t="s">
        <v>794</v>
      </c>
      <c r="DE149" t="s">
        <v>794</v>
      </c>
      <c r="DF149" t="s">
        <v>794</v>
      </c>
      <c r="DG149" t="s">
        <v>794</v>
      </c>
      <c r="DH149" t="s">
        <v>794</v>
      </c>
      <c r="DI149" t="s">
        <v>794</v>
      </c>
    </row>
    <row r="150" spans="1:113" x14ac:dyDescent="0.35">
      <c r="A150" t="s">
        <v>397</v>
      </c>
      <c r="B150" s="1">
        <v>42186</v>
      </c>
      <c r="C150" s="1">
        <v>42197</v>
      </c>
      <c r="D150">
        <v>1</v>
      </c>
      <c r="E150">
        <v>0</v>
      </c>
      <c r="F150">
        <v>0</v>
      </c>
      <c r="G150">
        <v>1</v>
      </c>
      <c r="H150">
        <v>1</v>
      </c>
      <c r="I150">
        <v>0</v>
      </c>
      <c r="J150">
        <v>0</v>
      </c>
      <c r="K150">
        <v>0</v>
      </c>
      <c r="L150">
        <v>0</v>
      </c>
      <c r="M150">
        <v>0</v>
      </c>
      <c r="N150">
        <v>0</v>
      </c>
      <c r="O150">
        <v>0</v>
      </c>
      <c r="P150">
        <v>0</v>
      </c>
      <c r="Q150">
        <v>0</v>
      </c>
      <c r="R150">
        <v>0</v>
      </c>
      <c r="S150">
        <v>0</v>
      </c>
      <c r="T150">
        <v>0</v>
      </c>
      <c r="U150">
        <v>0</v>
      </c>
      <c r="V150">
        <v>0</v>
      </c>
      <c r="W150">
        <v>0</v>
      </c>
      <c r="X150">
        <v>0</v>
      </c>
      <c r="Y150">
        <v>0</v>
      </c>
      <c r="Z150">
        <v>1</v>
      </c>
      <c r="AA150">
        <v>0</v>
      </c>
      <c r="AB150">
        <v>0</v>
      </c>
      <c r="AC150">
        <v>1</v>
      </c>
      <c r="AD150">
        <v>1</v>
      </c>
      <c r="AE150">
        <v>1</v>
      </c>
      <c r="AF150">
        <v>0</v>
      </c>
      <c r="AG150">
        <v>0</v>
      </c>
      <c r="AH150">
        <v>0</v>
      </c>
      <c r="AI150">
        <v>0</v>
      </c>
      <c r="AJ150">
        <v>0</v>
      </c>
      <c r="AK150">
        <v>1</v>
      </c>
      <c r="AL150">
        <v>1</v>
      </c>
      <c r="AM150">
        <v>0</v>
      </c>
      <c r="AN150">
        <v>0</v>
      </c>
      <c r="AO150">
        <v>0</v>
      </c>
      <c r="AP150">
        <v>0</v>
      </c>
      <c r="AQ150">
        <v>0</v>
      </c>
      <c r="AR150" t="s">
        <v>794</v>
      </c>
      <c r="AS150" t="s">
        <v>794</v>
      </c>
      <c r="AT150" t="s">
        <v>794</v>
      </c>
      <c r="AU150" t="s">
        <v>794</v>
      </c>
      <c r="AV150">
        <v>0</v>
      </c>
      <c r="AW150" t="s">
        <v>794</v>
      </c>
      <c r="AX150" t="s">
        <v>794</v>
      </c>
      <c r="AY150">
        <v>0</v>
      </c>
      <c r="AZ150" t="s">
        <v>794</v>
      </c>
      <c r="BA150" t="s">
        <v>794</v>
      </c>
      <c r="BB150" t="s">
        <v>794</v>
      </c>
      <c r="BC150">
        <v>1</v>
      </c>
      <c r="BD150">
        <v>0</v>
      </c>
      <c r="BE150">
        <v>0</v>
      </c>
      <c r="BF150">
        <v>0</v>
      </c>
      <c r="BG150">
        <v>0</v>
      </c>
      <c r="BH150">
        <v>0</v>
      </c>
      <c r="BI150">
        <v>0</v>
      </c>
      <c r="BJ150">
        <v>1</v>
      </c>
      <c r="BK150">
        <v>0</v>
      </c>
      <c r="BL150" t="s">
        <v>794</v>
      </c>
      <c r="BM150" t="s">
        <v>794</v>
      </c>
      <c r="BN150">
        <v>0</v>
      </c>
      <c r="BO150" t="s">
        <v>794</v>
      </c>
      <c r="BP150" t="s">
        <v>794</v>
      </c>
      <c r="BQ150" t="s">
        <v>794</v>
      </c>
      <c r="BR150">
        <v>0</v>
      </c>
      <c r="BS150">
        <v>0</v>
      </c>
      <c r="BT150">
        <v>0</v>
      </c>
      <c r="BU150">
        <v>0</v>
      </c>
      <c r="BV150">
        <v>1</v>
      </c>
      <c r="BW150">
        <v>0</v>
      </c>
      <c r="BX150" t="s">
        <v>794</v>
      </c>
      <c r="BY150" t="s">
        <v>794</v>
      </c>
      <c r="BZ150" t="s">
        <v>794</v>
      </c>
      <c r="CA150" t="s">
        <v>794</v>
      </c>
      <c r="CB150" t="s">
        <v>794</v>
      </c>
      <c r="CC150" t="s">
        <v>794</v>
      </c>
      <c r="CD150" t="s">
        <v>794</v>
      </c>
      <c r="CE150" t="s">
        <v>794</v>
      </c>
      <c r="CF150" t="s">
        <v>794</v>
      </c>
      <c r="CG150" t="s">
        <v>794</v>
      </c>
      <c r="CH150" t="s">
        <v>794</v>
      </c>
      <c r="CI150" t="s">
        <v>794</v>
      </c>
      <c r="CJ150" t="s">
        <v>794</v>
      </c>
      <c r="CK150" t="s">
        <v>794</v>
      </c>
      <c r="CL150" t="s">
        <v>794</v>
      </c>
      <c r="CM150" t="s">
        <v>794</v>
      </c>
      <c r="CN150" t="s">
        <v>794</v>
      </c>
      <c r="CO150" t="s">
        <v>794</v>
      </c>
      <c r="CP150" t="s">
        <v>794</v>
      </c>
      <c r="CQ150" t="s">
        <v>794</v>
      </c>
      <c r="CR150">
        <v>0</v>
      </c>
      <c r="CS150" t="s">
        <v>794</v>
      </c>
      <c r="CT150" t="s">
        <v>794</v>
      </c>
      <c r="CU150" t="s">
        <v>794</v>
      </c>
      <c r="CV150" t="s">
        <v>794</v>
      </c>
      <c r="CW150" t="s">
        <v>794</v>
      </c>
      <c r="CX150" t="s">
        <v>794</v>
      </c>
      <c r="CY150" t="s">
        <v>794</v>
      </c>
      <c r="CZ150" t="s">
        <v>794</v>
      </c>
      <c r="DA150" t="s">
        <v>794</v>
      </c>
      <c r="DB150" t="s">
        <v>794</v>
      </c>
      <c r="DC150" t="s">
        <v>794</v>
      </c>
      <c r="DD150" t="s">
        <v>794</v>
      </c>
      <c r="DE150" t="s">
        <v>794</v>
      </c>
      <c r="DF150" t="s">
        <v>794</v>
      </c>
      <c r="DG150" t="s">
        <v>794</v>
      </c>
      <c r="DH150" t="s">
        <v>794</v>
      </c>
      <c r="DI150" t="s">
        <v>794</v>
      </c>
    </row>
    <row r="151" spans="1:113" x14ac:dyDescent="0.35">
      <c r="A151" t="s">
        <v>397</v>
      </c>
      <c r="B151" s="1">
        <v>42198</v>
      </c>
      <c r="C151" s="1">
        <v>42582</v>
      </c>
      <c r="D151">
        <v>1</v>
      </c>
      <c r="E151">
        <v>0</v>
      </c>
      <c r="F151">
        <v>0</v>
      </c>
      <c r="G151">
        <v>1</v>
      </c>
      <c r="H151">
        <v>1</v>
      </c>
      <c r="I151">
        <v>0</v>
      </c>
      <c r="J151">
        <v>0</v>
      </c>
      <c r="K151">
        <v>0</v>
      </c>
      <c r="L151">
        <v>0</v>
      </c>
      <c r="M151">
        <v>0</v>
      </c>
      <c r="N151">
        <v>0</v>
      </c>
      <c r="O151">
        <v>0</v>
      </c>
      <c r="P151">
        <v>0</v>
      </c>
      <c r="Q151">
        <v>0</v>
      </c>
      <c r="R151">
        <v>0</v>
      </c>
      <c r="S151">
        <v>0</v>
      </c>
      <c r="T151">
        <v>0</v>
      </c>
      <c r="U151">
        <v>0</v>
      </c>
      <c r="V151">
        <v>0</v>
      </c>
      <c r="W151">
        <v>0</v>
      </c>
      <c r="X151">
        <v>0</v>
      </c>
      <c r="Y151">
        <v>0</v>
      </c>
      <c r="Z151">
        <v>1</v>
      </c>
      <c r="AA151">
        <v>0</v>
      </c>
      <c r="AB151">
        <v>0</v>
      </c>
      <c r="AC151">
        <v>1</v>
      </c>
      <c r="AD151">
        <v>1</v>
      </c>
      <c r="AE151">
        <v>1</v>
      </c>
      <c r="AF151">
        <v>0</v>
      </c>
      <c r="AG151">
        <v>0</v>
      </c>
      <c r="AH151">
        <v>0</v>
      </c>
      <c r="AI151">
        <v>0</v>
      </c>
      <c r="AJ151">
        <v>0</v>
      </c>
      <c r="AK151">
        <v>1</v>
      </c>
      <c r="AL151">
        <v>1</v>
      </c>
      <c r="AM151">
        <v>0</v>
      </c>
      <c r="AN151">
        <v>0</v>
      </c>
      <c r="AO151">
        <v>0</v>
      </c>
      <c r="AP151">
        <v>0</v>
      </c>
      <c r="AQ151">
        <v>0</v>
      </c>
      <c r="AR151" t="s">
        <v>794</v>
      </c>
      <c r="AS151" t="s">
        <v>794</v>
      </c>
      <c r="AT151" t="s">
        <v>794</v>
      </c>
      <c r="AU151" t="s">
        <v>794</v>
      </c>
      <c r="AV151">
        <v>0</v>
      </c>
      <c r="AW151" t="s">
        <v>794</v>
      </c>
      <c r="AX151" t="s">
        <v>794</v>
      </c>
      <c r="AY151">
        <v>0</v>
      </c>
      <c r="AZ151" t="s">
        <v>794</v>
      </c>
      <c r="BA151" t="s">
        <v>794</v>
      </c>
      <c r="BB151" t="s">
        <v>794</v>
      </c>
      <c r="BC151">
        <v>1</v>
      </c>
      <c r="BD151">
        <v>0</v>
      </c>
      <c r="BE151">
        <v>0</v>
      </c>
      <c r="BF151">
        <v>0</v>
      </c>
      <c r="BG151">
        <v>0</v>
      </c>
      <c r="BH151">
        <v>0</v>
      </c>
      <c r="BI151">
        <v>0</v>
      </c>
      <c r="BJ151">
        <v>1</v>
      </c>
      <c r="BK151">
        <v>0</v>
      </c>
      <c r="BL151" t="s">
        <v>794</v>
      </c>
      <c r="BM151" t="s">
        <v>794</v>
      </c>
      <c r="BN151">
        <v>0</v>
      </c>
      <c r="BO151" t="s">
        <v>794</v>
      </c>
      <c r="BP151" t="s">
        <v>794</v>
      </c>
      <c r="BQ151" t="s">
        <v>794</v>
      </c>
      <c r="BR151">
        <v>0</v>
      </c>
      <c r="BS151">
        <v>0</v>
      </c>
      <c r="BT151">
        <v>0</v>
      </c>
      <c r="BU151">
        <v>0</v>
      </c>
      <c r="BV151">
        <v>1</v>
      </c>
      <c r="BW151">
        <v>0</v>
      </c>
      <c r="BX151" t="s">
        <v>794</v>
      </c>
      <c r="BY151" t="s">
        <v>794</v>
      </c>
      <c r="BZ151" t="s">
        <v>794</v>
      </c>
      <c r="CA151" t="s">
        <v>794</v>
      </c>
      <c r="CB151" t="s">
        <v>794</v>
      </c>
      <c r="CC151" t="s">
        <v>794</v>
      </c>
      <c r="CD151" t="s">
        <v>794</v>
      </c>
      <c r="CE151" t="s">
        <v>794</v>
      </c>
      <c r="CF151" t="s">
        <v>794</v>
      </c>
      <c r="CG151" t="s">
        <v>794</v>
      </c>
      <c r="CH151" t="s">
        <v>794</v>
      </c>
      <c r="CI151" t="s">
        <v>794</v>
      </c>
      <c r="CJ151" t="s">
        <v>794</v>
      </c>
      <c r="CK151" t="s">
        <v>794</v>
      </c>
      <c r="CL151" t="s">
        <v>794</v>
      </c>
      <c r="CM151" t="s">
        <v>794</v>
      </c>
      <c r="CN151" t="s">
        <v>794</v>
      </c>
      <c r="CO151" t="s">
        <v>794</v>
      </c>
      <c r="CP151" t="s">
        <v>794</v>
      </c>
      <c r="CQ151" t="s">
        <v>794</v>
      </c>
      <c r="CR151">
        <v>0</v>
      </c>
      <c r="CS151" t="s">
        <v>794</v>
      </c>
      <c r="CT151" t="s">
        <v>794</v>
      </c>
      <c r="CU151" t="s">
        <v>794</v>
      </c>
      <c r="CV151" t="s">
        <v>794</v>
      </c>
      <c r="CW151" t="s">
        <v>794</v>
      </c>
      <c r="CX151" t="s">
        <v>794</v>
      </c>
      <c r="CY151" t="s">
        <v>794</v>
      </c>
      <c r="CZ151" t="s">
        <v>794</v>
      </c>
      <c r="DA151" t="s">
        <v>794</v>
      </c>
      <c r="DB151" t="s">
        <v>794</v>
      </c>
      <c r="DC151" t="s">
        <v>794</v>
      </c>
      <c r="DD151" t="s">
        <v>794</v>
      </c>
      <c r="DE151" t="s">
        <v>794</v>
      </c>
      <c r="DF151" t="s">
        <v>794</v>
      </c>
      <c r="DG151" t="s">
        <v>794</v>
      </c>
      <c r="DH151" t="s">
        <v>794</v>
      </c>
      <c r="DI151" t="s">
        <v>794</v>
      </c>
    </row>
    <row r="152" spans="1:113" x14ac:dyDescent="0.35">
      <c r="A152" t="s">
        <v>397</v>
      </c>
      <c r="B152" s="1">
        <v>42583</v>
      </c>
      <c r="C152" s="1">
        <v>42916</v>
      </c>
      <c r="D152">
        <v>1</v>
      </c>
      <c r="E152">
        <v>0</v>
      </c>
      <c r="F152">
        <v>0</v>
      </c>
      <c r="G152">
        <v>1</v>
      </c>
      <c r="H152">
        <v>1</v>
      </c>
      <c r="I152">
        <v>0</v>
      </c>
      <c r="J152">
        <v>0</v>
      </c>
      <c r="K152">
        <v>0</v>
      </c>
      <c r="L152">
        <v>0</v>
      </c>
      <c r="M152">
        <v>0</v>
      </c>
      <c r="N152">
        <v>0</v>
      </c>
      <c r="O152">
        <v>0</v>
      </c>
      <c r="P152">
        <v>0</v>
      </c>
      <c r="Q152">
        <v>0</v>
      </c>
      <c r="R152">
        <v>0</v>
      </c>
      <c r="S152">
        <v>0</v>
      </c>
      <c r="T152">
        <v>0</v>
      </c>
      <c r="U152">
        <v>0</v>
      </c>
      <c r="V152">
        <v>0</v>
      </c>
      <c r="W152">
        <v>0</v>
      </c>
      <c r="X152">
        <v>0</v>
      </c>
      <c r="Y152">
        <v>0</v>
      </c>
      <c r="Z152">
        <v>1</v>
      </c>
      <c r="AA152">
        <v>0</v>
      </c>
      <c r="AB152">
        <v>0</v>
      </c>
      <c r="AC152">
        <v>1</v>
      </c>
      <c r="AD152">
        <v>1</v>
      </c>
      <c r="AE152">
        <v>1</v>
      </c>
      <c r="AF152">
        <v>0</v>
      </c>
      <c r="AG152">
        <v>0</v>
      </c>
      <c r="AH152">
        <v>0</v>
      </c>
      <c r="AI152">
        <v>0</v>
      </c>
      <c r="AJ152">
        <v>0</v>
      </c>
      <c r="AK152">
        <v>1</v>
      </c>
      <c r="AL152">
        <v>1</v>
      </c>
      <c r="AM152">
        <v>0</v>
      </c>
      <c r="AN152">
        <v>0</v>
      </c>
      <c r="AO152">
        <v>0</v>
      </c>
      <c r="AP152">
        <v>0</v>
      </c>
      <c r="AQ152">
        <v>0</v>
      </c>
      <c r="AR152" t="s">
        <v>794</v>
      </c>
      <c r="AS152" t="s">
        <v>794</v>
      </c>
      <c r="AT152" t="s">
        <v>794</v>
      </c>
      <c r="AU152" t="s">
        <v>794</v>
      </c>
      <c r="AV152">
        <v>0</v>
      </c>
      <c r="AW152" t="s">
        <v>794</v>
      </c>
      <c r="AX152" t="s">
        <v>794</v>
      </c>
      <c r="AY152">
        <v>0</v>
      </c>
      <c r="AZ152" t="s">
        <v>794</v>
      </c>
      <c r="BA152" t="s">
        <v>794</v>
      </c>
      <c r="BB152" t="s">
        <v>794</v>
      </c>
      <c r="BC152">
        <v>1</v>
      </c>
      <c r="BD152">
        <v>0</v>
      </c>
      <c r="BE152">
        <v>0</v>
      </c>
      <c r="BF152">
        <v>0</v>
      </c>
      <c r="BG152">
        <v>0</v>
      </c>
      <c r="BH152">
        <v>0</v>
      </c>
      <c r="BI152">
        <v>0</v>
      </c>
      <c r="BJ152">
        <v>1</v>
      </c>
      <c r="BK152">
        <v>0</v>
      </c>
      <c r="BL152" t="s">
        <v>794</v>
      </c>
      <c r="BM152" t="s">
        <v>794</v>
      </c>
      <c r="BN152">
        <v>0</v>
      </c>
      <c r="BO152" t="s">
        <v>794</v>
      </c>
      <c r="BP152" t="s">
        <v>794</v>
      </c>
      <c r="BQ152" t="s">
        <v>794</v>
      </c>
      <c r="BR152">
        <v>0</v>
      </c>
      <c r="BS152">
        <v>0</v>
      </c>
      <c r="BT152">
        <v>0</v>
      </c>
      <c r="BU152">
        <v>0</v>
      </c>
      <c r="BV152">
        <v>1</v>
      </c>
      <c r="BW152">
        <v>0</v>
      </c>
      <c r="BX152" t="s">
        <v>794</v>
      </c>
      <c r="BY152" t="s">
        <v>794</v>
      </c>
      <c r="BZ152" t="s">
        <v>794</v>
      </c>
      <c r="CA152" t="s">
        <v>794</v>
      </c>
      <c r="CB152" t="s">
        <v>794</v>
      </c>
      <c r="CC152" t="s">
        <v>794</v>
      </c>
      <c r="CD152" t="s">
        <v>794</v>
      </c>
      <c r="CE152" t="s">
        <v>794</v>
      </c>
      <c r="CF152" t="s">
        <v>794</v>
      </c>
      <c r="CG152" t="s">
        <v>794</v>
      </c>
      <c r="CH152" t="s">
        <v>794</v>
      </c>
      <c r="CI152" t="s">
        <v>794</v>
      </c>
      <c r="CJ152" t="s">
        <v>794</v>
      </c>
      <c r="CK152" t="s">
        <v>794</v>
      </c>
      <c r="CL152" t="s">
        <v>794</v>
      </c>
      <c r="CM152" t="s">
        <v>794</v>
      </c>
      <c r="CN152" t="s">
        <v>794</v>
      </c>
      <c r="CO152" t="s">
        <v>794</v>
      </c>
      <c r="CP152" t="s">
        <v>794</v>
      </c>
      <c r="CQ152" t="s">
        <v>794</v>
      </c>
      <c r="CR152">
        <v>0</v>
      </c>
      <c r="CS152" t="s">
        <v>794</v>
      </c>
      <c r="CT152" t="s">
        <v>794</v>
      </c>
      <c r="CU152" t="s">
        <v>794</v>
      </c>
      <c r="CV152" t="s">
        <v>794</v>
      </c>
      <c r="CW152" t="s">
        <v>794</v>
      </c>
      <c r="CX152" t="s">
        <v>794</v>
      </c>
      <c r="CY152" t="s">
        <v>794</v>
      </c>
      <c r="CZ152" t="s">
        <v>794</v>
      </c>
      <c r="DA152" t="s">
        <v>794</v>
      </c>
      <c r="DB152" t="s">
        <v>794</v>
      </c>
      <c r="DC152" t="s">
        <v>794</v>
      </c>
      <c r="DD152" t="s">
        <v>794</v>
      </c>
      <c r="DE152" t="s">
        <v>794</v>
      </c>
      <c r="DF152" t="s">
        <v>794</v>
      </c>
      <c r="DG152" t="s">
        <v>794</v>
      </c>
      <c r="DH152" t="s">
        <v>794</v>
      </c>
      <c r="DI152" t="s">
        <v>794</v>
      </c>
    </row>
    <row r="153" spans="1:113" x14ac:dyDescent="0.35">
      <c r="A153" t="s">
        <v>397</v>
      </c>
      <c r="B153" s="1">
        <v>42917</v>
      </c>
      <c r="C153" s="1">
        <v>43646</v>
      </c>
      <c r="D153">
        <v>1</v>
      </c>
      <c r="E153">
        <v>0</v>
      </c>
      <c r="F153">
        <v>0</v>
      </c>
      <c r="G153">
        <v>1</v>
      </c>
      <c r="H153">
        <v>1</v>
      </c>
      <c r="I153">
        <v>0</v>
      </c>
      <c r="J153">
        <v>0</v>
      </c>
      <c r="K153">
        <v>0</v>
      </c>
      <c r="L153">
        <v>0</v>
      </c>
      <c r="M153">
        <v>0</v>
      </c>
      <c r="N153">
        <v>0</v>
      </c>
      <c r="O153">
        <v>0</v>
      </c>
      <c r="P153">
        <v>0</v>
      </c>
      <c r="Q153">
        <v>0</v>
      </c>
      <c r="R153">
        <v>0</v>
      </c>
      <c r="S153">
        <v>0</v>
      </c>
      <c r="T153">
        <v>0</v>
      </c>
      <c r="U153">
        <v>0</v>
      </c>
      <c r="V153">
        <v>0</v>
      </c>
      <c r="W153">
        <v>0</v>
      </c>
      <c r="X153">
        <v>0</v>
      </c>
      <c r="Y153">
        <v>0</v>
      </c>
      <c r="Z153">
        <v>1</v>
      </c>
      <c r="AA153">
        <v>0</v>
      </c>
      <c r="AB153">
        <v>0</v>
      </c>
      <c r="AC153">
        <v>0</v>
      </c>
      <c r="AD153">
        <v>1</v>
      </c>
      <c r="AE153">
        <v>1</v>
      </c>
      <c r="AF153">
        <v>0</v>
      </c>
      <c r="AG153">
        <v>1</v>
      </c>
      <c r="AH153">
        <v>0</v>
      </c>
      <c r="AI153">
        <v>0</v>
      </c>
      <c r="AJ153">
        <v>0</v>
      </c>
      <c r="AK153">
        <v>1</v>
      </c>
      <c r="AL153">
        <v>1</v>
      </c>
      <c r="AM153">
        <v>0</v>
      </c>
      <c r="AN153">
        <v>0</v>
      </c>
      <c r="AO153">
        <v>0</v>
      </c>
      <c r="AP153">
        <v>0</v>
      </c>
      <c r="AQ153">
        <v>0</v>
      </c>
      <c r="AR153" t="s">
        <v>794</v>
      </c>
      <c r="AS153" t="s">
        <v>794</v>
      </c>
      <c r="AT153" t="s">
        <v>794</v>
      </c>
      <c r="AU153" t="s">
        <v>794</v>
      </c>
      <c r="AV153">
        <v>0</v>
      </c>
      <c r="AW153" t="s">
        <v>794</v>
      </c>
      <c r="AX153" t="s">
        <v>794</v>
      </c>
      <c r="AY153">
        <v>0</v>
      </c>
      <c r="AZ153" t="s">
        <v>794</v>
      </c>
      <c r="BA153" t="s">
        <v>794</v>
      </c>
      <c r="BB153" t="s">
        <v>794</v>
      </c>
      <c r="BC153">
        <v>1</v>
      </c>
      <c r="BD153">
        <v>0</v>
      </c>
      <c r="BE153">
        <v>0</v>
      </c>
      <c r="BF153">
        <v>0</v>
      </c>
      <c r="BG153">
        <v>0</v>
      </c>
      <c r="BH153">
        <v>0</v>
      </c>
      <c r="BI153">
        <v>0</v>
      </c>
      <c r="BJ153">
        <v>1</v>
      </c>
      <c r="BK153">
        <v>0</v>
      </c>
      <c r="BL153" t="s">
        <v>794</v>
      </c>
      <c r="BM153" t="s">
        <v>794</v>
      </c>
      <c r="BN153">
        <v>0</v>
      </c>
      <c r="BO153" t="s">
        <v>794</v>
      </c>
      <c r="BP153" t="s">
        <v>794</v>
      </c>
      <c r="BQ153" t="s">
        <v>794</v>
      </c>
      <c r="BR153">
        <v>1</v>
      </c>
      <c r="BS153">
        <v>1</v>
      </c>
      <c r="BT153">
        <v>1</v>
      </c>
      <c r="BU153">
        <v>0</v>
      </c>
      <c r="BV153">
        <v>0</v>
      </c>
      <c r="BW153">
        <v>1</v>
      </c>
      <c r="BX153">
        <v>1</v>
      </c>
      <c r="BY153">
        <v>1</v>
      </c>
      <c r="BZ153">
        <v>0</v>
      </c>
      <c r="CA153">
        <v>1</v>
      </c>
      <c r="CB153">
        <v>0</v>
      </c>
      <c r="CC153">
        <v>1</v>
      </c>
      <c r="CD153">
        <v>0</v>
      </c>
      <c r="CE153">
        <v>0</v>
      </c>
      <c r="CF153">
        <v>0</v>
      </c>
      <c r="CG153">
        <v>0</v>
      </c>
      <c r="CH153">
        <v>0</v>
      </c>
      <c r="CI153">
        <v>0</v>
      </c>
      <c r="CJ153">
        <v>0</v>
      </c>
      <c r="CK153">
        <v>0</v>
      </c>
      <c r="CL153">
        <v>0</v>
      </c>
      <c r="CM153">
        <v>0</v>
      </c>
      <c r="CN153">
        <v>0</v>
      </c>
      <c r="CO153">
        <v>0</v>
      </c>
      <c r="CP153">
        <v>0</v>
      </c>
      <c r="CQ153">
        <v>0</v>
      </c>
      <c r="CR153">
        <v>0</v>
      </c>
      <c r="CS153" t="s">
        <v>794</v>
      </c>
      <c r="CT153" t="s">
        <v>794</v>
      </c>
      <c r="CU153" t="s">
        <v>794</v>
      </c>
      <c r="CV153" t="s">
        <v>794</v>
      </c>
      <c r="CW153" t="s">
        <v>794</v>
      </c>
      <c r="CX153" t="s">
        <v>794</v>
      </c>
      <c r="CY153" t="s">
        <v>794</v>
      </c>
      <c r="CZ153" t="s">
        <v>794</v>
      </c>
      <c r="DA153" t="s">
        <v>794</v>
      </c>
      <c r="DB153" t="s">
        <v>794</v>
      </c>
      <c r="DC153" t="s">
        <v>794</v>
      </c>
      <c r="DD153" t="s">
        <v>794</v>
      </c>
      <c r="DE153" t="s">
        <v>794</v>
      </c>
      <c r="DF153" t="s">
        <v>794</v>
      </c>
      <c r="DG153" t="s">
        <v>794</v>
      </c>
      <c r="DH153" t="s">
        <v>794</v>
      </c>
      <c r="DI153" t="s">
        <v>794</v>
      </c>
    </row>
    <row r="154" spans="1:113" x14ac:dyDescent="0.35">
      <c r="A154" t="s">
        <v>397</v>
      </c>
      <c r="B154" s="1">
        <v>43647</v>
      </c>
      <c r="C154" s="1">
        <v>43830</v>
      </c>
      <c r="D154">
        <v>1</v>
      </c>
      <c r="E154">
        <v>0</v>
      </c>
      <c r="F154">
        <v>0</v>
      </c>
      <c r="G154">
        <v>1</v>
      </c>
      <c r="H154">
        <v>1</v>
      </c>
      <c r="I154">
        <v>0</v>
      </c>
      <c r="J154">
        <v>0</v>
      </c>
      <c r="K154">
        <v>0</v>
      </c>
      <c r="L154">
        <v>0</v>
      </c>
      <c r="M154">
        <v>0</v>
      </c>
      <c r="N154">
        <v>0</v>
      </c>
      <c r="O154">
        <v>0</v>
      </c>
      <c r="P154">
        <v>0</v>
      </c>
      <c r="Q154">
        <v>0</v>
      </c>
      <c r="R154">
        <v>0</v>
      </c>
      <c r="S154">
        <v>0</v>
      </c>
      <c r="T154">
        <v>0</v>
      </c>
      <c r="U154">
        <v>0</v>
      </c>
      <c r="V154">
        <v>0</v>
      </c>
      <c r="W154">
        <v>0</v>
      </c>
      <c r="X154">
        <v>0</v>
      </c>
      <c r="Y154">
        <v>0</v>
      </c>
      <c r="Z154">
        <v>1</v>
      </c>
      <c r="AA154">
        <v>0</v>
      </c>
      <c r="AB154">
        <v>0</v>
      </c>
      <c r="AC154">
        <v>0</v>
      </c>
      <c r="AD154">
        <v>1</v>
      </c>
      <c r="AE154">
        <v>1</v>
      </c>
      <c r="AF154">
        <v>0</v>
      </c>
      <c r="AG154">
        <v>1</v>
      </c>
      <c r="AH154">
        <v>0</v>
      </c>
      <c r="AI154">
        <v>1</v>
      </c>
      <c r="AJ154">
        <v>0</v>
      </c>
      <c r="AK154">
        <v>1</v>
      </c>
      <c r="AL154">
        <v>1</v>
      </c>
      <c r="AM154">
        <v>0</v>
      </c>
      <c r="AN154">
        <v>0</v>
      </c>
      <c r="AO154">
        <v>0</v>
      </c>
      <c r="AP154">
        <v>0</v>
      </c>
      <c r="AQ154">
        <v>1</v>
      </c>
      <c r="AR154">
        <v>0</v>
      </c>
      <c r="AS154">
        <v>0</v>
      </c>
      <c r="AT154">
        <v>1</v>
      </c>
      <c r="AU154">
        <v>0</v>
      </c>
      <c r="AV154">
        <v>0</v>
      </c>
      <c r="AW154" t="s">
        <v>794</v>
      </c>
      <c r="AX154" t="s">
        <v>794</v>
      </c>
      <c r="AY154">
        <v>0</v>
      </c>
      <c r="AZ154" t="s">
        <v>794</v>
      </c>
      <c r="BA154" t="s">
        <v>794</v>
      </c>
      <c r="BB154" t="s">
        <v>794</v>
      </c>
      <c r="BC154">
        <v>1</v>
      </c>
      <c r="BD154">
        <v>0</v>
      </c>
      <c r="BE154">
        <v>0</v>
      </c>
      <c r="BF154">
        <v>0</v>
      </c>
      <c r="BG154">
        <v>0</v>
      </c>
      <c r="BH154">
        <v>0</v>
      </c>
      <c r="BI154">
        <v>0</v>
      </c>
      <c r="BJ154">
        <v>1</v>
      </c>
      <c r="BK154">
        <v>0</v>
      </c>
      <c r="BL154" t="s">
        <v>794</v>
      </c>
      <c r="BM154" t="s">
        <v>794</v>
      </c>
      <c r="BN154">
        <v>0</v>
      </c>
      <c r="BO154" t="s">
        <v>794</v>
      </c>
      <c r="BP154" t="s">
        <v>794</v>
      </c>
      <c r="BQ154" t="s">
        <v>794</v>
      </c>
      <c r="BR154">
        <v>1</v>
      </c>
      <c r="BS154">
        <v>1</v>
      </c>
      <c r="BT154">
        <v>1</v>
      </c>
      <c r="BU154">
        <v>0</v>
      </c>
      <c r="BV154">
        <v>0</v>
      </c>
      <c r="BW154">
        <v>1</v>
      </c>
      <c r="BX154">
        <v>1</v>
      </c>
      <c r="BY154">
        <v>1</v>
      </c>
      <c r="BZ154">
        <v>0</v>
      </c>
      <c r="CA154">
        <v>1</v>
      </c>
      <c r="CB154">
        <v>0</v>
      </c>
      <c r="CC154">
        <v>1</v>
      </c>
      <c r="CD154">
        <v>0</v>
      </c>
      <c r="CE154">
        <v>0</v>
      </c>
      <c r="CF154">
        <v>0</v>
      </c>
      <c r="CG154">
        <v>0</v>
      </c>
      <c r="CH154">
        <v>0</v>
      </c>
      <c r="CI154">
        <v>0</v>
      </c>
      <c r="CJ154">
        <v>0</v>
      </c>
      <c r="CK154">
        <v>0</v>
      </c>
      <c r="CL154">
        <v>0</v>
      </c>
      <c r="CM154">
        <v>0</v>
      </c>
      <c r="CN154">
        <v>0</v>
      </c>
      <c r="CO154">
        <v>0</v>
      </c>
      <c r="CP154">
        <v>0</v>
      </c>
      <c r="CQ154">
        <v>0</v>
      </c>
      <c r="CR154">
        <v>0</v>
      </c>
      <c r="CS154" t="s">
        <v>794</v>
      </c>
      <c r="CT154" t="s">
        <v>794</v>
      </c>
      <c r="CU154" t="s">
        <v>794</v>
      </c>
      <c r="CV154" t="s">
        <v>794</v>
      </c>
      <c r="CW154" t="s">
        <v>794</v>
      </c>
      <c r="CX154" t="s">
        <v>794</v>
      </c>
      <c r="CY154" t="s">
        <v>794</v>
      </c>
      <c r="CZ154" t="s">
        <v>794</v>
      </c>
      <c r="DA154" t="s">
        <v>794</v>
      </c>
      <c r="DB154" t="s">
        <v>794</v>
      </c>
      <c r="DC154" t="s">
        <v>794</v>
      </c>
      <c r="DD154" t="s">
        <v>794</v>
      </c>
      <c r="DE154" t="s">
        <v>794</v>
      </c>
      <c r="DF154" t="s">
        <v>794</v>
      </c>
      <c r="DG154" t="s">
        <v>794</v>
      </c>
      <c r="DH154" t="s">
        <v>794</v>
      </c>
      <c r="DI154" t="s">
        <v>794</v>
      </c>
    </row>
    <row r="155" spans="1:113" x14ac:dyDescent="0.35">
      <c r="A155" t="s">
        <v>408</v>
      </c>
      <c r="B155" s="1">
        <v>41640</v>
      </c>
      <c r="C155" s="1">
        <v>43400</v>
      </c>
      <c r="D155">
        <v>0</v>
      </c>
      <c r="E155" t="s">
        <v>794</v>
      </c>
      <c r="F155" t="s">
        <v>794</v>
      </c>
      <c r="G155" t="s">
        <v>794</v>
      </c>
      <c r="H155" t="s">
        <v>794</v>
      </c>
      <c r="I155" t="s">
        <v>794</v>
      </c>
      <c r="J155" t="s">
        <v>794</v>
      </c>
      <c r="K155" t="s">
        <v>794</v>
      </c>
      <c r="L155" t="s">
        <v>794</v>
      </c>
      <c r="M155" t="s">
        <v>794</v>
      </c>
      <c r="N155" t="s">
        <v>794</v>
      </c>
      <c r="O155" t="s">
        <v>794</v>
      </c>
      <c r="P155" t="s">
        <v>794</v>
      </c>
      <c r="Q155" t="s">
        <v>794</v>
      </c>
      <c r="R155" t="s">
        <v>794</v>
      </c>
      <c r="S155" t="s">
        <v>794</v>
      </c>
      <c r="T155" t="s">
        <v>794</v>
      </c>
      <c r="U155" t="s">
        <v>794</v>
      </c>
      <c r="V155" t="s">
        <v>794</v>
      </c>
      <c r="W155" t="s">
        <v>794</v>
      </c>
      <c r="X155" t="s">
        <v>794</v>
      </c>
      <c r="Y155" t="s">
        <v>794</v>
      </c>
      <c r="Z155" t="s">
        <v>794</v>
      </c>
      <c r="AA155" t="s">
        <v>794</v>
      </c>
      <c r="AB155" t="s">
        <v>794</v>
      </c>
      <c r="AC155" t="s">
        <v>794</v>
      </c>
      <c r="AD155" t="s">
        <v>794</v>
      </c>
      <c r="AE155" t="s">
        <v>794</v>
      </c>
      <c r="AF155" t="s">
        <v>794</v>
      </c>
      <c r="AG155" t="s">
        <v>794</v>
      </c>
      <c r="AH155" t="s">
        <v>794</v>
      </c>
      <c r="AI155" t="s">
        <v>794</v>
      </c>
      <c r="AJ155" t="s">
        <v>794</v>
      </c>
      <c r="AK155" t="s">
        <v>794</v>
      </c>
      <c r="AL155" t="s">
        <v>794</v>
      </c>
      <c r="AM155" t="s">
        <v>794</v>
      </c>
      <c r="AN155" t="s">
        <v>794</v>
      </c>
      <c r="AO155" t="s">
        <v>794</v>
      </c>
      <c r="AP155" t="s">
        <v>794</v>
      </c>
      <c r="AQ155" t="s">
        <v>794</v>
      </c>
      <c r="AR155" t="s">
        <v>794</v>
      </c>
      <c r="AS155" t="s">
        <v>794</v>
      </c>
      <c r="AT155" t="s">
        <v>794</v>
      </c>
      <c r="AU155" t="s">
        <v>794</v>
      </c>
      <c r="AV155" t="s">
        <v>794</v>
      </c>
      <c r="AW155" t="s">
        <v>794</v>
      </c>
      <c r="AX155" t="s">
        <v>794</v>
      </c>
      <c r="AY155" t="s">
        <v>794</v>
      </c>
      <c r="AZ155" t="s">
        <v>794</v>
      </c>
      <c r="BA155" t="s">
        <v>794</v>
      </c>
      <c r="BB155" t="s">
        <v>794</v>
      </c>
      <c r="BC155" t="s">
        <v>794</v>
      </c>
      <c r="BD155" t="s">
        <v>794</v>
      </c>
      <c r="BE155" t="s">
        <v>794</v>
      </c>
      <c r="BF155" t="s">
        <v>794</v>
      </c>
      <c r="BG155" t="s">
        <v>794</v>
      </c>
      <c r="BH155" t="s">
        <v>794</v>
      </c>
      <c r="BI155" t="s">
        <v>794</v>
      </c>
      <c r="BJ155" t="s">
        <v>794</v>
      </c>
      <c r="BK155" t="s">
        <v>794</v>
      </c>
      <c r="BL155" t="s">
        <v>794</v>
      </c>
      <c r="BM155" t="s">
        <v>794</v>
      </c>
      <c r="BN155" t="s">
        <v>794</v>
      </c>
      <c r="BO155" t="s">
        <v>794</v>
      </c>
      <c r="BP155" t="s">
        <v>794</v>
      </c>
      <c r="BQ155" t="s">
        <v>794</v>
      </c>
      <c r="BR155" t="s">
        <v>794</v>
      </c>
      <c r="BS155" t="s">
        <v>794</v>
      </c>
      <c r="BT155" t="s">
        <v>794</v>
      </c>
      <c r="BU155" t="s">
        <v>794</v>
      </c>
      <c r="BV155" t="s">
        <v>794</v>
      </c>
      <c r="BW155" t="s">
        <v>794</v>
      </c>
      <c r="BX155" t="s">
        <v>794</v>
      </c>
      <c r="BY155" t="s">
        <v>794</v>
      </c>
      <c r="BZ155" t="s">
        <v>794</v>
      </c>
      <c r="CA155" t="s">
        <v>794</v>
      </c>
      <c r="CB155" t="s">
        <v>794</v>
      </c>
      <c r="CC155" t="s">
        <v>794</v>
      </c>
      <c r="CD155" t="s">
        <v>794</v>
      </c>
      <c r="CE155" t="s">
        <v>794</v>
      </c>
      <c r="CF155" t="s">
        <v>794</v>
      </c>
      <c r="CG155" t="s">
        <v>794</v>
      </c>
      <c r="CH155" t="s">
        <v>794</v>
      </c>
      <c r="CI155" t="s">
        <v>794</v>
      </c>
      <c r="CJ155" t="s">
        <v>794</v>
      </c>
      <c r="CK155" t="s">
        <v>794</v>
      </c>
      <c r="CL155" t="s">
        <v>794</v>
      </c>
      <c r="CM155" t="s">
        <v>794</v>
      </c>
      <c r="CN155" t="s">
        <v>794</v>
      </c>
      <c r="CO155" t="s">
        <v>794</v>
      </c>
      <c r="CP155" t="s">
        <v>794</v>
      </c>
      <c r="CQ155" t="s">
        <v>794</v>
      </c>
      <c r="CR155" t="s">
        <v>794</v>
      </c>
      <c r="CS155" t="s">
        <v>794</v>
      </c>
      <c r="CT155" t="s">
        <v>794</v>
      </c>
      <c r="CU155" t="s">
        <v>794</v>
      </c>
      <c r="CV155" t="s">
        <v>794</v>
      </c>
      <c r="CW155" t="s">
        <v>794</v>
      </c>
      <c r="CX155" t="s">
        <v>794</v>
      </c>
      <c r="CY155" t="s">
        <v>794</v>
      </c>
      <c r="CZ155" t="s">
        <v>794</v>
      </c>
      <c r="DA155" t="s">
        <v>794</v>
      </c>
      <c r="DB155" t="s">
        <v>794</v>
      </c>
      <c r="DC155" t="s">
        <v>794</v>
      </c>
      <c r="DD155" t="s">
        <v>794</v>
      </c>
      <c r="DE155" t="s">
        <v>794</v>
      </c>
      <c r="DF155" t="s">
        <v>794</v>
      </c>
      <c r="DG155" t="s">
        <v>794</v>
      </c>
      <c r="DH155" t="s">
        <v>794</v>
      </c>
      <c r="DI155" t="s">
        <v>794</v>
      </c>
    </row>
    <row r="156" spans="1:113" x14ac:dyDescent="0.35">
      <c r="A156" t="s">
        <v>408</v>
      </c>
      <c r="B156" s="1">
        <v>43401</v>
      </c>
      <c r="C156" s="1">
        <v>43697</v>
      </c>
      <c r="D156">
        <v>1</v>
      </c>
      <c r="E156">
        <v>0</v>
      </c>
      <c r="F156">
        <v>0</v>
      </c>
      <c r="G156">
        <v>0</v>
      </c>
      <c r="H156">
        <v>1</v>
      </c>
      <c r="I156">
        <v>0</v>
      </c>
      <c r="J156">
        <v>0</v>
      </c>
      <c r="K156">
        <v>0</v>
      </c>
      <c r="L156">
        <v>1</v>
      </c>
      <c r="M156">
        <v>0</v>
      </c>
      <c r="N156">
        <v>0</v>
      </c>
      <c r="O156">
        <v>0</v>
      </c>
      <c r="P156">
        <v>0</v>
      </c>
      <c r="Q156">
        <v>0</v>
      </c>
      <c r="R156">
        <v>0</v>
      </c>
      <c r="S156">
        <v>0</v>
      </c>
      <c r="T156">
        <v>0</v>
      </c>
      <c r="U156">
        <v>0</v>
      </c>
      <c r="V156">
        <v>0</v>
      </c>
      <c r="W156">
        <v>0</v>
      </c>
      <c r="X156">
        <v>0</v>
      </c>
      <c r="Y156">
        <v>0</v>
      </c>
      <c r="Z156">
        <v>0</v>
      </c>
      <c r="AA156">
        <v>0</v>
      </c>
      <c r="AB156">
        <v>1</v>
      </c>
      <c r="AC156">
        <v>0</v>
      </c>
      <c r="AD156">
        <v>1</v>
      </c>
      <c r="AE156">
        <v>0</v>
      </c>
      <c r="AF156">
        <v>0</v>
      </c>
      <c r="AG156">
        <v>0</v>
      </c>
      <c r="AH156">
        <v>0</v>
      </c>
      <c r="AI156">
        <v>0</v>
      </c>
      <c r="AJ156">
        <v>1</v>
      </c>
      <c r="AK156">
        <v>0</v>
      </c>
      <c r="AL156">
        <v>0</v>
      </c>
      <c r="AM156">
        <v>0</v>
      </c>
      <c r="AN156">
        <v>0</v>
      </c>
      <c r="AO156">
        <v>0</v>
      </c>
      <c r="AP156">
        <v>0</v>
      </c>
      <c r="AQ156">
        <v>0</v>
      </c>
      <c r="AR156" t="s">
        <v>794</v>
      </c>
      <c r="AS156" t="s">
        <v>794</v>
      </c>
      <c r="AT156" t="s">
        <v>794</v>
      </c>
      <c r="AU156" t="s">
        <v>794</v>
      </c>
      <c r="AV156">
        <v>1</v>
      </c>
      <c r="AW156">
        <v>0</v>
      </c>
      <c r="AX156">
        <v>1</v>
      </c>
      <c r="AY156">
        <v>0</v>
      </c>
      <c r="AZ156" t="s">
        <v>794</v>
      </c>
      <c r="BA156" t="s">
        <v>794</v>
      </c>
      <c r="BB156" t="s">
        <v>794</v>
      </c>
      <c r="BC156">
        <v>1</v>
      </c>
      <c r="BD156">
        <v>0</v>
      </c>
      <c r="BE156">
        <v>0</v>
      </c>
      <c r="BF156">
        <v>0</v>
      </c>
      <c r="BG156">
        <v>0</v>
      </c>
      <c r="BH156">
        <v>0</v>
      </c>
      <c r="BI156">
        <v>0</v>
      </c>
      <c r="BJ156">
        <v>1</v>
      </c>
      <c r="BK156">
        <v>0</v>
      </c>
      <c r="BL156" t="s">
        <v>794</v>
      </c>
      <c r="BM156" t="s">
        <v>794</v>
      </c>
      <c r="BN156">
        <v>0</v>
      </c>
      <c r="BO156" t="s">
        <v>794</v>
      </c>
      <c r="BP156" t="s">
        <v>794</v>
      </c>
      <c r="BQ156" t="s">
        <v>794</v>
      </c>
      <c r="BR156">
        <v>0</v>
      </c>
      <c r="BS156">
        <v>0</v>
      </c>
      <c r="BT156">
        <v>0</v>
      </c>
      <c r="BU156">
        <v>0</v>
      </c>
      <c r="BV156">
        <v>1</v>
      </c>
      <c r="BW156">
        <v>1</v>
      </c>
      <c r="BX156">
        <v>1</v>
      </c>
      <c r="BY156">
        <v>1</v>
      </c>
      <c r="BZ156">
        <v>0</v>
      </c>
      <c r="CA156">
        <v>0</v>
      </c>
      <c r="CB156">
        <v>0</v>
      </c>
      <c r="CC156">
        <v>1</v>
      </c>
      <c r="CD156">
        <v>0</v>
      </c>
      <c r="CE156">
        <v>0</v>
      </c>
      <c r="CF156">
        <v>0</v>
      </c>
      <c r="CG156">
        <v>0</v>
      </c>
      <c r="CH156">
        <v>0</v>
      </c>
      <c r="CI156">
        <v>0</v>
      </c>
      <c r="CJ156">
        <v>0</v>
      </c>
      <c r="CK156">
        <v>0</v>
      </c>
      <c r="CL156">
        <v>0</v>
      </c>
      <c r="CM156">
        <v>0</v>
      </c>
      <c r="CN156">
        <v>0</v>
      </c>
      <c r="CO156">
        <v>0</v>
      </c>
      <c r="CP156">
        <v>0</v>
      </c>
      <c r="CQ156">
        <v>0</v>
      </c>
      <c r="CR156">
        <v>0</v>
      </c>
      <c r="CS156" t="s">
        <v>794</v>
      </c>
      <c r="CT156" t="s">
        <v>794</v>
      </c>
      <c r="CU156" t="s">
        <v>794</v>
      </c>
      <c r="CV156" t="s">
        <v>794</v>
      </c>
      <c r="CW156" t="s">
        <v>794</v>
      </c>
      <c r="CX156" t="s">
        <v>794</v>
      </c>
      <c r="CY156" t="s">
        <v>794</v>
      </c>
      <c r="CZ156" t="s">
        <v>794</v>
      </c>
      <c r="DA156" t="s">
        <v>794</v>
      </c>
      <c r="DB156" t="s">
        <v>794</v>
      </c>
      <c r="DC156" t="s">
        <v>794</v>
      </c>
      <c r="DD156" t="s">
        <v>794</v>
      </c>
      <c r="DE156" t="s">
        <v>794</v>
      </c>
      <c r="DF156" t="s">
        <v>794</v>
      </c>
      <c r="DG156" t="s">
        <v>794</v>
      </c>
      <c r="DH156" t="s">
        <v>794</v>
      </c>
      <c r="DI156" t="s">
        <v>794</v>
      </c>
    </row>
    <row r="157" spans="1:113" x14ac:dyDescent="0.35">
      <c r="A157" t="s">
        <v>408</v>
      </c>
      <c r="B157" s="1">
        <v>43698</v>
      </c>
      <c r="C157" s="1">
        <v>43701</v>
      </c>
      <c r="D157">
        <v>1</v>
      </c>
      <c r="E157">
        <v>0</v>
      </c>
      <c r="F157">
        <v>0</v>
      </c>
      <c r="G157">
        <v>0</v>
      </c>
      <c r="H157">
        <v>1</v>
      </c>
      <c r="I157">
        <v>0</v>
      </c>
      <c r="J157">
        <v>0</v>
      </c>
      <c r="K157">
        <v>0</v>
      </c>
      <c r="L157">
        <v>1</v>
      </c>
      <c r="M157">
        <v>0</v>
      </c>
      <c r="N157">
        <v>0</v>
      </c>
      <c r="O157">
        <v>0</v>
      </c>
      <c r="P157">
        <v>0</v>
      </c>
      <c r="Q157">
        <v>0</v>
      </c>
      <c r="R157">
        <v>0</v>
      </c>
      <c r="S157">
        <v>0</v>
      </c>
      <c r="T157">
        <v>0</v>
      </c>
      <c r="U157">
        <v>0</v>
      </c>
      <c r="V157">
        <v>0</v>
      </c>
      <c r="W157">
        <v>0</v>
      </c>
      <c r="X157">
        <v>0</v>
      </c>
      <c r="Y157">
        <v>0</v>
      </c>
      <c r="Z157">
        <v>0</v>
      </c>
      <c r="AA157">
        <v>0</v>
      </c>
      <c r="AB157">
        <v>1</v>
      </c>
      <c r="AC157">
        <v>0</v>
      </c>
      <c r="AD157">
        <v>1</v>
      </c>
      <c r="AE157">
        <v>0</v>
      </c>
      <c r="AF157">
        <v>0</v>
      </c>
      <c r="AG157">
        <v>0</v>
      </c>
      <c r="AH157">
        <v>0</v>
      </c>
      <c r="AI157">
        <v>0</v>
      </c>
      <c r="AJ157">
        <v>1</v>
      </c>
      <c r="AK157">
        <v>0</v>
      </c>
      <c r="AL157">
        <v>0</v>
      </c>
      <c r="AM157">
        <v>0</v>
      </c>
      <c r="AN157">
        <v>0</v>
      </c>
      <c r="AO157">
        <v>0</v>
      </c>
      <c r="AP157">
        <v>0</v>
      </c>
      <c r="AQ157">
        <v>0</v>
      </c>
      <c r="AR157" t="s">
        <v>794</v>
      </c>
      <c r="AS157" t="s">
        <v>794</v>
      </c>
      <c r="AT157" t="s">
        <v>794</v>
      </c>
      <c r="AU157" t="s">
        <v>794</v>
      </c>
      <c r="AV157">
        <v>1</v>
      </c>
      <c r="AW157">
        <v>0</v>
      </c>
      <c r="AX157">
        <v>1</v>
      </c>
      <c r="AY157">
        <v>0</v>
      </c>
      <c r="AZ157" t="s">
        <v>794</v>
      </c>
      <c r="BA157" t="s">
        <v>794</v>
      </c>
      <c r="BB157" t="s">
        <v>794</v>
      </c>
      <c r="BC157">
        <v>1</v>
      </c>
      <c r="BD157">
        <v>0</v>
      </c>
      <c r="BE157">
        <v>0</v>
      </c>
      <c r="BF157">
        <v>0</v>
      </c>
      <c r="BG157">
        <v>0</v>
      </c>
      <c r="BH157">
        <v>0</v>
      </c>
      <c r="BI157">
        <v>0</v>
      </c>
      <c r="BJ157">
        <v>1</v>
      </c>
      <c r="BK157">
        <v>0</v>
      </c>
      <c r="BL157" t="s">
        <v>794</v>
      </c>
      <c r="BM157" t="s">
        <v>794</v>
      </c>
      <c r="BN157">
        <v>0</v>
      </c>
      <c r="BO157" t="s">
        <v>794</v>
      </c>
      <c r="BP157" t="s">
        <v>794</v>
      </c>
      <c r="BQ157" t="s">
        <v>794</v>
      </c>
      <c r="BR157">
        <v>0</v>
      </c>
      <c r="BS157">
        <v>0</v>
      </c>
      <c r="BT157">
        <v>0</v>
      </c>
      <c r="BU157">
        <v>0</v>
      </c>
      <c r="BV157">
        <v>1</v>
      </c>
      <c r="BW157">
        <v>1</v>
      </c>
      <c r="BX157">
        <v>1</v>
      </c>
      <c r="BY157">
        <v>1</v>
      </c>
      <c r="BZ157">
        <v>0</v>
      </c>
      <c r="CA157">
        <v>0</v>
      </c>
      <c r="CB157">
        <v>0</v>
      </c>
      <c r="CC157">
        <v>1</v>
      </c>
      <c r="CD157">
        <v>0</v>
      </c>
      <c r="CE157">
        <v>0</v>
      </c>
      <c r="CF157">
        <v>0</v>
      </c>
      <c r="CG157">
        <v>0</v>
      </c>
      <c r="CH157">
        <v>0</v>
      </c>
      <c r="CI157">
        <v>0</v>
      </c>
      <c r="CJ157">
        <v>0</v>
      </c>
      <c r="CK157">
        <v>0</v>
      </c>
      <c r="CL157">
        <v>0</v>
      </c>
      <c r="CM157">
        <v>0</v>
      </c>
      <c r="CN157">
        <v>0</v>
      </c>
      <c r="CO157">
        <v>0</v>
      </c>
      <c r="CP157">
        <v>0</v>
      </c>
      <c r="CQ157">
        <v>0</v>
      </c>
      <c r="CR157">
        <v>0</v>
      </c>
      <c r="CS157" t="s">
        <v>794</v>
      </c>
      <c r="CT157" t="s">
        <v>794</v>
      </c>
      <c r="CU157" t="s">
        <v>794</v>
      </c>
      <c r="CV157" t="s">
        <v>794</v>
      </c>
      <c r="CW157" t="s">
        <v>794</v>
      </c>
      <c r="CX157" t="s">
        <v>794</v>
      </c>
      <c r="CY157" t="s">
        <v>794</v>
      </c>
      <c r="CZ157" t="s">
        <v>794</v>
      </c>
      <c r="DA157" t="s">
        <v>794</v>
      </c>
      <c r="DB157" t="s">
        <v>794</v>
      </c>
      <c r="DC157" t="s">
        <v>794</v>
      </c>
      <c r="DD157" t="s">
        <v>794</v>
      </c>
      <c r="DE157" t="s">
        <v>794</v>
      </c>
      <c r="DF157" t="s">
        <v>794</v>
      </c>
      <c r="DG157" t="s">
        <v>794</v>
      </c>
      <c r="DH157" t="s">
        <v>794</v>
      </c>
      <c r="DI157" t="s">
        <v>794</v>
      </c>
    </row>
    <row r="158" spans="1:113" x14ac:dyDescent="0.35">
      <c r="A158" t="s">
        <v>408</v>
      </c>
      <c r="B158" s="1">
        <v>43702</v>
      </c>
      <c r="C158" s="1">
        <v>43830</v>
      </c>
      <c r="D158">
        <v>1</v>
      </c>
      <c r="E158">
        <v>0</v>
      </c>
      <c r="F158">
        <v>0</v>
      </c>
      <c r="G158">
        <v>0</v>
      </c>
      <c r="H158">
        <v>1</v>
      </c>
      <c r="I158">
        <v>0</v>
      </c>
      <c r="J158">
        <v>0</v>
      </c>
      <c r="K158">
        <v>0</v>
      </c>
      <c r="L158">
        <v>1</v>
      </c>
      <c r="M158">
        <v>0</v>
      </c>
      <c r="N158">
        <v>0</v>
      </c>
      <c r="O158">
        <v>0</v>
      </c>
      <c r="P158">
        <v>0</v>
      </c>
      <c r="Q158">
        <v>0</v>
      </c>
      <c r="R158">
        <v>0</v>
      </c>
      <c r="S158">
        <v>0</v>
      </c>
      <c r="T158">
        <v>0</v>
      </c>
      <c r="U158">
        <v>0</v>
      </c>
      <c r="V158">
        <v>0</v>
      </c>
      <c r="W158">
        <v>0</v>
      </c>
      <c r="X158">
        <v>0</v>
      </c>
      <c r="Y158">
        <v>0</v>
      </c>
      <c r="Z158">
        <v>0</v>
      </c>
      <c r="AA158">
        <v>0</v>
      </c>
      <c r="AB158">
        <v>1</v>
      </c>
      <c r="AC158">
        <v>0</v>
      </c>
      <c r="AD158">
        <v>1</v>
      </c>
      <c r="AE158">
        <v>0</v>
      </c>
      <c r="AF158">
        <v>0</v>
      </c>
      <c r="AG158">
        <v>0</v>
      </c>
      <c r="AH158">
        <v>0</v>
      </c>
      <c r="AI158">
        <v>0</v>
      </c>
      <c r="AJ158">
        <v>1</v>
      </c>
      <c r="AK158">
        <v>0</v>
      </c>
      <c r="AL158">
        <v>0</v>
      </c>
      <c r="AM158">
        <v>0</v>
      </c>
      <c r="AN158">
        <v>0</v>
      </c>
      <c r="AO158">
        <v>0</v>
      </c>
      <c r="AP158">
        <v>0</v>
      </c>
      <c r="AQ158">
        <v>0</v>
      </c>
      <c r="AR158" t="s">
        <v>794</v>
      </c>
      <c r="AS158" t="s">
        <v>794</v>
      </c>
      <c r="AT158" t="s">
        <v>794</v>
      </c>
      <c r="AU158" t="s">
        <v>794</v>
      </c>
      <c r="AV158">
        <v>1</v>
      </c>
      <c r="AW158">
        <v>0</v>
      </c>
      <c r="AX158">
        <v>1</v>
      </c>
      <c r="AY158">
        <v>0</v>
      </c>
      <c r="AZ158" t="s">
        <v>794</v>
      </c>
      <c r="BA158" t="s">
        <v>794</v>
      </c>
      <c r="BB158" t="s">
        <v>794</v>
      </c>
      <c r="BC158">
        <v>1</v>
      </c>
      <c r="BD158">
        <v>0</v>
      </c>
      <c r="BE158">
        <v>0</v>
      </c>
      <c r="BF158">
        <v>0</v>
      </c>
      <c r="BG158">
        <v>0</v>
      </c>
      <c r="BH158">
        <v>0</v>
      </c>
      <c r="BI158">
        <v>0</v>
      </c>
      <c r="BJ158">
        <v>1</v>
      </c>
      <c r="BK158">
        <v>0</v>
      </c>
      <c r="BL158" t="s">
        <v>794</v>
      </c>
      <c r="BM158" t="s">
        <v>794</v>
      </c>
      <c r="BN158">
        <v>0</v>
      </c>
      <c r="BO158" t="s">
        <v>794</v>
      </c>
      <c r="BP158" t="s">
        <v>794</v>
      </c>
      <c r="BQ158" t="s">
        <v>794</v>
      </c>
      <c r="BR158">
        <v>0</v>
      </c>
      <c r="BS158">
        <v>0</v>
      </c>
      <c r="BT158">
        <v>0</v>
      </c>
      <c r="BU158">
        <v>0</v>
      </c>
      <c r="BV158">
        <v>1</v>
      </c>
      <c r="BW158">
        <v>1</v>
      </c>
      <c r="BX158">
        <v>1</v>
      </c>
      <c r="BY158">
        <v>1</v>
      </c>
      <c r="BZ158">
        <v>0</v>
      </c>
      <c r="CA158">
        <v>0</v>
      </c>
      <c r="CB158">
        <v>0</v>
      </c>
      <c r="CC158">
        <v>1</v>
      </c>
      <c r="CD158">
        <v>0</v>
      </c>
      <c r="CE158">
        <v>0</v>
      </c>
      <c r="CF158">
        <v>0</v>
      </c>
      <c r="CG158">
        <v>0</v>
      </c>
      <c r="CH158">
        <v>0</v>
      </c>
      <c r="CI158">
        <v>0</v>
      </c>
      <c r="CJ158">
        <v>0</v>
      </c>
      <c r="CK158">
        <v>0</v>
      </c>
      <c r="CL158">
        <v>0</v>
      </c>
      <c r="CM158">
        <v>0</v>
      </c>
      <c r="CN158">
        <v>0</v>
      </c>
      <c r="CO158">
        <v>0</v>
      </c>
      <c r="CP158">
        <v>0</v>
      </c>
      <c r="CQ158">
        <v>0</v>
      </c>
      <c r="CR158">
        <v>0</v>
      </c>
      <c r="CS158" t="s">
        <v>794</v>
      </c>
      <c r="CT158" t="s">
        <v>794</v>
      </c>
      <c r="CU158" t="s">
        <v>794</v>
      </c>
      <c r="CV158" t="s">
        <v>794</v>
      </c>
      <c r="CW158" t="s">
        <v>794</v>
      </c>
      <c r="CX158" t="s">
        <v>794</v>
      </c>
      <c r="CY158" t="s">
        <v>794</v>
      </c>
      <c r="CZ158" t="s">
        <v>794</v>
      </c>
      <c r="DA158" t="s">
        <v>794</v>
      </c>
      <c r="DB158" t="s">
        <v>794</v>
      </c>
      <c r="DC158" t="s">
        <v>794</v>
      </c>
      <c r="DD158" t="s">
        <v>794</v>
      </c>
      <c r="DE158" t="s">
        <v>794</v>
      </c>
      <c r="DF158" t="s">
        <v>794</v>
      </c>
      <c r="DG158" t="s">
        <v>794</v>
      </c>
      <c r="DH158" t="s">
        <v>794</v>
      </c>
      <c r="DI158" t="s">
        <v>794</v>
      </c>
    </row>
    <row r="159" spans="1:113" x14ac:dyDescent="0.35">
      <c r="A159" t="s">
        <v>417</v>
      </c>
      <c r="B159" s="1">
        <v>41640</v>
      </c>
      <c r="C159" s="1">
        <v>42735</v>
      </c>
      <c r="D159">
        <v>1</v>
      </c>
      <c r="E159">
        <v>0</v>
      </c>
      <c r="F159">
        <v>0</v>
      </c>
      <c r="G159">
        <v>0</v>
      </c>
      <c r="H159">
        <v>0</v>
      </c>
      <c r="I159">
        <v>1</v>
      </c>
      <c r="J159">
        <v>0</v>
      </c>
      <c r="K159">
        <v>0</v>
      </c>
      <c r="L159">
        <v>0</v>
      </c>
      <c r="M159">
        <v>0</v>
      </c>
      <c r="N159">
        <v>0</v>
      </c>
      <c r="O159">
        <v>0</v>
      </c>
      <c r="P159">
        <v>0</v>
      </c>
      <c r="Q159">
        <v>0</v>
      </c>
      <c r="R159">
        <v>0</v>
      </c>
      <c r="S159">
        <v>0</v>
      </c>
      <c r="T159">
        <v>0</v>
      </c>
      <c r="U159">
        <v>0</v>
      </c>
      <c r="V159">
        <v>0</v>
      </c>
      <c r="W159">
        <v>0</v>
      </c>
      <c r="X159">
        <v>0</v>
      </c>
      <c r="Y159">
        <v>0</v>
      </c>
      <c r="Z159">
        <v>0</v>
      </c>
      <c r="AA159">
        <v>0</v>
      </c>
      <c r="AB159">
        <v>1</v>
      </c>
      <c r="AC159">
        <v>2</v>
      </c>
      <c r="AD159">
        <v>1</v>
      </c>
      <c r="AE159">
        <v>1</v>
      </c>
      <c r="AF159">
        <v>0</v>
      </c>
      <c r="AG159">
        <v>0</v>
      </c>
      <c r="AH159">
        <v>0</v>
      </c>
      <c r="AI159">
        <v>0</v>
      </c>
      <c r="AJ159">
        <v>0</v>
      </c>
      <c r="AK159">
        <v>0</v>
      </c>
      <c r="AL159">
        <v>1</v>
      </c>
      <c r="AM159">
        <v>0</v>
      </c>
      <c r="AN159">
        <v>1</v>
      </c>
      <c r="AO159">
        <v>0</v>
      </c>
      <c r="AP159">
        <v>0</v>
      </c>
      <c r="AQ159">
        <v>0</v>
      </c>
      <c r="AR159" t="s">
        <v>794</v>
      </c>
      <c r="AS159" t="s">
        <v>794</v>
      </c>
      <c r="AT159" t="s">
        <v>794</v>
      </c>
      <c r="AU159" t="s">
        <v>794</v>
      </c>
      <c r="AV159">
        <v>0</v>
      </c>
      <c r="AW159" t="s">
        <v>794</v>
      </c>
      <c r="AX159" t="s">
        <v>794</v>
      </c>
      <c r="AY159">
        <v>0</v>
      </c>
      <c r="AZ159" t="s">
        <v>794</v>
      </c>
      <c r="BA159" t="s">
        <v>794</v>
      </c>
      <c r="BB159" t="s">
        <v>794</v>
      </c>
      <c r="BC159">
        <v>0</v>
      </c>
      <c r="BD159" t="s">
        <v>794</v>
      </c>
      <c r="BE159" t="s">
        <v>794</v>
      </c>
      <c r="BF159" t="s">
        <v>794</v>
      </c>
      <c r="BG159" t="s">
        <v>794</v>
      </c>
      <c r="BH159" t="s">
        <v>794</v>
      </c>
      <c r="BI159" t="s">
        <v>794</v>
      </c>
      <c r="BJ159" t="s">
        <v>794</v>
      </c>
      <c r="BK159">
        <v>0</v>
      </c>
      <c r="BL159" t="s">
        <v>794</v>
      </c>
      <c r="BM159" t="s">
        <v>794</v>
      </c>
      <c r="BN159">
        <v>0</v>
      </c>
      <c r="BO159" t="s">
        <v>794</v>
      </c>
      <c r="BP159" t="s">
        <v>794</v>
      </c>
      <c r="BQ159" t="s">
        <v>794</v>
      </c>
      <c r="BR159">
        <v>1</v>
      </c>
      <c r="BS159">
        <v>1</v>
      </c>
      <c r="BT159">
        <v>1</v>
      </c>
      <c r="BU159">
        <v>1</v>
      </c>
      <c r="BV159">
        <v>0</v>
      </c>
      <c r="BW159">
        <v>1</v>
      </c>
      <c r="BX159">
        <v>0</v>
      </c>
      <c r="BY159">
        <v>0</v>
      </c>
      <c r="BZ159">
        <v>0</v>
      </c>
      <c r="CA159">
        <v>0</v>
      </c>
      <c r="CB159">
        <v>0</v>
      </c>
      <c r="CC159">
        <v>1</v>
      </c>
      <c r="CD159">
        <v>0</v>
      </c>
      <c r="CE159">
        <v>0</v>
      </c>
      <c r="CF159">
        <v>0</v>
      </c>
      <c r="CG159">
        <v>0</v>
      </c>
      <c r="CH159">
        <v>0</v>
      </c>
      <c r="CI159">
        <v>0</v>
      </c>
      <c r="CJ159">
        <v>0</v>
      </c>
      <c r="CK159">
        <v>0</v>
      </c>
      <c r="CL159">
        <v>0</v>
      </c>
      <c r="CM159">
        <v>0</v>
      </c>
      <c r="CN159">
        <v>0</v>
      </c>
      <c r="CO159">
        <v>0</v>
      </c>
      <c r="CP159">
        <v>0</v>
      </c>
      <c r="CQ159">
        <v>0</v>
      </c>
      <c r="CR159">
        <v>0</v>
      </c>
      <c r="CS159" t="s">
        <v>794</v>
      </c>
      <c r="CT159" t="s">
        <v>794</v>
      </c>
      <c r="CU159" t="s">
        <v>794</v>
      </c>
      <c r="CV159" t="s">
        <v>794</v>
      </c>
      <c r="CW159" t="s">
        <v>794</v>
      </c>
      <c r="CX159" t="s">
        <v>794</v>
      </c>
      <c r="CY159" t="s">
        <v>794</v>
      </c>
      <c r="CZ159" t="s">
        <v>794</v>
      </c>
      <c r="DA159" t="s">
        <v>794</v>
      </c>
      <c r="DB159" t="s">
        <v>794</v>
      </c>
      <c r="DC159" t="s">
        <v>794</v>
      </c>
      <c r="DD159" t="s">
        <v>794</v>
      </c>
      <c r="DE159" t="s">
        <v>794</v>
      </c>
      <c r="DF159" t="s">
        <v>794</v>
      </c>
      <c r="DG159" t="s">
        <v>794</v>
      </c>
      <c r="DH159" t="s">
        <v>794</v>
      </c>
      <c r="DI159" t="s">
        <v>794</v>
      </c>
    </row>
    <row r="160" spans="1:113" x14ac:dyDescent="0.35">
      <c r="A160" t="s">
        <v>417</v>
      </c>
      <c r="B160" s="1">
        <v>42736</v>
      </c>
      <c r="C160" s="1">
        <v>43339</v>
      </c>
      <c r="D160">
        <v>1</v>
      </c>
      <c r="E160">
        <v>0</v>
      </c>
      <c r="F160">
        <v>0</v>
      </c>
      <c r="G160">
        <v>0</v>
      </c>
      <c r="H160">
        <v>0</v>
      </c>
      <c r="I160">
        <v>1</v>
      </c>
      <c r="J160">
        <v>0</v>
      </c>
      <c r="K160">
        <v>0</v>
      </c>
      <c r="L160">
        <v>0</v>
      </c>
      <c r="M160">
        <v>0</v>
      </c>
      <c r="N160">
        <v>0</v>
      </c>
      <c r="O160">
        <v>0</v>
      </c>
      <c r="P160">
        <v>0</v>
      </c>
      <c r="Q160">
        <v>0</v>
      </c>
      <c r="R160">
        <v>0</v>
      </c>
      <c r="S160">
        <v>0</v>
      </c>
      <c r="T160">
        <v>0</v>
      </c>
      <c r="U160">
        <v>0</v>
      </c>
      <c r="V160">
        <v>0</v>
      </c>
      <c r="W160">
        <v>0</v>
      </c>
      <c r="X160">
        <v>0</v>
      </c>
      <c r="Y160">
        <v>0</v>
      </c>
      <c r="Z160">
        <v>0</v>
      </c>
      <c r="AA160">
        <v>0</v>
      </c>
      <c r="AB160">
        <v>1</v>
      </c>
      <c r="AC160">
        <v>2</v>
      </c>
      <c r="AD160">
        <v>1</v>
      </c>
      <c r="AE160">
        <v>1</v>
      </c>
      <c r="AF160">
        <v>0</v>
      </c>
      <c r="AG160">
        <v>0</v>
      </c>
      <c r="AH160">
        <v>0</v>
      </c>
      <c r="AI160">
        <v>0</v>
      </c>
      <c r="AJ160">
        <v>0</v>
      </c>
      <c r="AK160">
        <v>0</v>
      </c>
      <c r="AL160">
        <v>1</v>
      </c>
      <c r="AM160">
        <v>0</v>
      </c>
      <c r="AN160">
        <v>1</v>
      </c>
      <c r="AO160">
        <v>0</v>
      </c>
      <c r="AP160">
        <v>0</v>
      </c>
      <c r="AQ160">
        <v>0</v>
      </c>
      <c r="AR160" t="s">
        <v>794</v>
      </c>
      <c r="AS160" t="s">
        <v>794</v>
      </c>
      <c r="AT160" t="s">
        <v>794</v>
      </c>
      <c r="AU160" t="s">
        <v>794</v>
      </c>
      <c r="AV160">
        <v>0</v>
      </c>
      <c r="AW160" t="s">
        <v>794</v>
      </c>
      <c r="AX160" t="s">
        <v>794</v>
      </c>
      <c r="AY160">
        <v>0</v>
      </c>
      <c r="AZ160" t="s">
        <v>794</v>
      </c>
      <c r="BA160" t="s">
        <v>794</v>
      </c>
      <c r="BB160" t="s">
        <v>794</v>
      </c>
      <c r="BC160">
        <v>0</v>
      </c>
      <c r="BD160" t="s">
        <v>794</v>
      </c>
      <c r="BE160" t="s">
        <v>794</v>
      </c>
      <c r="BF160" t="s">
        <v>794</v>
      </c>
      <c r="BG160" t="s">
        <v>794</v>
      </c>
      <c r="BH160" t="s">
        <v>794</v>
      </c>
      <c r="BI160" t="s">
        <v>794</v>
      </c>
      <c r="BJ160" t="s">
        <v>794</v>
      </c>
      <c r="BK160">
        <v>0</v>
      </c>
      <c r="BL160" t="s">
        <v>794</v>
      </c>
      <c r="BM160" t="s">
        <v>794</v>
      </c>
      <c r="BN160">
        <v>0</v>
      </c>
      <c r="BO160" t="s">
        <v>794</v>
      </c>
      <c r="BP160" t="s">
        <v>794</v>
      </c>
      <c r="BQ160" t="s">
        <v>794</v>
      </c>
      <c r="BR160">
        <v>1</v>
      </c>
      <c r="BS160">
        <v>1</v>
      </c>
      <c r="BT160">
        <v>1</v>
      </c>
      <c r="BU160">
        <v>1</v>
      </c>
      <c r="BV160">
        <v>0</v>
      </c>
      <c r="BW160">
        <v>1</v>
      </c>
      <c r="BX160">
        <v>0</v>
      </c>
      <c r="BY160">
        <v>0</v>
      </c>
      <c r="BZ160">
        <v>0</v>
      </c>
      <c r="CA160">
        <v>0</v>
      </c>
      <c r="CB160">
        <v>0</v>
      </c>
      <c r="CC160">
        <v>1</v>
      </c>
      <c r="CD160">
        <v>0</v>
      </c>
      <c r="CE160">
        <v>0</v>
      </c>
      <c r="CF160">
        <v>0</v>
      </c>
      <c r="CG160">
        <v>0</v>
      </c>
      <c r="CH160">
        <v>0</v>
      </c>
      <c r="CI160">
        <v>0</v>
      </c>
      <c r="CJ160">
        <v>0</v>
      </c>
      <c r="CK160">
        <v>0</v>
      </c>
      <c r="CL160">
        <v>0</v>
      </c>
      <c r="CM160">
        <v>0</v>
      </c>
      <c r="CN160">
        <v>0</v>
      </c>
      <c r="CO160">
        <v>0</v>
      </c>
      <c r="CP160">
        <v>0</v>
      </c>
      <c r="CQ160">
        <v>0</v>
      </c>
      <c r="CR160">
        <v>0</v>
      </c>
      <c r="CS160" t="s">
        <v>794</v>
      </c>
      <c r="CT160" t="s">
        <v>794</v>
      </c>
      <c r="CU160" t="s">
        <v>794</v>
      </c>
      <c r="CV160" t="s">
        <v>794</v>
      </c>
      <c r="CW160" t="s">
        <v>794</v>
      </c>
      <c r="CX160" t="s">
        <v>794</v>
      </c>
      <c r="CY160" t="s">
        <v>794</v>
      </c>
      <c r="CZ160" t="s">
        <v>794</v>
      </c>
      <c r="DA160" t="s">
        <v>794</v>
      </c>
      <c r="DB160" t="s">
        <v>794</v>
      </c>
      <c r="DC160" t="s">
        <v>794</v>
      </c>
      <c r="DD160" t="s">
        <v>794</v>
      </c>
      <c r="DE160" t="s">
        <v>794</v>
      </c>
      <c r="DF160" t="s">
        <v>794</v>
      </c>
      <c r="DG160" t="s">
        <v>794</v>
      </c>
      <c r="DH160" t="s">
        <v>794</v>
      </c>
      <c r="DI160" t="s">
        <v>794</v>
      </c>
    </row>
    <row r="161" spans="1:113" x14ac:dyDescent="0.35">
      <c r="A161" t="s">
        <v>417</v>
      </c>
      <c r="B161" s="1">
        <v>43340</v>
      </c>
      <c r="C161" s="1">
        <v>43420</v>
      </c>
      <c r="D161">
        <v>1</v>
      </c>
      <c r="E161">
        <v>0</v>
      </c>
      <c r="F161">
        <v>0</v>
      </c>
      <c r="G161">
        <v>1</v>
      </c>
      <c r="H161">
        <v>1</v>
      </c>
      <c r="I161">
        <v>1</v>
      </c>
      <c r="J161">
        <v>0</v>
      </c>
      <c r="K161">
        <v>0</v>
      </c>
      <c r="L161">
        <v>0</v>
      </c>
      <c r="M161">
        <v>0</v>
      </c>
      <c r="N161">
        <v>0</v>
      </c>
      <c r="O161">
        <v>0</v>
      </c>
      <c r="P161">
        <v>0</v>
      </c>
      <c r="Q161">
        <v>0</v>
      </c>
      <c r="R161">
        <v>0</v>
      </c>
      <c r="S161">
        <v>0</v>
      </c>
      <c r="T161">
        <v>0</v>
      </c>
      <c r="U161">
        <v>0</v>
      </c>
      <c r="V161">
        <v>0</v>
      </c>
      <c r="W161">
        <v>0</v>
      </c>
      <c r="X161">
        <v>0</v>
      </c>
      <c r="Y161">
        <v>0</v>
      </c>
      <c r="Z161">
        <v>0</v>
      </c>
      <c r="AA161">
        <v>1</v>
      </c>
      <c r="AB161">
        <v>0</v>
      </c>
      <c r="AC161">
        <v>1</v>
      </c>
      <c r="AD161">
        <v>1</v>
      </c>
      <c r="AE161">
        <v>1</v>
      </c>
      <c r="AF161">
        <v>0</v>
      </c>
      <c r="AG161">
        <v>0</v>
      </c>
      <c r="AH161">
        <v>0</v>
      </c>
      <c r="AI161">
        <v>1</v>
      </c>
      <c r="AJ161">
        <v>0</v>
      </c>
      <c r="AK161">
        <v>0</v>
      </c>
      <c r="AL161">
        <v>1</v>
      </c>
      <c r="AM161">
        <v>0</v>
      </c>
      <c r="AN161">
        <v>1</v>
      </c>
      <c r="AO161">
        <v>0</v>
      </c>
      <c r="AP161">
        <v>0</v>
      </c>
      <c r="AQ161">
        <v>0</v>
      </c>
      <c r="AR161" t="s">
        <v>794</v>
      </c>
      <c r="AS161" t="s">
        <v>794</v>
      </c>
      <c r="AT161" t="s">
        <v>794</v>
      </c>
      <c r="AU161" t="s">
        <v>794</v>
      </c>
      <c r="AV161">
        <v>0</v>
      </c>
      <c r="AW161" t="s">
        <v>794</v>
      </c>
      <c r="AX161" t="s">
        <v>794</v>
      </c>
      <c r="AY161">
        <v>0</v>
      </c>
      <c r="AZ161" t="s">
        <v>794</v>
      </c>
      <c r="BA161" t="s">
        <v>794</v>
      </c>
      <c r="BB161" t="s">
        <v>794</v>
      </c>
      <c r="BC161">
        <v>0</v>
      </c>
      <c r="BD161" t="s">
        <v>794</v>
      </c>
      <c r="BE161" t="s">
        <v>794</v>
      </c>
      <c r="BF161" t="s">
        <v>794</v>
      </c>
      <c r="BG161" t="s">
        <v>794</v>
      </c>
      <c r="BH161" t="s">
        <v>794</v>
      </c>
      <c r="BI161" t="s">
        <v>794</v>
      </c>
      <c r="BJ161" t="s">
        <v>794</v>
      </c>
      <c r="BK161">
        <v>1</v>
      </c>
      <c r="BL161">
        <v>1</v>
      </c>
      <c r="BM161">
        <v>0</v>
      </c>
      <c r="BN161">
        <v>0</v>
      </c>
      <c r="BO161" t="s">
        <v>794</v>
      </c>
      <c r="BP161" t="s">
        <v>794</v>
      </c>
      <c r="BQ161" t="s">
        <v>794</v>
      </c>
      <c r="BR161">
        <v>1</v>
      </c>
      <c r="BS161">
        <v>1</v>
      </c>
      <c r="BT161">
        <v>1</v>
      </c>
      <c r="BU161">
        <v>1</v>
      </c>
      <c r="BV161">
        <v>0</v>
      </c>
      <c r="BW161">
        <v>1</v>
      </c>
      <c r="BX161">
        <v>1</v>
      </c>
      <c r="BY161">
        <v>1</v>
      </c>
      <c r="BZ161">
        <v>1</v>
      </c>
      <c r="CA161">
        <v>0</v>
      </c>
      <c r="CB161">
        <v>0</v>
      </c>
      <c r="CC161">
        <v>1</v>
      </c>
      <c r="CD161">
        <v>0</v>
      </c>
      <c r="CE161">
        <v>0</v>
      </c>
      <c r="CF161">
        <v>0</v>
      </c>
      <c r="CG161">
        <v>0</v>
      </c>
      <c r="CH161">
        <v>1</v>
      </c>
      <c r="CI161">
        <v>0</v>
      </c>
      <c r="CJ161">
        <v>0</v>
      </c>
      <c r="CK161">
        <v>0</v>
      </c>
      <c r="CL161">
        <v>0</v>
      </c>
      <c r="CM161">
        <v>0</v>
      </c>
      <c r="CN161">
        <v>0</v>
      </c>
      <c r="CO161">
        <v>0</v>
      </c>
      <c r="CP161">
        <v>0</v>
      </c>
      <c r="CQ161">
        <v>0</v>
      </c>
      <c r="CR161">
        <v>0</v>
      </c>
      <c r="CS161" t="s">
        <v>794</v>
      </c>
      <c r="CT161" t="s">
        <v>794</v>
      </c>
      <c r="CU161" t="s">
        <v>794</v>
      </c>
      <c r="CV161" t="s">
        <v>794</v>
      </c>
      <c r="CW161" t="s">
        <v>794</v>
      </c>
      <c r="CX161" t="s">
        <v>794</v>
      </c>
      <c r="CY161" t="s">
        <v>794</v>
      </c>
      <c r="CZ161" t="s">
        <v>794</v>
      </c>
      <c r="DA161" t="s">
        <v>794</v>
      </c>
      <c r="DB161" t="s">
        <v>794</v>
      </c>
      <c r="DC161" t="s">
        <v>794</v>
      </c>
      <c r="DD161" t="s">
        <v>794</v>
      </c>
      <c r="DE161" t="s">
        <v>794</v>
      </c>
      <c r="DF161" t="s">
        <v>794</v>
      </c>
      <c r="DG161" t="s">
        <v>794</v>
      </c>
      <c r="DH161" t="s">
        <v>794</v>
      </c>
      <c r="DI161" t="s">
        <v>794</v>
      </c>
    </row>
    <row r="162" spans="1:113" x14ac:dyDescent="0.35">
      <c r="A162" t="s">
        <v>417</v>
      </c>
      <c r="B162" s="1">
        <v>43421</v>
      </c>
      <c r="C162" s="1">
        <v>43527</v>
      </c>
      <c r="D162">
        <v>1</v>
      </c>
      <c r="E162">
        <v>0</v>
      </c>
      <c r="F162">
        <v>0</v>
      </c>
      <c r="G162">
        <v>1</v>
      </c>
      <c r="H162">
        <v>1</v>
      </c>
      <c r="I162">
        <v>1</v>
      </c>
      <c r="J162">
        <v>0</v>
      </c>
      <c r="K162">
        <v>0</v>
      </c>
      <c r="L162">
        <v>0</v>
      </c>
      <c r="M162">
        <v>0</v>
      </c>
      <c r="N162">
        <v>0</v>
      </c>
      <c r="O162">
        <v>0</v>
      </c>
      <c r="P162">
        <v>0</v>
      </c>
      <c r="Q162">
        <v>0</v>
      </c>
      <c r="R162">
        <v>0</v>
      </c>
      <c r="S162">
        <v>0</v>
      </c>
      <c r="T162">
        <v>0</v>
      </c>
      <c r="U162">
        <v>0</v>
      </c>
      <c r="V162">
        <v>0</v>
      </c>
      <c r="W162">
        <v>0</v>
      </c>
      <c r="X162">
        <v>0</v>
      </c>
      <c r="Y162">
        <v>0</v>
      </c>
      <c r="Z162">
        <v>0</v>
      </c>
      <c r="AA162">
        <v>1</v>
      </c>
      <c r="AB162">
        <v>0</v>
      </c>
      <c r="AC162">
        <v>1</v>
      </c>
      <c r="AD162">
        <v>1</v>
      </c>
      <c r="AE162">
        <v>1</v>
      </c>
      <c r="AF162">
        <v>0</v>
      </c>
      <c r="AG162">
        <v>0</v>
      </c>
      <c r="AH162">
        <v>0</v>
      </c>
      <c r="AI162">
        <v>1</v>
      </c>
      <c r="AJ162">
        <v>0</v>
      </c>
      <c r="AK162">
        <v>0</v>
      </c>
      <c r="AL162">
        <v>1</v>
      </c>
      <c r="AM162">
        <v>0</v>
      </c>
      <c r="AN162">
        <v>1</v>
      </c>
      <c r="AO162">
        <v>0</v>
      </c>
      <c r="AP162">
        <v>0</v>
      </c>
      <c r="AQ162">
        <v>0</v>
      </c>
      <c r="AR162" t="s">
        <v>794</v>
      </c>
      <c r="AS162" t="s">
        <v>794</v>
      </c>
      <c r="AT162" t="s">
        <v>794</v>
      </c>
      <c r="AU162" t="s">
        <v>794</v>
      </c>
      <c r="AV162">
        <v>0</v>
      </c>
      <c r="AW162" t="s">
        <v>794</v>
      </c>
      <c r="AX162" t="s">
        <v>794</v>
      </c>
      <c r="AY162">
        <v>0</v>
      </c>
      <c r="AZ162" t="s">
        <v>794</v>
      </c>
      <c r="BA162" t="s">
        <v>794</v>
      </c>
      <c r="BB162" t="s">
        <v>794</v>
      </c>
      <c r="BC162">
        <v>0</v>
      </c>
      <c r="BD162" t="s">
        <v>794</v>
      </c>
      <c r="BE162" t="s">
        <v>794</v>
      </c>
      <c r="BF162" t="s">
        <v>794</v>
      </c>
      <c r="BG162" t="s">
        <v>794</v>
      </c>
      <c r="BH162" t="s">
        <v>794</v>
      </c>
      <c r="BI162" t="s">
        <v>794</v>
      </c>
      <c r="BJ162" t="s">
        <v>794</v>
      </c>
      <c r="BK162">
        <v>1</v>
      </c>
      <c r="BL162">
        <v>1</v>
      </c>
      <c r="BM162">
        <v>0</v>
      </c>
      <c r="BN162">
        <v>0</v>
      </c>
      <c r="BO162" t="s">
        <v>794</v>
      </c>
      <c r="BP162" t="s">
        <v>794</v>
      </c>
      <c r="BQ162" t="s">
        <v>794</v>
      </c>
      <c r="BR162">
        <v>1</v>
      </c>
      <c r="BS162">
        <v>1</v>
      </c>
      <c r="BT162">
        <v>1</v>
      </c>
      <c r="BU162">
        <v>1</v>
      </c>
      <c r="BV162">
        <v>0</v>
      </c>
      <c r="BW162">
        <v>1</v>
      </c>
      <c r="BX162">
        <v>1</v>
      </c>
      <c r="BY162">
        <v>1</v>
      </c>
      <c r="BZ162">
        <v>1</v>
      </c>
      <c r="CA162">
        <v>0</v>
      </c>
      <c r="CB162">
        <v>0</v>
      </c>
      <c r="CC162">
        <v>1</v>
      </c>
      <c r="CD162">
        <v>0</v>
      </c>
      <c r="CE162">
        <v>0</v>
      </c>
      <c r="CF162">
        <v>0</v>
      </c>
      <c r="CG162">
        <v>0</v>
      </c>
      <c r="CH162">
        <v>1</v>
      </c>
      <c r="CI162">
        <v>0</v>
      </c>
      <c r="CJ162">
        <v>0</v>
      </c>
      <c r="CK162">
        <v>0</v>
      </c>
      <c r="CL162">
        <v>0</v>
      </c>
      <c r="CM162">
        <v>0</v>
      </c>
      <c r="CN162">
        <v>0</v>
      </c>
      <c r="CO162">
        <v>0</v>
      </c>
      <c r="CP162">
        <v>0</v>
      </c>
      <c r="CQ162">
        <v>0</v>
      </c>
      <c r="CR162">
        <v>0</v>
      </c>
      <c r="CS162" t="s">
        <v>794</v>
      </c>
      <c r="CT162" t="s">
        <v>794</v>
      </c>
      <c r="CU162" t="s">
        <v>794</v>
      </c>
      <c r="CV162" t="s">
        <v>794</v>
      </c>
      <c r="CW162" t="s">
        <v>794</v>
      </c>
      <c r="CX162" t="s">
        <v>794</v>
      </c>
      <c r="CY162" t="s">
        <v>794</v>
      </c>
      <c r="CZ162" t="s">
        <v>794</v>
      </c>
      <c r="DA162" t="s">
        <v>794</v>
      </c>
      <c r="DB162" t="s">
        <v>794</v>
      </c>
      <c r="DC162" t="s">
        <v>794</v>
      </c>
      <c r="DD162" t="s">
        <v>794</v>
      </c>
      <c r="DE162" t="s">
        <v>794</v>
      </c>
      <c r="DF162" t="s">
        <v>794</v>
      </c>
      <c r="DG162" t="s">
        <v>794</v>
      </c>
      <c r="DH162" t="s">
        <v>794</v>
      </c>
      <c r="DI162" t="s">
        <v>794</v>
      </c>
    </row>
    <row r="163" spans="1:113" x14ac:dyDescent="0.35">
      <c r="A163" t="s">
        <v>417</v>
      </c>
      <c r="B163" s="1">
        <v>43528</v>
      </c>
      <c r="C163" s="1">
        <v>43614</v>
      </c>
      <c r="D163">
        <v>1</v>
      </c>
      <c r="E163">
        <v>0</v>
      </c>
      <c r="F163">
        <v>0</v>
      </c>
      <c r="G163">
        <v>1</v>
      </c>
      <c r="H163">
        <v>1</v>
      </c>
      <c r="I163">
        <v>1</v>
      </c>
      <c r="J163">
        <v>0</v>
      </c>
      <c r="K163">
        <v>0</v>
      </c>
      <c r="L163">
        <v>0</v>
      </c>
      <c r="M163">
        <v>0</v>
      </c>
      <c r="N163">
        <v>0</v>
      </c>
      <c r="O163">
        <v>0</v>
      </c>
      <c r="P163">
        <v>0</v>
      </c>
      <c r="Q163">
        <v>0</v>
      </c>
      <c r="R163">
        <v>0</v>
      </c>
      <c r="S163">
        <v>0</v>
      </c>
      <c r="T163">
        <v>0</v>
      </c>
      <c r="U163">
        <v>0</v>
      </c>
      <c r="V163">
        <v>0</v>
      </c>
      <c r="W163">
        <v>0</v>
      </c>
      <c r="X163">
        <v>0</v>
      </c>
      <c r="Y163">
        <v>0</v>
      </c>
      <c r="Z163">
        <v>0</v>
      </c>
      <c r="AA163">
        <v>1</v>
      </c>
      <c r="AB163">
        <v>0</v>
      </c>
      <c r="AC163">
        <v>1</v>
      </c>
      <c r="AD163">
        <v>1</v>
      </c>
      <c r="AE163">
        <v>1</v>
      </c>
      <c r="AF163">
        <v>0</v>
      </c>
      <c r="AG163">
        <v>0</v>
      </c>
      <c r="AH163">
        <v>0</v>
      </c>
      <c r="AI163">
        <v>1</v>
      </c>
      <c r="AJ163">
        <v>0</v>
      </c>
      <c r="AK163">
        <v>0</v>
      </c>
      <c r="AL163">
        <v>1</v>
      </c>
      <c r="AM163">
        <v>0</v>
      </c>
      <c r="AN163">
        <v>1</v>
      </c>
      <c r="AO163">
        <v>0</v>
      </c>
      <c r="AP163">
        <v>0</v>
      </c>
      <c r="AQ163">
        <v>0</v>
      </c>
      <c r="AR163" t="s">
        <v>794</v>
      </c>
      <c r="AS163" t="s">
        <v>794</v>
      </c>
      <c r="AT163" t="s">
        <v>794</v>
      </c>
      <c r="AU163" t="s">
        <v>794</v>
      </c>
      <c r="AV163">
        <v>0</v>
      </c>
      <c r="AW163" t="s">
        <v>794</v>
      </c>
      <c r="AX163" t="s">
        <v>794</v>
      </c>
      <c r="AY163">
        <v>0</v>
      </c>
      <c r="AZ163" t="s">
        <v>794</v>
      </c>
      <c r="BA163" t="s">
        <v>794</v>
      </c>
      <c r="BB163" t="s">
        <v>794</v>
      </c>
      <c r="BC163">
        <v>0</v>
      </c>
      <c r="BD163" t="s">
        <v>794</v>
      </c>
      <c r="BE163" t="s">
        <v>794</v>
      </c>
      <c r="BF163" t="s">
        <v>794</v>
      </c>
      <c r="BG163" t="s">
        <v>794</v>
      </c>
      <c r="BH163" t="s">
        <v>794</v>
      </c>
      <c r="BI163" t="s">
        <v>794</v>
      </c>
      <c r="BJ163" t="s">
        <v>794</v>
      </c>
      <c r="BK163">
        <v>1</v>
      </c>
      <c r="BL163">
        <v>1</v>
      </c>
      <c r="BM163">
        <v>0</v>
      </c>
      <c r="BN163">
        <v>0</v>
      </c>
      <c r="BO163" t="s">
        <v>794</v>
      </c>
      <c r="BP163" t="s">
        <v>794</v>
      </c>
      <c r="BQ163" t="s">
        <v>794</v>
      </c>
      <c r="BR163">
        <v>1</v>
      </c>
      <c r="BS163">
        <v>1</v>
      </c>
      <c r="BT163">
        <v>1</v>
      </c>
      <c r="BU163">
        <v>1</v>
      </c>
      <c r="BV163">
        <v>0</v>
      </c>
      <c r="BW163">
        <v>1</v>
      </c>
      <c r="BX163">
        <v>1</v>
      </c>
      <c r="BY163">
        <v>1</v>
      </c>
      <c r="BZ163">
        <v>1</v>
      </c>
      <c r="CA163">
        <v>0</v>
      </c>
      <c r="CB163">
        <v>0</v>
      </c>
      <c r="CC163">
        <v>1</v>
      </c>
      <c r="CD163">
        <v>0</v>
      </c>
      <c r="CE163">
        <v>0</v>
      </c>
      <c r="CF163">
        <v>0</v>
      </c>
      <c r="CG163">
        <v>0</v>
      </c>
      <c r="CH163">
        <v>1</v>
      </c>
      <c r="CI163">
        <v>0</v>
      </c>
      <c r="CJ163">
        <v>0</v>
      </c>
      <c r="CK163">
        <v>0</v>
      </c>
      <c r="CL163">
        <v>0</v>
      </c>
      <c r="CM163">
        <v>0</v>
      </c>
      <c r="CN163">
        <v>0</v>
      </c>
      <c r="CO163">
        <v>0</v>
      </c>
      <c r="CP163">
        <v>0</v>
      </c>
      <c r="CQ163">
        <v>0</v>
      </c>
      <c r="CR163">
        <v>0</v>
      </c>
      <c r="CS163" t="s">
        <v>794</v>
      </c>
      <c r="CT163" t="s">
        <v>794</v>
      </c>
      <c r="CU163" t="s">
        <v>794</v>
      </c>
      <c r="CV163" t="s">
        <v>794</v>
      </c>
      <c r="CW163" t="s">
        <v>794</v>
      </c>
      <c r="CX163" t="s">
        <v>794</v>
      </c>
      <c r="CY163" t="s">
        <v>794</v>
      </c>
      <c r="CZ163" t="s">
        <v>794</v>
      </c>
      <c r="DA163" t="s">
        <v>794</v>
      </c>
      <c r="DB163" t="s">
        <v>794</v>
      </c>
      <c r="DC163" t="s">
        <v>794</v>
      </c>
      <c r="DD163" t="s">
        <v>794</v>
      </c>
      <c r="DE163" t="s">
        <v>794</v>
      </c>
      <c r="DF163" t="s">
        <v>794</v>
      </c>
      <c r="DG163" t="s">
        <v>794</v>
      </c>
      <c r="DH163" t="s">
        <v>794</v>
      </c>
      <c r="DI163" t="s">
        <v>794</v>
      </c>
    </row>
    <row r="164" spans="1:113" x14ac:dyDescent="0.35">
      <c r="A164" t="s">
        <v>417</v>
      </c>
      <c r="B164" s="1">
        <v>43615</v>
      </c>
      <c r="C164" s="1">
        <v>43704</v>
      </c>
      <c r="D164">
        <v>1</v>
      </c>
      <c r="E164">
        <v>0</v>
      </c>
      <c r="F164">
        <v>0</v>
      </c>
      <c r="G164">
        <v>1</v>
      </c>
      <c r="H164">
        <v>1</v>
      </c>
      <c r="I164">
        <v>1</v>
      </c>
      <c r="J164">
        <v>0</v>
      </c>
      <c r="K164">
        <v>0</v>
      </c>
      <c r="L164">
        <v>0</v>
      </c>
      <c r="M164">
        <v>0</v>
      </c>
      <c r="N164">
        <v>0</v>
      </c>
      <c r="O164">
        <v>0</v>
      </c>
      <c r="P164">
        <v>0</v>
      </c>
      <c r="Q164">
        <v>0</v>
      </c>
      <c r="R164">
        <v>0</v>
      </c>
      <c r="S164">
        <v>0</v>
      </c>
      <c r="T164">
        <v>0</v>
      </c>
      <c r="U164">
        <v>0</v>
      </c>
      <c r="V164">
        <v>0</v>
      </c>
      <c r="W164">
        <v>0</v>
      </c>
      <c r="X164">
        <v>0</v>
      </c>
      <c r="Y164">
        <v>0</v>
      </c>
      <c r="Z164">
        <v>0</v>
      </c>
      <c r="AA164">
        <v>1</v>
      </c>
      <c r="AB164">
        <v>0</v>
      </c>
      <c r="AC164">
        <v>1</v>
      </c>
      <c r="AD164">
        <v>1</v>
      </c>
      <c r="AE164">
        <v>1</v>
      </c>
      <c r="AF164">
        <v>0</v>
      </c>
      <c r="AG164">
        <v>0</v>
      </c>
      <c r="AH164">
        <v>0</v>
      </c>
      <c r="AI164">
        <v>1</v>
      </c>
      <c r="AJ164">
        <v>0</v>
      </c>
      <c r="AK164">
        <v>0</v>
      </c>
      <c r="AL164">
        <v>1</v>
      </c>
      <c r="AM164">
        <v>0</v>
      </c>
      <c r="AN164">
        <v>1</v>
      </c>
      <c r="AO164">
        <v>0</v>
      </c>
      <c r="AP164">
        <v>0</v>
      </c>
      <c r="AQ164">
        <v>0</v>
      </c>
      <c r="AR164" t="s">
        <v>794</v>
      </c>
      <c r="AS164" t="s">
        <v>794</v>
      </c>
      <c r="AT164" t="s">
        <v>794</v>
      </c>
      <c r="AU164" t="s">
        <v>794</v>
      </c>
      <c r="AV164">
        <v>0</v>
      </c>
      <c r="AW164" t="s">
        <v>794</v>
      </c>
      <c r="AX164" t="s">
        <v>794</v>
      </c>
      <c r="AY164">
        <v>0</v>
      </c>
      <c r="AZ164" t="s">
        <v>794</v>
      </c>
      <c r="BA164" t="s">
        <v>794</v>
      </c>
      <c r="BB164" t="s">
        <v>794</v>
      </c>
      <c r="BC164">
        <v>0</v>
      </c>
      <c r="BD164" t="s">
        <v>794</v>
      </c>
      <c r="BE164" t="s">
        <v>794</v>
      </c>
      <c r="BF164" t="s">
        <v>794</v>
      </c>
      <c r="BG164" t="s">
        <v>794</v>
      </c>
      <c r="BH164" t="s">
        <v>794</v>
      </c>
      <c r="BI164" t="s">
        <v>794</v>
      </c>
      <c r="BJ164" t="s">
        <v>794</v>
      </c>
      <c r="BK164">
        <v>1</v>
      </c>
      <c r="BL164">
        <v>1</v>
      </c>
      <c r="BM164">
        <v>0</v>
      </c>
      <c r="BN164">
        <v>0</v>
      </c>
      <c r="BO164" t="s">
        <v>794</v>
      </c>
      <c r="BP164" t="s">
        <v>794</v>
      </c>
      <c r="BQ164" t="s">
        <v>794</v>
      </c>
      <c r="BR164">
        <v>1</v>
      </c>
      <c r="BS164">
        <v>1</v>
      </c>
      <c r="BT164">
        <v>1</v>
      </c>
      <c r="BU164">
        <v>1</v>
      </c>
      <c r="BV164">
        <v>0</v>
      </c>
      <c r="BW164">
        <v>1</v>
      </c>
      <c r="BX164">
        <v>1</v>
      </c>
      <c r="BY164">
        <v>1</v>
      </c>
      <c r="BZ164">
        <v>1</v>
      </c>
      <c r="CA164">
        <v>0</v>
      </c>
      <c r="CB164">
        <v>0</v>
      </c>
      <c r="CC164">
        <v>1</v>
      </c>
      <c r="CD164">
        <v>0</v>
      </c>
      <c r="CE164">
        <v>0</v>
      </c>
      <c r="CF164">
        <v>0</v>
      </c>
      <c r="CG164">
        <v>0</v>
      </c>
      <c r="CH164">
        <v>1</v>
      </c>
      <c r="CI164">
        <v>0</v>
      </c>
      <c r="CJ164">
        <v>0</v>
      </c>
      <c r="CK164">
        <v>0</v>
      </c>
      <c r="CL164">
        <v>0</v>
      </c>
      <c r="CM164">
        <v>0</v>
      </c>
      <c r="CN164">
        <v>0</v>
      </c>
      <c r="CO164">
        <v>0</v>
      </c>
      <c r="CP164">
        <v>0</v>
      </c>
      <c r="CQ164">
        <v>0</v>
      </c>
      <c r="CR164">
        <v>0</v>
      </c>
      <c r="CS164" t="s">
        <v>794</v>
      </c>
      <c r="CT164" t="s">
        <v>794</v>
      </c>
      <c r="CU164" t="s">
        <v>794</v>
      </c>
      <c r="CV164" t="s">
        <v>794</v>
      </c>
      <c r="CW164" t="s">
        <v>794</v>
      </c>
      <c r="CX164" t="s">
        <v>794</v>
      </c>
      <c r="CY164" t="s">
        <v>794</v>
      </c>
      <c r="CZ164" t="s">
        <v>794</v>
      </c>
      <c r="DA164" t="s">
        <v>794</v>
      </c>
      <c r="DB164" t="s">
        <v>794</v>
      </c>
      <c r="DC164" t="s">
        <v>794</v>
      </c>
      <c r="DD164" t="s">
        <v>794</v>
      </c>
      <c r="DE164" t="s">
        <v>794</v>
      </c>
      <c r="DF164" t="s">
        <v>794</v>
      </c>
      <c r="DG164" t="s">
        <v>794</v>
      </c>
      <c r="DH164" t="s">
        <v>794</v>
      </c>
      <c r="DI164" t="s">
        <v>794</v>
      </c>
    </row>
    <row r="165" spans="1:113" x14ac:dyDescent="0.35">
      <c r="A165" t="s">
        <v>417</v>
      </c>
      <c r="B165" s="1">
        <v>43705</v>
      </c>
      <c r="C165" s="1">
        <v>43706</v>
      </c>
      <c r="D165">
        <v>1</v>
      </c>
      <c r="E165">
        <v>0</v>
      </c>
      <c r="F165">
        <v>0</v>
      </c>
      <c r="G165">
        <v>1</v>
      </c>
      <c r="H165">
        <v>1</v>
      </c>
      <c r="I165">
        <v>1</v>
      </c>
      <c r="J165">
        <v>0</v>
      </c>
      <c r="K165">
        <v>0</v>
      </c>
      <c r="L165">
        <v>0</v>
      </c>
      <c r="M165">
        <v>0</v>
      </c>
      <c r="N165">
        <v>0</v>
      </c>
      <c r="O165">
        <v>0</v>
      </c>
      <c r="P165">
        <v>0</v>
      </c>
      <c r="Q165">
        <v>0</v>
      </c>
      <c r="R165">
        <v>0</v>
      </c>
      <c r="S165">
        <v>0</v>
      </c>
      <c r="T165">
        <v>0</v>
      </c>
      <c r="U165">
        <v>0</v>
      </c>
      <c r="V165">
        <v>0</v>
      </c>
      <c r="W165">
        <v>0</v>
      </c>
      <c r="X165">
        <v>0</v>
      </c>
      <c r="Y165">
        <v>0</v>
      </c>
      <c r="Z165">
        <v>0</v>
      </c>
      <c r="AA165">
        <v>1</v>
      </c>
      <c r="AB165">
        <v>0</v>
      </c>
      <c r="AC165">
        <v>0</v>
      </c>
      <c r="AD165">
        <v>1</v>
      </c>
      <c r="AE165">
        <v>1</v>
      </c>
      <c r="AF165">
        <v>0</v>
      </c>
      <c r="AG165">
        <v>0</v>
      </c>
      <c r="AH165">
        <v>0</v>
      </c>
      <c r="AI165">
        <v>1</v>
      </c>
      <c r="AJ165">
        <v>0</v>
      </c>
      <c r="AK165">
        <v>0</v>
      </c>
      <c r="AL165">
        <v>1</v>
      </c>
      <c r="AM165">
        <v>0</v>
      </c>
      <c r="AN165">
        <v>1</v>
      </c>
      <c r="AO165">
        <v>0</v>
      </c>
      <c r="AP165">
        <v>0</v>
      </c>
      <c r="AQ165">
        <v>0</v>
      </c>
      <c r="AR165" t="s">
        <v>794</v>
      </c>
      <c r="AS165" t="s">
        <v>794</v>
      </c>
      <c r="AT165" t="s">
        <v>794</v>
      </c>
      <c r="AU165" t="s">
        <v>794</v>
      </c>
      <c r="AV165">
        <v>0</v>
      </c>
      <c r="AW165" t="s">
        <v>794</v>
      </c>
      <c r="AX165" t="s">
        <v>794</v>
      </c>
      <c r="AY165">
        <v>0</v>
      </c>
      <c r="AZ165" t="s">
        <v>794</v>
      </c>
      <c r="BA165" t="s">
        <v>794</v>
      </c>
      <c r="BB165" t="s">
        <v>794</v>
      </c>
      <c r="BC165">
        <v>1</v>
      </c>
      <c r="BD165">
        <v>0</v>
      </c>
      <c r="BE165">
        <v>0</v>
      </c>
      <c r="BF165">
        <v>1</v>
      </c>
      <c r="BG165">
        <v>0</v>
      </c>
      <c r="BH165">
        <v>0</v>
      </c>
      <c r="BI165">
        <v>0</v>
      </c>
      <c r="BJ165">
        <v>0</v>
      </c>
      <c r="BK165">
        <v>1</v>
      </c>
      <c r="BL165">
        <v>1</v>
      </c>
      <c r="BM165">
        <v>0</v>
      </c>
      <c r="BN165">
        <v>0</v>
      </c>
      <c r="BO165" t="s">
        <v>794</v>
      </c>
      <c r="BP165" t="s">
        <v>794</v>
      </c>
      <c r="BQ165" t="s">
        <v>794</v>
      </c>
      <c r="BR165">
        <v>1</v>
      </c>
      <c r="BS165">
        <v>1</v>
      </c>
      <c r="BT165">
        <v>1</v>
      </c>
      <c r="BU165">
        <v>1</v>
      </c>
      <c r="BV165">
        <v>0</v>
      </c>
      <c r="BW165">
        <v>1</v>
      </c>
      <c r="BX165">
        <v>1</v>
      </c>
      <c r="BY165">
        <v>1</v>
      </c>
      <c r="BZ165">
        <v>1</v>
      </c>
      <c r="CA165">
        <v>0</v>
      </c>
      <c r="CB165">
        <v>0</v>
      </c>
      <c r="CC165">
        <v>1</v>
      </c>
      <c r="CD165">
        <v>0</v>
      </c>
      <c r="CE165">
        <v>0</v>
      </c>
      <c r="CF165">
        <v>0</v>
      </c>
      <c r="CG165">
        <v>0</v>
      </c>
      <c r="CH165">
        <v>1</v>
      </c>
      <c r="CI165">
        <v>0</v>
      </c>
      <c r="CJ165">
        <v>0</v>
      </c>
      <c r="CK165">
        <v>0</v>
      </c>
      <c r="CL165">
        <v>0</v>
      </c>
      <c r="CM165">
        <v>0</v>
      </c>
      <c r="CN165">
        <v>0</v>
      </c>
      <c r="CO165">
        <v>0</v>
      </c>
      <c r="CP165">
        <v>0</v>
      </c>
      <c r="CQ165">
        <v>0</v>
      </c>
      <c r="CR165">
        <v>0</v>
      </c>
      <c r="CS165" t="s">
        <v>794</v>
      </c>
      <c r="CT165" t="s">
        <v>794</v>
      </c>
      <c r="CU165" t="s">
        <v>794</v>
      </c>
      <c r="CV165" t="s">
        <v>794</v>
      </c>
      <c r="CW165" t="s">
        <v>794</v>
      </c>
      <c r="CX165" t="s">
        <v>794</v>
      </c>
      <c r="CY165" t="s">
        <v>794</v>
      </c>
      <c r="CZ165" t="s">
        <v>794</v>
      </c>
      <c r="DA165" t="s">
        <v>794</v>
      </c>
      <c r="DB165" t="s">
        <v>794</v>
      </c>
      <c r="DC165" t="s">
        <v>794</v>
      </c>
      <c r="DD165" t="s">
        <v>794</v>
      </c>
      <c r="DE165" t="s">
        <v>794</v>
      </c>
      <c r="DF165" t="s">
        <v>794</v>
      </c>
      <c r="DG165" t="s">
        <v>794</v>
      </c>
      <c r="DH165" t="s">
        <v>794</v>
      </c>
      <c r="DI165" t="s">
        <v>794</v>
      </c>
    </row>
    <row r="166" spans="1:113" x14ac:dyDescent="0.35">
      <c r="A166" t="s">
        <v>417</v>
      </c>
      <c r="B166" s="1">
        <v>43707</v>
      </c>
      <c r="C166" s="1">
        <v>43830</v>
      </c>
      <c r="D166">
        <v>1</v>
      </c>
      <c r="E166">
        <v>0</v>
      </c>
      <c r="F166">
        <v>0</v>
      </c>
      <c r="G166">
        <v>1</v>
      </c>
      <c r="H166">
        <v>1</v>
      </c>
      <c r="I166">
        <v>1</v>
      </c>
      <c r="J166">
        <v>0</v>
      </c>
      <c r="K166">
        <v>0</v>
      </c>
      <c r="L166">
        <v>0</v>
      </c>
      <c r="M166">
        <v>0</v>
      </c>
      <c r="N166">
        <v>0</v>
      </c>
      <c r="O166">
        <v>0</v>
      </c>
      <c r="P166">
        <v>0</v>
      </c>
      <c r="Q166">
        <v>0</v>
      </c>
      <c r="R166">
        <v>0</v>
      </c>
      <c r="S166">
        <v>0</v>
      </c>
      <c r="T166">
        <v>0</v>
      </c>
      <c r="U166">
        <v>0</v>
      </c>
      <c r="V166">
        <v>0</v>
      </c>
      <c r="W166">
        <v>0</v>
      </c>
      <c r="X166">
        <v>0</v>
      </c>
      <c r="Y166">
        <v>0</v>
      </c>
      <c r="Z166">
        <v>0</v>
      </c>
      <c r="AA166">
        <v>1</v>
      </c>
      <c r="AB166">
        <v>0</v>
      </c>
      <c r="AC166">
        <v>0</v>
      </c>
      <c r="AD166">
        <v>1</v>
      </c>
      <c r="AE166">
        <v>1</v>
      </c>
      <c r="AF166">
        <v>0</v>
      </c>
      <c r="AG166">
        <v>0</v>
      </c>
      <c r="AH166">
        <v>0</v>
      </c>
      <c r="AI166">
        <v>1</v>
      </c>
      <c r="AJ166">
        <v>0</v>
      </c>
      <c r="AK166">
        <v>0</v>
      </c>
      <c r="AL166">
        <v>1</v>
      </c>
      <c r="AM166">
        <v>0</v>
      </c>
      <c r="AN166">
        <v>1</v>
      </c>
      <c r="AO166">
        <v>0</v>
      </c>
      <c r="AP166">
        <v>0</v>
      </c>
      <c r="AQ166">
        <v>0</v>
      </c>
      <c r="AR166" t="s">
        <v>794</v>
      </c>
      <c r="AS166" t="s">
        <v>794</v>
      </c>
      <c r="AT166" t="s">
        <v>794</v>
      </c>
      <c r="AU166" t="s">
        <v>794</v>
      </c>
      <c r="AV166">
        <v>0</v>
      </c>
      <c r="AW166" t="s">
        <v>794</v>
      </c>
      <c r="AX166" t="s">
        <v>794</v>
      </c>
      <c r="AY166">
        <v>0</v>
      </c>
      <c r="AZ166" t="s">
        <v>794</v>
      </c>
      <c r="BA166" t="s">
        <v>794</v>
      </c>
      <c r="BB166" t="s">
        <v>794</v>
      </c>
      <c r="BC166">
        <v>1</v>
      </c>
      <c r="BD166">
        <v>0</v>
      </c>
      <c r="BE166">
        <v>0</v>
      </c>
      <c r="BF166">
        <v>1</v>
      </c>
      <c r="BG166">
        <v>0</v>
      </c>
      <c r="BH166">
        <v>0</v>
      </c>
      <c r="BI166">
        <v>0</v>
      </c>
      <c r="BJ166">
        <v>0</v>
      </c>
      <c r="BK166">
        <v>1</v>
      </c>
      <c r="BL166">
        <v>1</v>
      </c>
      <c r="BM166">
        <v>0</v>
      </c>
      <c r="BN166">
        <v>0</v>
      </c>
      <c r="BO166" t="s">
        <v>794</v>
      </c>
      <c r="BP166" t="s">
        <v>794</v>
      </c>
      <c r="BQ166" t="s">
        <v>794</v>
      </c>
      <c r="BR166">
        <v>1</v>
      </c>
      <c r="BS166">
        <v>1</v>
      </c>
      <c r="BT166">
        <v>1</v>
      </c>
      <c r="BU166">
        <v>1</v>
      </c>
      <c r="BV166">
        <v>0</v>
      </c>
      <c r="BW166">
        <v>1</v>
      </c>
      <c r="BX166">
        <v>1</v>
      </c>
      <c r="BY166">
        <v>1</v>
      </c>
      <c r="BZ166">
        <v>1</v>
      </c>
      <c r="CA166">
        <v>0</v>
      </c>
      <c r="CB166">
        <v>0</v>
      </c>
      <c r="CC166">
        <v>1</v>
      </c>
      <c r="CD166">
        <v>0</v>
      </c>
      <c r="CE166">
        <v>0</v>
      </c>
      <c r="CF166">
        <v>0</v>
      </c>
      <c r="CG166">
        <v>0</v>
      </c>
      <c r="CH166">
        <v>1</v>
      </c>
      <c r="CI166">
        <v>0</v>
      </c>
      <c r="CJ166">
        <v>0</v>
      </c>
      <c r="CK166">
        <v>0</v>
      </c>
      <c r="CL166">
        <v>0</v>
      </c>
      <c r="CM166">
        <v>0</v>
      </c>
      <c r="CN166">
        <v>0</v>
      </c>
      <c r="CO166">
        <v>0</v>
      </c>
      <c r="CP166">
        <v>0</v>
      </c>
      <c r="CQ166">
        <v>0</v>
      </c>
      <c r="CR166">
        <v>0</v>
      </c>
      <c r="CS166" t="s">
        <v>794</v>
      </c>
      <c r="CT166" t="s">
        <v>794</v>
      </c>
      <c r="CU166" t="s">
        <v>794</v>
      </c>
      <c r="CV166" t="s">
        <v>794</v>
      </c>
      <c r="CW166" t="s">
        <v>794</v>
      </c>
      <c r="CX166" t="s">
        <v>794</v>
      </c>
      <c r="CY166" t="s">
        <v>794</v>
      </c>
      <c r="CZ166" t="s">
        <v>794</v>
      </c>
      <c r="DA166" t="s">
        <v>794</v>
      </c>
      <c r="DB166" t="s">
        <v>794</v>
      </c>
      <c r="DC166" t="s">
        <v>794</v>
      </c>
      <c r="DD166" t="s">
        <v>794</v>
      </c>
      <c r="DE166" t="s">
        <v>794</v>
      </c>
      <c r="DF166" t="s">
        <v>794</v>
      </c>
      <c r="DG166" t="s">
        <v>794</v>
      </c>
      <c r="DH166" t="s">
        <v>794</v>
      </c>
      <c r="DI166" t="s">
        <v>794</v>
      </c>
    </row>
    <row r="167" spans="1:113" x14ac:dyDescent="0.35">
      <c r="A167" t="s">
        <v>433</v>
      </c>
      <c r="B167" s="1">
        <v>41640</v>
      </c>
      <c r="C167" s="1">
        <v>43738</v>
      </c>
      <c r="D167">
        <v>0</v>
      </c>
      <c r="E167" t="s">
        <v>794</v>
      </c>
      <c r="F167" t="s">
        <v>794</v>
      </c>
      <c r="G167" t="s">
        <v>794</v>
      </c>
      <c r="H167" t="s">
        <v>794</v>
      </c>
      <c r="I167" t="s">
        <v>794</v>
      </c>
      <c r="J167" t="s">
        <v>794</v>
      </c>
      <c r="K167" t="s">
        <v>794</v>
      </c>
      <c r="L167" t="s">
        <v>794</v>
      </c>
      <c r="M167" t="s">
        <v>794</v>
      </c>
      <c r="N167" t="s">
        <v>794</v>
      </c>
      <c r="O167" t="s">
        <v>794</v>
      </c>
      <c r="P167" t="s">
        <v>794</v>
      </c>
      <c r="Q167" t="s">
        <v>794</v>
      </c>
      <c r="R167" t="s">
        <v>794</v>
      </c>
      <c r="S167" t="s">
        <v>794</v>
      </c>
      <c r="T167" t="s">
        <v>794</v>
      </c>
      <c r="U167" t="s">
        <v>794</v>
      </c>
      <c r="V167" t="s">
        <v>794</v>
      </c>
      <c r="W167" t="s">
        <v>794</v>
      </c>
      <c r="X167" t="s">
        <v>794</v>
      </c>
      <c r="Y167" t="s">
        <v>794</v>
      </c>
      <c r="Z167" t="s">
        <v>794</v>
      </c>
      <c r="AA167" t="s">
        <v>794</v>
      </c>
      <c r="AB167" t="s">
        <v>794</v>
      </c>
      <c r="AC167" t="s">
        <v>794</v>
      </c>
      <c r="AD167" t="s">
        <v>794</v>
      </c>
      <c r="AE167" t="s">
        <v>794</v>
      </c>
      <c r="AF167" t="s">
        <v>794</v>
      </c>
      <c r="AG167" t="s">
        <v>794</v>
      </c>
      <c r="AH167" t="s">
        <v>794</v>
      </c>
      <c r="AI167" t="s">
        <v>794</v>
      </c>
      <c r="AJ167" t="s">
        <v>794</v>
      </c>
      <c r="AK167" t="s">
        <v>794</v>
      </c>
      <c r="AL167" t="s">
        <v>794</v>
      </c>
      <c r="AM167" t="s">
        <v>794</v>
      </c>
      <c r="AN167" t="s">
        <v>794</v>
      </c>
      <c r="AO167" t="s">
        <v>794</v>
      </c>
      <c r="AP167" t="s">
        <v>794</v>
      </c>
      <c r="AQ167" t="s">
        <v>794</v>
      </c>
      <c r="AR167" t="s">
        <v>794</v>
      </c>
      <c r="AS167" t="s">
        <v>794</v>
      </c>
      <c r="AT167" t="s">
        <v>794</v>
      </c>
      <c r="AU167" t="s">
        <v>794</v>
      </c>
      <c r="AV167" t="s">
        <v>794</v>
      </c>
      <c r="AW167" t="s">
        <v>794</v>
      </c>
      <c r="AX167" t="s">
        <v>794</v>
      </c>
      <c r="AY167" t="s">
        <v>794</v>
      </c>
      <c r="AZ167" t="s">
        <v>794</v>
      </c>
      <c r="BA167" t="s">
        <v>794</v>
      </c>
      <c r="BB167" t="s">
        <v>794</v>
      </c>
      <c r="BC167" t="s">
        <v>794</v>
      </c>
      <c r="BD167" t="s">
        <v>794</v>
      </c>
      <c r="BE167" t="s">
        <v>794</v>
      </c>
      <c r="BF167" t="s">
        <v>794</v>
      </c>
      <c r="BG167" t="s">
        <v>794</v>
      </c>
      <c r="BH167" t="s">
        <v>794</v>
      </c>
      <c r="BI167" t="s">
        <v>794</v>
      </c>
      <c r="BJ167" t="s">
        <v>794</v>
      </c>
      <c r="BK167" t="s">
        <v>794</v>
      </c>
      <c r="BL167" t="s">
        <v>794</v>
      </c>
      <c r="BM167" t="s">
        <v>794</v>
      </c>
      <c r="BN167" t="s">
        <v>794</v>
      </c>
      <c r="BO167" t="s">
        <v>794</v>
      </c>
      <c r="BP167" t="s">
        <v>794</v>
      </c>
      <c r="BQ167" t="s">
        <v>794</v>
      </c>
      <c r="BR167" t="s">
        <v>794</v>
      </c>
      <c r="BS167" t="s">
        <v>794</v>
      </c>
      <c r="BT167" t="s">
        <v>794</v>
      </c>
      <c r="BU167" t="s">
        <v>794</v>
      </c>
      <c r="BV167" t="s">
        <v>794</v>
      </c>
      <c r="BW167" t="s">
        <v>794</v>
      </c>
      <c r="BX167" t="s">
        <v>794</v>
      </c>
      <c r="BY167" t="s">
        <v>794</v>
      </c>
      <c r="BZ167" t="s">
        <v>794</v>
      </c>
      <c r="CA167" t="s">
        <v>794</v>
      </c>
      <c r="CB167" t="s">
        <v>794</v>
      </c>
      <c r="CC167" t="s">
        <v>794</v>
      </c>
      <c r="CD167" t="s">
        <v>794</v>
      </c>
      <c r="CE167" t="s">
        <v>794</v>
      </c>
      <c r="CF167" t="s">
        <v>794</v>
      </c>
      <c r="CG167" t="s">
        <v>794</v>
      </c>
      <c r="CH167" t="s">
        <v>794</v>
      </c>
      <c r="CI167" t="s">
        <v>794</v>
      </c>
      <c r="CJ167" t="s">
        <v>794</v>
      </c>
      <c r="CK167" t="s">
        <v>794</v>
      </c>
      <c r="CL167" t="s">
        <v>794</v>
      </c>
      <c r="CM167" t="s">
        <v>794</v>
      </c>
      <c r="CN167" t="s">
        <v>794</v>
      </c>
      <c r="CO167" t="s">
        <v>794</v>
      </c>
      <c r="CP167" t="s">
        <v>794</v>
      </c>
      <c r="CQ167" t="s">
        <v>794</v>
      </c>
      <c r="CR167" t="s">
        <v>794</v>
      </c>
      <c r="CS167" t="s">
        <v>794</v>
      </c>
      <c r="CT167" t="s">
        <v>794</v>
      </c>
      <c r="CU167" t="s">
        <v>794</v>
      </c>
      <c r="CV167" t="s">
        <v>794</v>
      </c>
      <c r="CW167" t="s">
        <v>794</v>
      </c>
      <c r="CX167" t="s">
        <v>794</v>
      </c>
      <c r="CY167" t="s">
        <v>794</v>
      </c>
      <c r="CZ167" t="s">
        <v>794</v>
      </c>
      <c r="DA167" t="s">
        <v>794</v>
      </c>
      <c r="DB167" t="s">
        <v>794</v>
      </c>
      <c r="DC167" t="s">
        <v>794</v>
      </c>
      <c r="DD167" t="s">
        <v>794</v>
      </c>
      <c r="DE167" t="s">
        <v>794</v>
      </c>
      <c r="DF167" t="s">
        <v>794</v>
      </c>
      <c r="DG167" t="s">
        <v>794</v>
      </c>
      <c r="DH167" t="s">
        <v>794</v>
      </c>
      <c r="DI167" t="s">
        <v>794</v>
      </c>
    </row>
    <row r="168" spans="1:113" x14ac:dyDescent="0.35">
      <c r="A168" t="s">
        <v>433</v>
      </c>
      <c r="B168" s="1">
        <v>43739</v>
      </c>
      <c r="C168" s="1">
        <v>43830</v>
      </c>
      <c r="D168">
        <v>1</v>
      </c>
      <c r="E168">
        <v>0</v>
      </c>
      <c r="F168">
        <v>1</v>
      </c>
      <c r="G168">
        <v>0</v>
      </c>
      <c r="H168">
        <v>0</v>
      </c>
      <c r="I168">
        <v>0</v>
      </c>
      <c r="J168">
        <v>0</v>
      </c>
      <c r="K168">
        <v>1</v>
      </c>
      <c r="L168">
        <v>0</v>
      </c>
      <c r="M168">
        <v>0</v>
      </c>
      <c r="N168">
        <v>0</v>
      </c>
      <c r="O168">
        <v>0</v>
      </c>
      <c r="P168">
        <v>0</v>
      </c>
      <c r="Q168">
        <v>0</v>
      </c>
      <c r="R168">
        <v>0</v>
      </c>
      <c r="S168">
        <v>0</v>
      </c>
      <c r="T168">
        <v>0</v>
      </c>
      <c r="U168">
        <v>0</v>
      </c>
      <c r="V168">
        <v>1</v>
      </c>
      <c r="W168">
        <v>0</v>
      </c>
      <c r="X168">
        <v>0</v>
      </c>
      <c r="Y168">
        <v>0</v>
      </c>
      <c r="Z168">
        <v>0</v>
      </c>
      <c r="AA168">
        <v>0</v>
      </c>
      <c r="AB168">
        <v>0</v>
      </c>
      <c r="AC168">
        <v>2</v>
      </c>
      <c r="AD168">
        <v>1</v>
      </c>
      <c r="AE168">
        <v>0</v>
      </c>
      <c r="AF168">
        <v>0</v>
      </c>
      <c r="AG168">
        <v>0</v>
      </c>
      <c r="AH168">
        <v>0</v>
      </c>
      <c r="AI168">
        <v>1</v>
      </c>
      <c r="AJ168">
        <v>0</v>
      </c>
      <c r="AK168">
        <v>0</v>
      </c>
      <c r="AL168">
        <v>0</v>
      </c>
      <c r="AM168">
        <v>0</v>
      </c>
      <c r="AN168">
        <v>0</v>
      </c>
      <c r="AO168">
        <v>0</v>
      </c>
      <c r="AP168">
        <v>0</v>
      </c>
      <c r="AQ168">
        <v>0</v>
      </c>
      <c r="AR168" t="s">
        <v>794</v>
      </c>
      <c r="AS168" t="s">
        <v>794</v>
      </c>
      <c r="AT168" t="s">
        <v>794</v>
      </c>
      <c r="AU168" t="s">
        <v>794</v>
      </c>
      <c r="AV168">
        <v>0</v>
      </c>
      <c r="AW168" t="s">
        <v>794</v>
      </c>
      <c r="AX168" t="s">
        <v>794</v>
      </c>
      <c r="AY168">
        <v>0</v>
      </c>
      <c r="AZ168" t="s">
        <v>794</v>
      </c>
      <c r="BA168" t="s">
        <v>794</v>
      </c>
      <c r="BB168" t="s">
        <v>794</v>
      </c>
      <c r="BC168">
        <v>0</v>
      </c>
      <c r="BD168" t="s">
        <v>794</v>
      </c>
      <c r="BE168" t="s">
        <v>794</v>
      </c>
      <c r="BF168" t="s">
        <v>794</v>
      </c>
      <c r="BG168" t="s">
        <v>794</v>
      </c>
      <c r="BH168" t="s">
        <v>794</v>
      </c>
      <c r="BI168" t="s">
        <v>794</v>
      </c>
      <c r="BJ168" t="s">
        <v>794</v>
      </c>
      <c r="BK168">
        <v>0</v>
      </c>
      <c r="BL168" t="s">
        <v>794</v>
      </c>
      <c r="BM168" t="s">
        <v>794</v>
      </c>
      <c r="BN168">
        <v>0</v>
      </c>
      <c r="BO168" t="s">
        <v>794</v>
      </c>
      <c r="BP168" t="s">
        <v>794</v>
      </c>
      <c r="BQ168" t="s">
        <v>794</v>
      </c>
      <c r="BR168">
        <v>0</v>
      </c>
      <c r="BS168">
        <v>0</v>
      </c>
      <c r="BT168">
        <v>0</v>
      </c>
      <c r="BU168">
        <v>0</v>
      </c>
      <c r="BV168">
        <v>1</v>
      </c>
      <c r="BW168">
        <v>1</v>
      </c>
      <c r="BX168">
        <v>1</v>
      </c>
      <c r="BY168">
        <v>1</v>
      </c>
      <c r="BZ168">
        <v>1</v>
      </c>
      <c r="CA168">
        <v>1</v>
      </c>
      <c r="CB168">
        <v>0</v>
      </c>
      <c r="CC168">
        <v>0</v>
      </c>
      <c r="CD168">
        <v>0</v>
      </c>
      <c r="CE168">
        <v>0</v>
      </c>
      <c r="CF168">
        <v>0</v>
      </c>
      <c r="CG168">
        <v>0</v>
      </c>
      <c r="CH168">
        <v>0</v>
      </c>
      <c r="CI168">
        <v>0</v>
      </c>
      <c r="CJ168">
        <v>0</v>
      </c>
      <c r="CK168">
        <v>0</v>
      </c>
      <c r="CL168">
        <v>0</v>
      </c>
      <c r="CM168">
        <v>0</v>
      </c>
      <c r="CN168">
        <v>0</v>
      </c>
      <c r="CO168">
        <v>0</v>
      </c>
      <c r="CP168">
        <v>0</v>
      </c>
      <c r="CQ168">
        <v>0</v>
      </c>
      <c r="CR168">
        <v>0</v>
      </c>
      <c r="CS168" t="s">
        <v>794</v>
      </c>
      <c r="CT168" t="s">
        <v>794</v>
      </c>
      <c r="CU168" t="s">
        <v>794</v>
      </c>
      <c r="CV168" t="s">
        <v>794</v>
      </c>
      <c r="CW168" t="s">
        <v>794</v>
      </c>
      <c r="CX168" t="s">
        <v>794</v>
      </c>
      <c r="CY168" t="s">
        <v>794</v>
      </c>
      <c r="CZ168" t="s">
        <v>794</v>
      </c>
      <c r="DA168" t="s">
        <v>794</v>
      </c>
      <c r="DB168" t="s">
        <v>794</v>
      </c>
      <c r="DC168" t="s">
        <v>794</v>
      </c>
      <c r="DD168" t="s">
        <v>794</v>
      </c>
      <c r="DE168" t="s">
        <v>794</v>
      </c>
      <c r="DF168" t="s">
        <v>794</v>
      </c>
      <c r="DG168" t="s">
        <v>794</v>
      </c>
      <c r="DH168" t="s">
        <v>794</v>
      </c>
      <c r="DI168" t="s">
        <v>794</v>
      </c>
    </row>
    <row r="169" spans="1:113" x14ac:dyDescent="0.35">
      <c r="A169" t="s">
        <v>436</v>
      </c>
      <c r="B169" s="1">
        <v>41640</v>
      </c>
      <c r="C169" s="1">
        <v>43299</v>
      </c>
      <c r="D169">
        <v>0</v>
      </c>
      <c r="E169" t="s">
        <v>794</v>
      </c>
      <c r="F169" t="s">
        <v>794</v>
      </c>
      <c r="G169" t="s">
        <v>794</v>
      </c>
      <c r="H169" t="s">
        <v>794</v>
      </c>
      <c r="I169" t="s">
        <v>794</v>
      </c>
      <c r="J169" t="s">
        <v>794</v>
      </c>
      <c r="K169" t="s">
        <v>794</v>
      </c>
      <c r="L169" t="s">
        <v>794</v>
      </c>
      <c r="M169" t="s">
        <v>794</v>
      </c>
      <c r="N169" t="s">
        <v>794</v>
      </c>
      <c r="O169" t="s">
        <v>794</v>
      </c>
      <c r="P169" t="s">
        <v>794</v>
      </c>
      <c r="Q169" t="s">
        <v>794</v>
      </c>
      <c r="R169" t="s">
        <v>794</v>
      </c>
      <c r="S169" t="s">
        <v>794</v>
      </c>
      <c r="T169" t="s">
        <v>794</v>
      </c>
      <c r="U169" t="s">
        <v>794</v>
      </c>
      <c r="V169" t="s">
        <v>794</v>
      </c>
      <c r="W169" t="s">
        <v>794</v>
      </c>
      <c r="X169" t="s">
        <v>794</v>
      </c>
      <c r="Y169" t="s">
        <v>794</v>
      </c>
      <c r="Z169" t="s">
        <v>794</v>
      </c>
      <c r="AA169" t="s">
        <v>794</v>
      </c>
      <c r="AB169" t="s">
        <v>794</v>
      </c>
      <c r="AC169" t="s">
        <v>794</v>
      </c>
      <c r="AD169" t="s">
        <v>794</v>
      </c>
      <c r="AE169" t="s">
        <v>794</v>
      </c>
      <c r="AF169" t="s">
        <v>794</v>
      </c>
      <c r="AG169" t="s">
        <v>794</v>
      </c>
      <c r="AH169" t="s">
        <v>794</v>
      </c>
      <c r="AI169" t="s">
        <v>794</v>
      </c>
      <c r="AJ169" t="s">
        <v>794</v>
      </c>
      <c r="AK169" t="s">
        <v>794</v>
      </c>
      <c r="AL169" t="s">
        <v>794</v>
      </c>
      <c r="AM169" t="s">
        <v>794</v>
      </c>
      <c r="AN169" t="s">
        <v>794</v>
      </c>
      <c r="AO169" t="s">
        <v>794</v>
      </c>
      <c r="AP169" t="s">
        <v>794</v>
      </c>
      <c r="AQ169" t="s">
        <v>794</v>
      </c>
      <c r="AR169" t="s">
        <v>794</v>
      </c>
      <c r="AS169" t="s">
        <v>794</v>
      </c>
      <c r="AT169" t="s">
        <v>794</v>
      </c>
      <c r="AU169" t="s">
        <v>794</v>
      </c>
      <c r="AV169" t="s">
        <v>794</v>
      </c>
      <c r="AW169" t="s">
        <v>794</v>
      </c>
      <c r="AX169" t="s">
        <v>794</v>
      </c>
      <c r="AY169" t="s">
        <v>794</v>
      </c>
      <c r="AZ169" t="s">
        <v>794</v>
      </c>
      <c r="BA169" t="s">
        <v>794</v>
      </c>
      <c r="BB169" t="s">
        <v>794</v>
      </c>
      <c r="BC169" t="s">
        <v>794</v>
      </c>
      <c r="BD169" t="s">
        <v>794</v>
      </c>
      <c r="BE169" t="s">
        <v>794</v>
      </c>
      <c r="BF169" t="s">
        <v>794</v>
      </c>
      <c r="BG169" t="s">
        <v>794</v>
      </c>
      <c r="BH169" t="s">
        <v>794</v>
      </c>
      <c r="BI169" t="s">
        <v>794</v>
      </c>
      <c r="BJ169" t="s">
        <v>794</v>
      </c>
      <c r="BK169" t="s">
        <v>794</v>
      </c>
      <c r="BL169" t="s">
        <v>794</v>
      </c>
      <c r="BM169" t="s">
        <v>794</v>
      </c>
      <c r="BN169" t="s">
        <v>794</v>
      </c>
      <c r="BO169" t="s">
        <v>794</v>
      </c>
      <c r="BP169" t="s">
        <v>794</v>
      </c>
      <c r="BQ169" t="s">
        <v>794</v>
      </c>
      <c r="BR169" t="s">
        <v>794</v>
      </c>
      <c r="BS169" t="s">
        <v>794</v>
      </c>
      <c r="BT169" t="s">
        <v>794</v>
      </c>
      <c r="BU169" t="s">
        <v>794</v>
      </c>
      <c r="BV169" t="s">
        <v>794</v>
      </c>
      <c r="BW169" t="s">
        <v>794</v>
      </c>
      <c r="BX169" t="s">
        <v>794</v>
      </c>
      <c r="BY169" t="s">
        <v>794</v>
      </c>
      <c r="BZ169" t="s">
        <v>794</v>
      </c>
      <c r="CA169" t="s">
        <v>794</v>
      </c>
      <c r="CB169" t="s">
        <v>794</v>
      </c>
      <c r="CC169" t="s">
        <v>794</v>
      </c>
      <c r="CD169" t="s">
        <v>794</v>
      </c>
      <c r="CE169" t="s">
        <v>794</v>
      </c>
      <c r="CF169" t="s">
        <v>794</v>
      </c>
      <c r="CG169" t="s">
        <v>794</v>
      </c>
      <c r="CH169" t="s">
        <v>794</v>
      </c>
      <c r="CI169" t="s">
        <v>794</v>
      </c>
      <c r="CJ169" t="s">
        <v>794</v>
      </c>
      <c r="CK169" t="s">
        <v>794</v>
      </c>
      <c r="CL169" t="s">
        <v>794</v>
      </c>
      <c r="CM169" t="s">
        <v>794</v>
      </c>
      <c r="CN169" t="s">
        <v>794</v>
      </c>
      <c r="CO169" t="s">
        <v>794</v>
      </c>
      <c r="CP169" t="s">
        <v>794</v>
      </c>
      <c r="CQ169" t="s">
        <v>794</v>
      </c>
      <c r="CR169" t="s">
        <v>794</v>
      </c>
      <c r="CS169" t="s">
        <v>794</v>
      </c>
      <c r="CT169" t="s">
        <v>794</v>
      </c>
      <c r="CU169" t="s">
        <v>794</v>
      </c>
      <c r="CV169" t="s">
        <v>794</v>
      </c>
      <c r="CW169" t="s">
        <v>794</v>
      </c>
      <c r="CX169" t="s">
        <v>794</v>
      </c>
      <c r="CY169" t="s">
        <v>794</v>
      </c>
      <c r="CZ169" t="s">
        <v>794</v>
      </c>
      <c r="DA169" t="s">
        <v>794</v>
      </c>
      <c r="DB169" t="s">
        <v>794</v>
      </c>
      <c r="DC169" t="s">
        <v>794</v>
      </c>
      <c r="DD169" t="s">
        <v>794</v>
      </c>
      <c r="DE169" t="s">
        <v>794</v>
      </c>
      <c r="DF169" t="s">
        <v>794</v>
      </c>
      <c r="DG169" t="s">
        <v>794</v>
      </c>
      <c r="DH169" t="s">
        <v>794</v>
      </c>
      <c r="DI169" t="s">
        <v>794</v>
      </c>
    </row>
    <row r="170" spans="1:113" x14ac:dyDescent="0.35">
      <c r="A170" t="s">
        <v>436</v>
      </c>
      <c r="B170" s="1">
        <v>43300</v>
      </c>
      <c r="C170" s="1">
        <v>43586</v>
      </c>
      <c r="D170">
        <v>1</v>
      </c>
      <c r="E170">
        <v>0</v>
      </c>
      <c r="F170">
        <v>0</v>
      </c>
      <c r="G170">
        <v>0</v>
      </c>
      <c r="H170">
        <v>0</v>
      </c>
      <c r="I170">
        <v>0</v>
      </c>
      <c r="J170">
        <v>0</v>
      </c>
      <c r="K170">
        <v>0</v>
      </c>
      <c r="L170">
        <v>0</v>
      </c>
      <c r="M170">
        <v>0</v>
      </c>
      <c r="N170">
        <v>0</v>
      </c>
      <c r="O170">
        <v>0</v>
      </c>
      <c r="P170">
        <v>1</v>
      </c>
      <c r="Q170">
        <v>1</v>
      </c>
      <c r="R170">
        <v>0</v>
      </c>
      <c r="S170">
        <v>0</v>
      </c>
      <c r="T170">
        <v>0</v>
      </c>
      <c r="U170">
        <v>0</v>
      </c>
      <c r="V170">
        <v>0</v>
      </c>
      <c r="W170">
        <v>0</v>
      </c>
      <c r="X170">
        <v>0</v>
      </c>
      <c r="Y170">
        <v>0</v>
      </c>
      <c r="Z170">
        <v>0</v>
      </c>
      <c r="AA170">
        <v>0</v>
      </c>
      <c r="AB170">
        <v>1</v>
      </c>
      <c r="AC170">
        <v>1</v>
      </c>
      <c r="AD170">
        <v>1</v>
      </c>
      <c r="AE170">
        <v>0</v>
      </c>
      <c r="AF170">
        <v>0</v>
      </c>
      <c r="AG170">
        <v>0</v>
      </c>
      <c r="AH170">
        <v>0</v>
      </c>
      <c r="AI170">
        <v>0</v>
      </c>
      <c r="AJ170">
        <v>0</v>
      </c>
      <c r="AK170">
        <v>0</v>
      </c>
      <c r="AL170">
        <v>0</v>
      </c>
      <c r="AM170">
        <v>0</v>
      </c>
      <c r="AN170">
        <v>0</v>
      </c>
      <c r="AO170">
        <v>0</v>
      </c>
      <c r="AP170">
        <v>1</v>
      </c>
      <c r="AQ170">
        <v>1</v>
      </c>
      <c r="AR170">
        <v>0</v>
      </c>
      <c r="AS170">
        <v>0</v>
      </c>
      <c r="AT170">
        <v>0</v>
      </c>
      <c r="AU170">
        <v>1</v>
      </c>
      <c r="AV170">
        <v>0</v>
      </c>
      <c r="AW170" t="s">
        <v>794</v>
      </c>
      <c r="AX170" t="s">
        <v>794</v>
      </c>
      <c r="AY170">
        <v>0</v>
      </c>
      <c r="AZ170" t="s">
        <v>794</v>
      </c>
      <c r="BA170" t="s">
        <v>794</v>
      </c>
      <c r="BB170" t="s">
        <v>794</v>
      </c>
      <c r="BC170">
        <v>0</v>
      </c>
      <c r="BD170" t="s">
        <v>794</v>
      </c>
      <c r="BE170" t="s">
        <v>794</v>
      </c>
      <c r="BF170" t="s">
        <v>794</v>
      </c>
      <c r="BG170" t="s">
        <v>794</v>
      </c>
      <c r="BH170" t="s">
        <v>794</v>
      </c>
      <c r="BI170" t="s">
        <v>794</v>
      </c>
      <c r="BJ170" t="s">
        <v>794</v>
      </c>
      <c r="BK170">
        <v>0</v>
      </c>
      <c r="BL170" t="s">
        <v>794</v>
      </c>
      <c r="BM170" t="s">
        <v>794</v>
      </c>
      <c r="BN170">
        <v>0</v>
      </c>
      <c r="BO170" t="s">
        <v>794</v>
      </c>
      <c r="BP170" t="s">
        <v>794</v>
      </c>
      <c r="BQ170" t="s">
        <v>794</v>
      </c>
      <c r="BR170">
        <v>0</v>
      </c>
      <c r="BS170">
        <v>0</v>
      </c>
      <c r="BT170">
        <v>0</v>
      </c>
      <c r="BU170">
        <v>0</v>
      </c>
      <c r="BV170">
        <v>1</v>
      </c>
      <c r="BW170">
        <v>1</v>
      </c>
      <c r="BX170">
        <v>1</v>
      </c>
      <c r="BY170">
        <v>1</v>
      </c>
      <c r="BZ170">
        <v>0</v>
      </c>
      <c r="CA170">
        <v>0</v>
      </c>
      <c r="CB170">
        <v>0</v>
      </c>
      <c r="CC170">
        <v>1</v>
      </c>
      <c r="CD170">
        <v>0</v>
      </c>
      <c r="CE170">
        <v>0</v>
      </c>
      <c r="CF170">
        <v>0</v>
      </c>
      <c r="CG170">
        <v>0</v>
      </c>
      <c r="CH170">
        <v>0</v>
      </c>
      <c r="CI170">
        <v>0</v>
      </c>
      <c r="CJ170">
        <v>0</v>
      </c>
      <c r="CK170">
        <v>0</v>
      </c>
      <c r="CL170">
        <v>0</v>
      </c>
      <c r="CM170">
        <v>0</v>
      </c>
      <c r="CN170">
        <v>0</v>
      </c>
      <c r="CO170">
        <v>0</v>
      </c>
      <c r="CP170">
        <v>1</v>
      </c>
      <c r="CQ170">
        <v>0</v>
      </c>
      <c r="CR170">
        <v>1</v>
      </c>
      <c r="CS170">
        <v>0</v>
      </c>
      <c r="CT170">
        <v>0</v>
      </c>
      <c r="CU170">
        <v>1</v>
      </c>
      <c r="CV170">
        <v>0</v>
      </c>
      <c r="CW170">
        <v>1</v>
      </c>
      <c r="CX170">
        <v>0</v>
      </c>
      <c r="CY170">
        <v>0</v>
      </c>
      <c r="CZ170">
        <v>0</v>
      </c>
      <c r="DA170">
        <v>0</v>
      </c>
      <c r="DB170">
        <v>0</v>
      </c>
      <c r="DC170">
        <v>0</v>
      </c>
      <c r="DD170">
        <v>0</v>
      </c>
      <c r="DE170">
        <v>0</v>
      </c>
      <c r="DF170">
        <v>0</v>
      </c>
      <c r="DG170">
        <v>0</v>
      </c>
      <c r="DH170">
        <v>1</v>
      </c>
      <c r="DI170">
        <v>0</v>
      </c>
    </row>
    <row r="171" spans="1:113" x14ac:dyDescent="0.35">
      <c r="A171" t="s">
        <v>436</v>
      </c>
      <c r="B171" s="1">
        <v>43587</v>
      </c>
      <c r="C171" s="1">
        <v>43830</v>
      </c>
      <c r="D171">
        <v>1</v>
      </c>
      <c r="E171">
        <v>0</v>
      </c>
      <c r="F171">
        <v>0</v>
      </c>
      <c r="G171">
        <v>0</v>
      </c>
      <c r="H171">
        <v>0</v>
      </c>
      <c r="I171">
        <v>0</v>
      </c>
      <c r="J171">
        <v>0</v>
      </c>
      <c r="K171">
        <v>0</v>
      </c>
      <c r="L171">
        <v>0</v>
      </c>
      <c r="M171">
        <v>0</v>
      </c>
      <c r="N171">
        <v>0</v>
      </c>
      <c r="O171">
        <v>0</v>
      </c>
      <c r="P171">
        <v>1</v>
      </c>
      <c r="Q171">
        <v>1</v>
      </c>
      <c r="R171">
        <v>0</v>
      </c>
      <c r="S171">
        <v>0</v>
      </c>
      <c r="T171">
        <v>0</v>
      </c>
      <c r="U171">
        <v>0</v>
      </c>
      <c r="V171">
        <v>0</v>
      </c>
      <c r="W171">
        <v>0</v>
      </c>
      <c r="X171">
        <v>0</v>
      </c>
      <c r="Y171">
        <v>0</v>
      </c>
      <c r="Z171">
        <v>0</v>
      </c>
      <c r="AA171">
        <v>0</v>
      </c>
      <c r="AB171">
        <v>1</v>
      </c>
      <c r="AC171">
        <v>1</v>
      </c>
      <c r="AD171">
        <v>1</v>
      </c>
      <c r="AE171">
        <v>0</v>
      </c>
      <c r="AF171">
        <v>0</v>
      </c>
      <c r="AG171">
        <v>0</v>
      </c>
      <c r="AH171">
        <v>0</v>
      </c>
      <c r="AI171">
        <v>0</v>
      </c>
      <c r="AJ171">
        <v>0</v>
      </c>
      <c r="AK171">
        <v>0</v>
      </c>
      <c r="AL171">
        <v>0</v>
      </c>
      <c r="AM171">
        <v>0</v>
      </c>
      <c r="AN171">
        <v>0</v>
      </c>
      <c r="AO171">
        <v>0</v>
      </c>
      <c r="AP171">
        <v>1</v>
      </c>
      <c r="AQ171">
        <v>1</v>
      </c>
      <c r="AR171">
        <v>0</v>
      </c>
      <c r="AS171">
        <v>0</v>
      </c>
      <c r="AT171">
        <v>0</v>
      </c>
      <c r="AU171">
        <v>1</v>
      </c>
      <c r="AV171">
        <v>0</v>
      </c>
      <c r="AW171" t="s">
        <v>794</v>
      </c>
      <c r="AX171" t="s">
        <v>794</v>
      </c>
      <c r="AY171">
        <v>0</v>
      </c>
      <c r="AZ171" t="s">
        <v>794</v>
      </c>
      <c r="BA171" t="s">
        <v>794</v>
      </c>
      <c r="BB171" t="s">
        <v>794</v>
      </c>
      <c r="BC171">
        <v>0</v>
      </c>
      <c r="BD171" t="s">
        <v>794</v>
      </c>
      <c r="BE171" t="s">
        <v>794</v>
      </c>
      <c r="BF171" t="s">
        <v>794</v>
      </c>
      <c r="BG171" t="s">
        <v>794</v>
      </c>
      <c r="BH171" t="s">
        <v>794</v>
      </c>
      <c r="BI171" t="s">
        <v>794</v>
      </c>
      <c r="BJ171" t="s">
        <v>794</v>
      </c>
      <c r="BK171">
        <v>0</v>
      </c>
      <c r="BL171" t="s">
        <v>794</v>
      </c>
      <c r="BM171" t="s">
        <v>794</v>
      </c>
      <c r="BN171">
        <v>0</v>
      </c>
      <c r="BO171" t="s">
        <v>794</v>
      </c>
      <c r="BP171" t="s">
        <v>794</v>
      </c>
      <c r="BQ171" t="s">
        <v>794</v>
      </c>
      <c r="BR171">
        <v>0</v>
      </c>
      <c r="BS171">
        <v>0</v>
      </c>
      <c r="BT171">
        <v>0</v>
      </c>
      <c r="BU171">
        <v>0</v>
      </c>
      <c r="BV171">
        <v>1</v>
      </c>
      <c r="BW171">
        <v>1</v>
      </c>
      <c r="BX171">
        <v>1</v>
      </c>
      <c r="BY171">
        <v>1</v>
      </c>
      <c r="BZ171">
        <v>0</v>
      </c>
      <c r="CA171">
        <v>0</v>
      </c>
      <c r="CB171">
        <v>0</v>
      </c>
      <c r="CC171">
        <v>1</v>
      </c>
      <c r="CD171">
        <v>0</v>
      </c>
      <c r="CE171">
        <v>0</v>
      </c>
      <c r="CF171">
        <v>0</v>
      </c>
      <c r="CG171">
        <v>0</v>
      </c>
      <c r="CH171">
        <v>0</v>
      </c>
      <c r="CI171">
        <v>0</v>
      </c>
      <c r="CJ171">
        <v>0</v>
      </c>
      <c r="CK171">
        <v>0</v>
      </c>
      <c r="CL171">
        <v>0</v>
      </c>
      <c r="CM171">
        <v>0</v>
      </c>
      <c r="CN171">
        <v>0</v>
      </c>
      <c r="CO171">
        <v>0</v>
      </c>
      <c r="CP171">
        <v>1</v>
      </c>
      <c r="CQ171">
        <v>0</v>
      </c>
      <c r="CR171">
        <v>1</v>
      </c>
      <c r="CS171">
        <v>0</v>
      </c>
      <c r="CT171">
        <v>0</v>
      </c>
      <c r="CU171">
        <v>1</v>
      </c>
      <c r="CV171">
        <v>0</v>
      </c>
      <c r="CW171">
        <v>1</v>
      </c>
      <c r="CX171">
        <v>0</v>
      </c>
      <c r="CY171">
        <v>0</v>
      </c>
      <c r="CZ171">
        <v>0</v>
      </c>
      <c r="DA171">
        <v>0</v>
      </c>
      <c r="DB171">
        <v>0</v>
      </c>
      <c r="DC171">
        <v>0</v>
      </c>
      <c r="DD171">
        <v>0</v>
      </c>
      <c r="DE171">
        <v>0</v>
      </c>
      <c r="DF171">
        <v>0</v>
      </c>
      <c r="DG171">
        <v>0</v>
      </c>
      <c r="DH171">
        <v>1</v>
      </c>
      <c r="DI171">
        <v>0</v>
      </c>
    </row>
    <row r="172" spans="1:113" x14ac:dyDescent="0.35">
      <c r="A172" t="s">
        <v>440</v>
      </c>
      <c r="B172" s="1">
        <v>41640</v>
      </c>
      <c r="C172" s="1">
        <v>43100</v>
      </c>
      <c r="D172">
        <v>0</v>
      </c>
      <c r="E172" t="s">
        <v>794</v>
      </c>
      <c r="F172" t="s">
        <v>794</v>
      </c>
      <c r="G172" t="s">
        <v>794</v>
      </c>
      <c r="H172" t="s">
        <v>794</v>
      </c>
      <c r="I172" t="s">
        <v>794</v>
      </c>
      <c r="J172" t="s">
        <v>794</v>
      </c>
      <c r="K172" t="s">
        <v>794</v>
      </c>
      <c r="L172" t="s">
        <v>794</v>
      </c>
      <c r="M172" t="s">
        <v>794</v>
      </c>
      <c r="N172" t="s">
        <v>794</v>
      </c>
      <c r="O172" t="s">
        <v>794</v>
      </c>
      <c r="P172" t="s">
        <v>794</v>
      </c>
      <c r="Q172" t="s">
        <v>794</v>
      </c>
      <c r="R172" t="s">
        <v>794</v>
      </c>
      <c r="S172" t="s">
        <v>794</v>
      </c>
      <c r="T172" t="s">
        <v>794</v>
      </c>
      <c r="U172" t="s">
        <v>794</v>
      </c>
      <c r="V172" t="s">
        <v>794</v>
      </c>
      <c r="W172" t="s">
        <v>794</v>
      </c>
      <c r="X172" t="s">
        <v>794</v>
      </c>
      <c r="Y172" t="s">
        <v>794</v>
      </c>
      <c r="Z172" t="s">
        <v>794</v>
      </c>
      <c r="AA172" t="s">
        <v>794</v>
      </c>
      <c r="AB172" t="s">
        <v>794</v>
      </c>
      <c r="AC172" t="s">
        <v>794</v>
      </c>
      <c r="AD172" t="s">
        <v>794</v>
      </c>
      <c r="AE172" t="s">
        <v>794</v>
      </c>
      <c r="AF172" t="s">
        <v>794</v>
      </c>
      <c r="AG172" t="s">
        <v>794</v>
      </c>
      <c r="AH172" t="s">
        <v>794</v>
      </c>
      <c r="AI172" t="s">
        <v>794</v>
      </c>
      <c r="AJ172" t="s">
        <v>794</v>
      </c>
      <c r="AK172" t="s">
        <v>794</v>
      </c>
      <c r="AL172" t="s">
        <v>794</v>
      </c>
      <c r="AM172" t="s">
        <v>794</v>
      </c>
      <c r="AN172" t="s">
        <v>794</v>
      </c>
      <c r="AO172" t="s">
        <v>794</v>
      </c>
      <c r="AP172" t="s">
        <v>794</v>
      </c>
      <c r="AQ172" t="s">
        <v>794</v>
      </c>
      <c r="AR172" t="s">
        <v>794</v>
      </c>
      <c r="AS172" t="s">
        <v>794</v>
      </c>
      <c r="AT172" t="s">
        <v>794</v>
      </c>
      <c r="AU172" t="s">
        <v>794</v>
      </c>
      <c r="AV172" t="s">
        <v>794</v>
      </c>
      <c r="AW172" t="s">
        <v>794</v>
      </c>
      <c r="AX172" t="s">
        <v>794</v>
      </c>
      <c r="AY172" t="s">
        <v>794</v>
      </c>
      <c r="AZ172" t="s">
        <v>794</v>
      </c>
      <c r="BA172" t="s">
        <v>794</v>
      </c>
      <c r="BB172" t="s">
        <v>794</v>
      </c>
      <c r="BC172" t="s">
        <v>794</v>
      </c>
      <c r="BD172" t="s">
        <v>794</v>
      </c>
      <c r="BE172" t="s">
        <v>794</v>
      </c>
      <c r="BF172" t="s">
        <v>794</v>
      </c>
      <c r="BG172" t="s">
        <v>794</v>
      </c>
      <c r="BH172" t="s">
        <v>794</v>
      </c>
      <c r="BI172" t="s">
        <v>794</v>
      </c>
      <c r="BJ172" t="s">
        <v>794</v>
      </c>
      <c r="BK172" t="s">
        <v>794</v>
      </c>
      <c r="BL172" t="s">
        <v>794</v>
      </c>
      <c r="BM172" t="s">
        <v>794</v>
      </c>
      <c r="BN172" t="s">
        <v>794</v>
      </c>
      <c r="BO172" t="s">
        <v>794</v>
      </c>
      <c r="BP172" t="s">
        <v>794</v>
      </c>
      <c r="BQ172" t="s">
        <v>794</v>
      </c>
      <c r="BR172" t="s">
        <v>794</v>
      </c>
      <c r="BS172" t="s">
        <v>794</v>
      </c>
      <c r="BT172" t="s">
        <v>794</v>
      </c>
      <c r="BU172" t="s">
        <v>794</v>
      </c>
      <c r="BV172" t="s">
        <v>794</v>
      </c>
      <c r="BW172" t="s">
        <v>794</v>
      </c>
      <c r="BX172" t="s">
        <v>794</v>
      </c>
      <c r="BY172" t="s">
        <v>794</v>
      </c>
      <c r="BZ172" t="s">
        <v>794</v>
      </c>
      <c r="CA172" t="s">
        <v>794</v>
      </c>
      <c r="CB172" t="s">
        <v>794</v>
      </c>
      <c r="CC172" t="s">
        <v>794</v>
      </c>
      <c r="CD172" t="s">
        <v>794</v>
      </c>
      <c r="CE172" t="s">
        <v>794</v>
      </c>
      <c r="CF172" t="s">
        <v>794</v>
      </c>
      <c r="CG172" t="s">
        <v>794</v>
      </c>
      <c r="CH172" t="s">
        <v>794</v>
      </c>
      <c r="CI172" t="s">
        <v>794</v>
      </c>
      <c r="CJ172" t="s">
        <v>794</v>
      </c>
      <c r="CK172" t="s">
        <v>794</v>
      </c>
      <c r="CL172" t="s">
        <v>794</v>
      </c>
      <c r="CM172" t="s">
        <v>794</v>
      </c>
      <c r="CN172" t="s">
        <v>794</v>
      </c>
      <c r="CO172" t="s">
        <v>794</v>
      </c>
      <c r="CP172" t="s">
        <v>794</v>
      </c>
      <c r="CQ172" t="s">
        <v>794</v>
      </c>
      <c r="CR172" t="s">
        <v>794</v>
      </c>
      <c r="CS172" t="s">
        <v>794</v>
      </c>
      <c r="CT172" t="s">
        <v>794</v>
      </c>
      <c r="CU172" t="s">
        <v>794</v>
      </c>
      <c r="CV172" t="s">
        <v>794</v>
      </c>
      <c r="CW172" t="s">
        <v>794</v>
      </c>
      <c r="CX172" t="s">
        <v>794</v>
      </c>
      <c r="CY172" t="s">
        <v>794</v>
      </c>
      <c r="CZ172" t="s">
        <v>794</v>
      </c>
      <c r="DA172" t="s">
        <v>794</v>
      </c>
      <c r="DB172" t="s">
        <v>794</v>
      </c>
      <c r="DC172" t="s">
        <v>794</v>
      </c>
      <c r="DD172" t="s">
        <v>794</v>
      </c>
      <c r="DE172" t="s">
        <v>794</v>
      </c>
      <c r="DF172" t="s">
        <v>794</v>
      </c>
      <c r="DG172" t="s">
        <v>794</v>
      </c>
      <c r="DH172" t="s">
        <v>794</v>
      </c>
      <c r="DI172" t="s">
        <v>794</v>
      </c>
    </row>
    <row r="173" spans="1:113" x14ac:dyDescent="0.35">
      <c r="A173" t="s">
        <v>440</v>
      </c>
      <c r="B173" s="1">
        <v>43101</v>
      </c>
      <c r="C173" s="1">
        <v>43276</v>
      </c>
      <c r="D173">
        <v>1</v>
      </c>
      <c r="E173">
        <v>0</v>
      </c>
      <c r="F173">
        <v>0</v>
      </c>
      <c r="G173">
        <v>1</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1</v>
      </c>
      <c r="AB173">
        <v>0</v>
      </c>
      <c r="AC173">
        <v>1</v>
      </c>
      <c r="AD173">
        <v>1</v>
      </c>
      <c r="AE173">
        <v>0</v>
      </c>
      <c r="AF173">
        <v>0</v>
      </c>
      <c r="AG173">
        <v>0</v>
      </c>
      <c r="AH173">
        <v>0</v>
      </c>
      <c r="AI173">
        <v>0</v>
      </c>
      <c r="AJ173">
        <v>0</v>
      </c>
      <c r="AK173">
        <v>1</v>
      </c>
      <c r="AL173">
        <v>0</v>
      </c>
      <c r="AM173">
        <v>0</v>
      </c>
      <c r="AN173">
        <v>0</v>
      </c>
      <c r="AO173">
        <v>0</v>
      </c>
      <c r="AP173">
        <v>0</v>
      </c>
      <c r="AQ173">
        <v>0</v>
      </c>
      <c r="AR173" t="s">
        <v>794</v>
      </c>
      <c r="AS173" t="s">
        <v>794</v>
      </c>
      <c r="AT173" t="s">
        <v>794</v>
      </c>
      <c r="AU173" t="s">
        <v>794</v>
      </c>
      <c r="AV173">
        <v>0</v>
      </c>
      <c r="AW173" t="s">
        <v>794</v>
      </c>
      <c r="AX173" t="s">
        <v>794</v>
      </c>
      <c r="AY173">
        <v>0</v>
      </c>
      <c r="AZ173" t="s">
        <v>794</v>
      </c>
      <c r="BA173" t="s">
        <v>794</v>
      </c>
      <c r="BB173" t="s">
        <v>794</v>
      </c>
      <c r="BC173">
        <v>1</v>
      </c>
      <c r="BD173">
        <v>0</v>
      </c>
      <c r="BE173">
        <v>0</v>
      </c>
      <c r="BF173">
        <v>0</v>
      </c>
      <c r="BG173">
        <v>1</v>
      </c>
      <c r="BH173">
        <v>0</v>
      </c>
      <c r="BI173">
        <v>0</v>
      </c>
      <c r="BJ173">
        <v>0</v>
      </c>
      <c r="BK173">
        <v>1</v>
      </c>
      <c r="BL173">
        <v>1</v>
      </c>
      <c r="BM173">
        <v>0</v>
      </c>
      <c r="BN173">
        <v>0</v>
      </c>
      <c r="BO173" t="s">
        <v>794</v>
      </c>
      <c r="BP173" t="s">
        <v>794</v>
      </c>
      <c r="BQ173" t="s">
        <v>794</v>
      </c>
      <c r="BR173">
        <v>1</v>
      </c>
      <c r="BS173">
        <v>1</v>
      </c>
      <c r="BT173">
        <v>1</v>
      </c>
      <c r="BU173">
        <v>0</v>
      </c>
      <c r="BV173">
        <v>0</v>
      </c>
      <c r="BW173">
        <v>0</v>
      </c>
      <c r="BX173" t="s">
        <v>794</v>
      </c>
      <c r="BY173" t="s">
        <v>794</v>
      </c>
      <c r="BZ173" t="s">
        <v>794</v>
      </c>
      <c r="CA173" t="s">
        <v>794</v>
      </c>
      <c r="CB173" t="s">
        <v>794</v>
      </c>
      <c r="CC173" t="s">
        <v>794</v>
      </c>
      <c r="CD173" t="s">
        <v>794</v>
      </c>
      <c r="CE173" t="s">
        <v>794</v>
      </c>
      <c r="CF173" t="s">
        <v>794</v>
      </c>
      <c r="CG173" t="s">
        <v>794</v>
      </c>
      <c r="CH173" t="s">
        <v>794</v>
      </c>
      <c r="CI173" t="s">
        <v>794</v>
      </c>
      <c r="CJ173" t="s">
        <v>794</v>
      </c>
      <c r="CK173" t="s">
        <v>794</v>
      </c>
      <c r="CL173" t="s">
        <v>794</v>
      </c>
      <c r="CM173" t="s">
        <v>794</v>
      </c>
      <c r="CN173" t="s">
        <v>794</v>
      </c>
      <c r="CO173" t="s">
        <v>794</v>
      </c>
      <c r="CP173" t="s">
        <v>794</v>
      </c>
      <c r="CQ173" t="s">
        <v>794</v>
      </c>
      <c r="CR173">
        <v>1</v>
      </c>
      <c r="CS173">
        <v>0</v>
      </c>
      <c r="CT173">
        <v>1</v>
      </c>
      <c r="CU173">
        <v>1</v>
      </c>
      <c r="CV173">
        <v>0</v>
      </c>
      <c r="CW173">
        <v>1</v>
      </c>
      <c r="CX173">
        <v>0</v>
      </c>
      <c r="CY173">
        <v>1</v>
      </c>
      <c r="CZ173">
        <v>0</v>
      </c>
      <c r="DA173">
        <v>0</v>
      </c>
      <c r="DB173">
        <v>0</v>
      </c>
      <c r="DC173">
        <v>0</v>
      </c>
      <c r="DD173">
        <v>1</v>
      </c>
      <c r="DE173">
        <v>0</v>
      </c>
      <c r="DF173">
        <v>0</v>
      </c>
      <c r="DG173">
        <v>0</v>
      </c>
      <c r="DH173">
        <v>1</v>
      </c>
      <c r="DI173">
        <v>0</v>
      </c>
    </row>
    <row r="174" spans="1:113" x14ac:dyDescent="0.35">
      <c r="A174" t="s">
        <v>440</v>
      </c>
      <c r="B174" s="1">
        <v>43277</v>
      </c>
      <c r="C174" s="1">
        <v>43618</v>
      </c>
      <c r="D174">
        <v>1</v>
      </c>
      <c r="E174">
        <v>0</v>
      </c>
      <c r="F174">
        <v>0</v>
      </c>
      <c r="G174">
        <v>1</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1</v>
      </c>
      <c r="AB174">
        <v>0</v>
      </c>
      <c r="AC174">
        <v>0</v>
      </c>
      <c r="AD174">
        <v>1</v>
      </c>
      <c r="AE174">
        <v>0</v>
      </c>
      <c r="AF174">
        <v>0</v>
      </c>
      <c r="AG174">
        <v>0</v>
      </c>
      <c r="AH174">
        <v>0</v>
      </c>
      <c r="AI174">
        <v>0</v>
      </c>
      <c r="AJ174">
        <v>0</v>
      </c>
      <c r="AK174">
        <v>1</v>
      </c>
      <c r="AL174">
        <v>0</v>
      </c>
      <c r="AM174">
        <v>0</v>
      </c>
      <c r="AN174">
        <v>0</v>
      </c>
      <c r="AO174">
        <v>0</v>
      </c>
      <c r="AP174">
        <v>0</v>
      </c>
      <c r="AQ174">
        <v>0</v>
      </c>
      <c r="AR174" t="s">
        <v>794</v>
      </c>
      <c r="AS174" t="s">
        <v>794</v>
      </c>
      <c r="AT174" t="s">
        <v>794</v>
      </c>
      <c r="AU174" t="s">
        <v>794</v>
      </c>
      <c r="AV174">
        <v>0</v>
      </c>
      <c r="AW174" t="s">
        <v>794</v>
      </c>
      <c r="AX174" t="s">
        <v>794</v>
      </c>
      <c r="AY174">
        <v>0</v>
      </c>
      <c r="AZ174" t="s">
        <v>794</v>
      </c>
      <c r="BA174" t="s">
        <v>794</v>
      </c>
      <c r="BB174" t="s">
        <v>794</v>
      </c>
      <c r="BC174">
        <v>1</v>
      </c>
      <c r="BD174">
        <v>0</v>
      </c>
      <c r="BE174">
        <v>0</v>
      </c>
      <c r="BF174">
        <v>0</v>
      </c>
      <c r="BG174">
        <v>1</v>
      </c>
      <c r="BH174">
        <v>0</v>
      </c>
      <c r="BI174">
        <v>0</v>
      </c>
      <c r="BJ174">
        <v>0</v>
      </c>
      <c r="BK174">
        <v>1</v>
      </c>
      <c r="BL174">
        <v>1</v>
      </c>
      <c r="BM174">
        <v>0</v>
      </c>
      <c r="BN174">
        <v>0</v>
      </c>
      <c r="BO174" t="s">
        <v>794</v>
      </c>
      <c r="BP174" t="s">
        <v>794</v>
      </c>
      <c r="BQ174" t="s">
        <v>794</v>
      </c>
      <c r="BR174">
        <v>1</v>
      </c>
      <c r="BS174">
        <v>1</v>
      </c>
      <c r="BT174">
        <v>1</v>
      </c>
      <c r="BU174">
        <v>0</v>
      </c>
      <c r="BV174">
        <v>0</v>
      </c>
      <c r="BW174">
        <v>0</v>
      </c>
      <c r="BX174" t="s">
        <v>794</v>
      </c>
      <c r="BY174" t="s">
        <v>794</v>
      </c>
      <c r="BZ174" t="s">
        <v>794</v>
      </c>
      <c r="CA174" t="s">
        <v>794</v>
      </c>
      <c r="CB174" t="s">
        <v>794</v>
      </c>
      <c r="CC174" t="s">
        <v>794</v>
      </c>
      <c r="CD174" t="s">
        <v>794</v>
      </c>
      <c r="CE174" t="s">
        <v>794</v>
      </c>
      <c r="CF174" t="s">
        <v>794</v>
      </c>
      <c r="CG174" t="s">
        <v>794</v>
      </c>
      <c r="CH174" t="s">
        <v>794</v>
      </c>
      <c r="CI174" t="s">
        <v>794</v>
      </c>
      <c r="CJ174" t="s">
        <v>794</v>
      </c>
      <c r="CK174" t="s">
        <v>794</v>
      </c>
      <c r="CL174" t="s">
        <v>794</v>
      </c>
      <c r="CM174" t="s">
        <v>794</v>
      </c>
      <c r="CN174" t="s">
        <v>794</v>
      </c>
      <c r="CO174" t="s">
        <v>794</v>
      </c>
      <c r="CP174" t="s">
        <v>794</v>
      </c>
      <c r="CQ174" t="s">
        <v>794</v>
      </c>
      <c r="CR174">
        <v>1</v>
      </c>
      <c r="CS174">
        <v>0</v>
      </c>
      <c r="CT174">
        <v>1</v>
      </c>
      <c r="CU174">
        <v>1</v>
      </c>
      <c r="CV174">
        <v>0</v>
      </c>
      <c r="CW174">
        <v>1</v>
      </c>
      <c r="CX174">
        <v>0</v>
      </c>
      <c r="CY174">
        <v>1</v>
      </c>
      <c r="CZ174">
        <v>0</v>
      </c>
      <c r="DA174">
        <v>0</v>
      </c>
      <c r="DB174">
        <v>0</v>
      </c>
      <c r="DC174">
        <v>0</v>
      </c>
      <c r="DD174">
        <v>1</v>
      </c>
      <c r="DE174">
        <v>0</v>
      </c>
      <c r="DF174">
        <v>0</v>
      </c>
      <c r="DG174">
        <v>0</v>
      </c>
      <c r="DH174">
        <v>1</v>
      </c>
      <c r="DI174">
        <v>0</v>
      </c>
    </row>
    <row r="175" spans="1:113" x14ac:dyDescent="0.35">
      <c r="A175" t="s">
        <v>440</v>
      </c>
      <c r="B175" s="1">
        <v>43619</v>
      </c>
      <c r="C175" s="1">
        <v>43697</v>
      </c>
      <c r="D175">
        <v>1</v>
      </c>
      <c r="E175">
        <v>0</v>
      </c>
      <c r="F175">
        <v>0</v>
      </c>
      <c r="G175">
        <v>1</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1</v>
      </c>
      <c r="AB175">
        <v>0</v>
      </c>
      <c r="AC175">
        <v>0</v>
      </c>
      <c r="AD175">
        <v>1</v>
      </c>
      <c r="AE175">
        <v>0</v>
      </c>
      <c r="AF175">
        <v>0</v>
      </c>
      <c r="AG175">
        <v>0</v>
      </c>
      <c r="AH175">
        <v>0</v>
      </c>
      <c r="AI175">
        <v>0</v>
      </c>
      <c r="AJ175">
        <v>0</v>
      </c>
      <c r="AK175">
        <v>1</v>
      </c>
      <c r="AL175">
        <v>0</v>
      </c>
      <c r="AM175">
        <v>0</v>
      </c>
      <c r="AN175">
        <v>0</v>
      </c>
      <c r="AO175">
        <v>0</v>
      </c>
      <c r="AP175">
        <v>0</v>
      </c>
      <c r="AQ175">
        <v>0</v>
      </c>
      <c r="AR175" t="s">
        <v>794</v>
      </c>
      <c r="AS175" t="s">
        <v>794</v>
      </c>
      <c r="AT175" t="s">
        <v>794</v>
      </c>
      <c r="AU175" t="s">
        <v>794</v>
      </c>
      <c r="AV175">
        <v>0</v>
      </c>
      <c r="AW175" t="s">
        <v>794</v>
      </c>
      <c r="AX175" t="s">
        <v>794</v>
      </c>
      <c r="AY175">
        <v>0</v>
      </c>
      <c r="AZ175" t="s">
        <v>794</v>
      </c>
      <c r="BA175" t="s">
        <v>794</v>
      </c>
      <c r="BB175" t="s">
        <v>794</v>
      </c>
      <c r="BC175">
        <v>1</v>
      </c>
      <c r="BD175">
        <v>0</v>
      </c>
      <c r="BE175">
        <v>0</v>
      </c>
      <c r="BF175">
        <v>0</v>
      </c>
      <c r="BG175">
        <v>1</v>
      </c>
      <c r="BH175">
        <v>0</v>
      </c>
      <c r="BI175">
        <v>0</v>
      </c>
      <c r="BJ175">
        <v>0</v>
      </c>
      <c r="BK175">
        <v>1</v>
      </c>
      <c r="BL175">
        <v>1</v>
      </c>
      <c r="BM175">
        <v>0</v>
      </c>
      <c r="BN175">
        <v>0</v>
      </c>
      <c r="BO175" t="s">
        <v>794</v>
      </c>
      <c r="BP175" t="s">
        <v>794</v>
      </c>
      <c r="BQ175" t="s">
        <v>794</v>
      </c>
      <c r="BR175">
        <v>1</v>
      </c>
      <c r="BS175">
        <v>1</v>
      </c>
      <c r="BT175">
        <v>1</v>
      </c>
      <c r="BU175">
        <v>0</v>
      </c>
      <c r="BV175">
        <v>0</v>
      </c>
      <c r="BW175">
        <v>1</v>
      </c>
      <c r="BX175">
        <v>1</v>
      </c>
      <c r="BY175">
        <v>1</v>
      </c>
      <c r="BZ175">
        <v>0</v>
      </c>
      <c r="CA175">
        <v>0</v>
      </c>
      <c r="CB175">
        <v>0</v>
      </c>
      <c r="CC175">
        <v>0</v>
      </c>
      <c r="CD175">
        <v>0</v>
      </c>
      <c r="CE175">
        <v>0</v>
      </c>
      <c r="CF175">
        <v>0</v>
      </c>
      <c r="CG175">
        <v>0</v>
      </c>
      <c r="CH175">
        <v>0</v>
      </c>
      <c r="CI175">
        <v>0</v>
      </c>
      <c r="CJ175">
        <v>0</v>
      </c>
      <c r="CK175">
        <v>0</v>
      </c>
      <c r="CL175">
        <v>0</v>
      </c>
      <c r="CM175">
        <v>0</v>
      </c>
      <c r="CN175">
        <v>0</v>
      </c>
      <c r="CO175">
        <v>0</v>
      </c>
      <c r="CP175">
        <v>0</v>
      </c>
      <c r="CQ175">
        <v>0</v>
      </c>
      <c r="CR175">
        <v>1</v>
      </c>
      <c r="CS175">
        <v>0</v>
      </c>
      <c r="CT175">
        <v>1</v>
      </c>
      <c r="CU175">
        <v>1</v>
      </c>
      <c r="CV175">
        <v>0</v>
      </c>
      <c r="CW175">
        <v>1</v>
      </c>
      <c r="CX175">
        <v>0</v>
      </c>
      <c r="CY175">
        <v>1</v>
      </c>
      <c r="CZ175">
        <v>0</v>
      </c>
      <c r="DA175">
        <v>0</v>
      </c>
      <c r="DB175">
        <v>0</v>
      </c>
      <c r="DC175">
        <v>0</v>
      </c>
      <c r="DD175">
        <v>1</v>
      </c>
      <c r="DE175">
        <v>0</v>
      </c>
      <c r="DF175">
        <v>0</v>
      </c>
      <c r="DG175">
        <v>0</v>
      </c>
      <c r="DH175">
        <v>1</v>
      </c>
      <c r="DI175">
        <v>0</v>
      </c>
    </row>
    <row r="176" spans="1:113" x14ac:dyDescent="0.35">
      <c r="A176" t="s">
        <v>440</v>
      </c>
      <c r="B176" s="1">
        <v>43698</v>
      </c>
      <c r="C176" s="1">
        <v>43738</v>
      </c>
      <c r="D176">
        <v>1</v>
      </c>
      <c r="E176">
        <v>0</v>
      </c>
      <c r="F176">
        <v>0</v>
      </c>
      <c r="G176">
        <v>1</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1</v>
      </c>
      <c r="AB176">
        <v>0</v>
      </c>
      <c r="AC176">
        <v>0</v>
      </c>
      <c r="AD176">
        <v>1</v>
      </c>
      <c r="AE176">
        <v>0</v>
      </c>
      <c r="AF176">
        <v>0</v>
      </c>
      <c r="AG176">
        <v>0</v>
      </c>
      <c r="AH176">
        <v>0</v>
      </c>
      <c r="AI176">
        <v>0</v>
      </c>
      <c r="AJ176">
        <v>0</v>
      </c>
      <c r="AK176">
        <v>1</v>
      </c>
      <c r="AL176">
        <v>0</v>
      </c>
      <c r="AM176">
        <v>0</v>
      </c>
      <c r="AN176">
        <v>0</v>
      </c>
      <c r="AO176">
        <v>0</v>
      </c>
      <c r="AP176">
        <v>0</v>
      </c>
      <c r="AQ176">
        <v>0</v>
      </c>
      <c r="AR176" t="s">
        <v>794</v>
      </c>
      <c r="AS176" t="s">
        <v>794</v>
      </c>
      <c r="AT176" t="s">
        <v>794</v>
      </c>
      <c r="AU176" t="s">
        <v>794</v>
      </c>
      <c r="AV176">
        <v>0</v>
      </c>
      <c r="AW176" t="s">
        <v>794</v>
      </c>
      <c r="AX176" t="s">
        <v>794</v>
      </c>
      <c r="AY176">
        <v>0</v>
      </c>
      <c r="AZ176" t="s">
        <v>794</v>
      </c>
      <c r="BA176" t="s">
        <v>794</v>
      </c>
      <c r="BB176" t="s">
        <v>794</v>
      </c>
      <c r="BC176">
        <v>1</v>
      </c>
      <c r="BD176">
        <v>0</v>
      </c>
      <c r="BE176">
        <v>0</v>
      </c>
      <c r="BF176">
        <v>0</v>
      </c>
      <c r="BG176">
        <v>1</v>
      </c>
      <c r="BH176">
        <v>0</v>
      </c>
      <c r="BI176">
        <v>0</v>
      </c>
      <c r="BJ176">
        <v>0</v>
      </c>
      <c r="BK176">
        <v>1</v>
      </c>
      <c r="BL176">
        <v>1</v>
      </c>
      <c r="BM176">
        <v>0</v>
      </c>
      <c r="BN176">
        <v>0</v>
      </c>
      <c r="BO176" t="s">
        <v>794</v>
      </c>
      <c r="BP176" t="s">
        <v>794</v>
      </c>
      <c r="BQ176" t="s">
        <v>794</v>
      </c>
      <c r="BR176">
        <v>1</v>
      </c>
      <c r="BS176">
        <v>1</v>
      </c>
      <c r="BT176">
        <v>1</v>
      </c>
      <c r="BU176">
        <v>0</v>
      </c>
      <c r="BV176">
        <v>0</v>
      </c>
      <c r="BW176">
        <v>1</v>
      </c>
      <c r="BX176">
        <v>1</v>
      </c>
      <c r="BY176">
        <v>1</v>
      </c>
      <c r="BZ176">
        <v>0</v>
      </c>
      <c r="CA176">
        <v>0</v>
      </c>
      <c r="CB176">
        <v>0</v>
      </c>
      <c r="CC176">
        <v>0</v>
      </c>
      <c r="CD176">
        <v>0</v>
      </c>
      <c r="CE176">
        <v>0</v>
      </c>
      <c r="CF176">
        <v>0</v>
      </c>
      <c r="CG176">
        <v>0</v>
      </c>
      <c r="CH176">
        <v>0</v>
      </c>
      <c r="CI176">
        <v>0</v>
      </c>
      <c r="CJ176">
        <v>0</v>
      </c>
      <c r="CK176">
        <v>0</v>
      </c>
      <c r="CL176">
        <v>0</v>
      </c>
      <c r="CM176">
        <v>0</v>
      </c>
      <c r="CN176">
        <v>0</v>
      </c>
      <c r="CO176">
        <v>0</v>
      </c>
      <c r="CP176">
        <v>0</v>
      </c>
      <c r="CQ176">
        <v>0</v>
      </c>
      <c r="CR176">
        <v>1</v>
      </c>
      <c r="CS176">
        <v>0</v>
      </c>
      <c r="CT176">
        <v>1</v>
      </c>
      <c r="CU176">
        <v>1</v>
      </c>
      <c r="CV176">
        <v>0</v>
      </c>
      <c r="CW176">
        <v>1</v>
      </c>
      <c r="CX176">
        <v>0</v>
      </c>
      <c r="CY176">
        <v>1</v>
      </c>
      <c r="CZ176">
        <v>0</v>
      </c>
      <c r="DA176">
        <v>0</v>
      </c>
      <c r="DB176">
        <v>0</v>
      </c>
      <c r="DC176">
        <v>0</v>
      </c>
      <c r="DD176">
        <v>1</v>
      </c>
      <c r="DE176">
        <v>0</v>
      </c>
      <c r="DF176">
        <v>0</v>
      </c>
      <c r="DG176">
        <v>0</v>
      </c>
      <c r="DH176">
        <v>1</v>
      </c>
      <c r="DI176">
        <v>0</v>
      </c>
    </row>
    <row r="177" spans="1:113" x14ac:dyDescent="0.35">
      <c r="A177" t="s">
        <v>440</v>
      </c>
      <c r="B177" s="1">
        <v>43739</v>
      </c>
      <c r="C177" s="1">
        <v>43830</v>
      </c>
      <c r="D177">
        <v>1</v>
      </c>
      <c r="E177">
        <v>0</v>
      </c>
      <c r="F177">
        <v>0</v>
      </c>
      <c r="G177">
        <v>1</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1</v>
      </c>
      <c r="AB177">
        <v>0</v>
      </c>
      <c r="AC177">
        <v>0</v>
      </c>
      <c r="AD177">
        <v>1</v>
      </c>
      <c r="AE177">
        <v>0</v>
      </c>
      <c r="AF177">
        <v>0</v>
      </c>
      <c r="AG177">
        <v>0</v>
      </c>
      <c r="AH177">
        <v>0</v>
      </c>
      <c r="AI177">
        <v>0</v>
      </c>
      <c r="AJ177">
        <v>0</v>
      </c>
      <c r="AK177">
        <v>1</v>
      </c>
      <c r="AL177">
        <v>0</v>
      </c>
      <c r="AM177">
        <v>0</v>
      </c>
      <c r="AN177">
        <v>0</v>
      </c>
      <c r="AO177">
        <v>0</v>
      </c>
      <c r="AP177">
        <v>0</v>
      </c>
      <c r="AQ177">
        <v>0</v>
      </c>
      <c r="AR177" t="s">
        <v>794</v>
      </c>
      <c r="AS177" t="s">
        <v>794</v>
      </c>
      <c r="AT177" t="s">
        <v>794</v>
      </c>
      <c r="AU177" t="s">
        <v>794</v>
      </c>
      <c r="AV177">
        <v>0</v>
      </c>
      <c r="AW177" t="s">
        <v>794</v>
      </c>
      <c r="AX177" t="s">
        <v>794</v>
      </c>
      <c r="AY177">
        <v>0</v>
      </c>
      <c r="AZ177" t="s">
        <v>794</v>
      </c>
      <c r="BA177" t="s">
        <v>794</v>
      </c>
      <c r="BB177" t="s">
        <v>794</v>
      </c>
      <c r="BC177">
        <v>1</v>
      </c>
      <c r="BD177">
        <v>0</v>
      </c>
      <c r="BE177">
        <v>0</v>
      </c>
      <c r="BF177">
        <v>0</v>
      </c>
      <c r="BG177">
        <v>1</v>
      </c>
      <c r="BH177">
        <v>0</v>
      </c>
      <c r="BI177">
        <v>0</v>
      </c>
      <c r="BJ177">
        <v>0</v>
      </c>
      <c r="BK177">
        <v>1</v>
      </c>
      <c r="BL177">
        <v>1</v>
      </c>
      <c r="BM177">
        <v>0</v>
      </c>
      <c r="BN177">
        <v>0</v>
      </c>
      <c r="BO177" t="s">
        <v>794</v>
      </c>
      <c r="BP177" t="s">
        <v>794</v>
      </c>
      <c r="BQ177" t="s">
        <v>794</v>
      </c>
      <c r="BR177">
        <v>1</v>
      </c>
      <c r="BS177">
        <v>1</v>
      </c>
      <c r="BT177">
        <v>1</v>
      </c>
      <c r="BU177">
        <v>0</v>
      </c>
      <c r="BV177">
        <v>0</v>
      </c>
      <c r="BW177">
        <v>1</v>
      </c>
      <c r="BX177">
        <v>1</v>
      </c>
      <c r="BY177">
        <v>1</v>
      </c>
      <c r="BZ177">
        <v>0</v>
      </c>
      <c r="CA177">
        <v>0</v>
      </c>
      <c r="CB177">
        <v>0</v>
      </c>
      <c r="CC177">
        <v>0</v>
      </c>
      <c r="CD177">
        <v>0</v>
      </c>
      <c r="CE177">
        <v>0</v>
      </c>
      <c r="CF177">
        <v>0</v>
      </c>
      <c r="CG177">
        <v>0</v>
      </c>
      <c r="CH177">
        <v>0</v>
      </c>
      <c r="CI177">
        <v>0</v>
      </c>
      <c r="CJ177">
        <v>0</v>
      </c>
      <c r="CK177">
        <v>0</v>
      </c>
      <c r="CL177">
        <v>0</v>
      </c>
      <c r="CM177">
        <v>0</v>
      </c>
      <c r="CN177">
        <v>0</v>
      </c>
      <c r="CO177">
        <v>0</v>
      </c>
      <c r="CP177">
        <v>0</v>
      </c>
      <c r="CQ177">
        <v>0</v>
      </c>
      <c r="CR177">
        <v>1</v>
      </c>
      <c r="CS177">
        <v>0</v>
      </c>
      <c r="CT177">
        <v>1</v>
      </c>
      <c r="CU177">
        <v>1</v>
      </c>
      <c r="CV177">
        <v>0</v>
      </c>
      <c r="CW177">
        <v>1</v>
      </c>
      <c r="CX177">
        <v>0</v>
      </c>
      <c r="CY177">
        <v>1</v>
      </c>
      <c r="CZ177">
        <v>0</v>
      </c>
      <c r="DA177">
        <v>0</v>
      </c>
      <c r="DB177">
        <v>0</v>
      </c>
      <c r="DC177">
        <v>0</v>
      </c>
      <c r="DD177">
        <v>1</v>
      </c>
      <c r="DE177">
        <v>0</v>
      </c>
      <c r="DF177">
        <v>0</v>
      </c>
      <c r="DG177">
        <v>0</v>
      </c>
      <c r="DH177">
        <v>1</v>
      </c>
      <c r="DI177">
        <v>0</v>
      </c>
    </row>
    <row r="178" spans="1:113" x14ac:dyDescent="0.35">
      <c r="A178" t="s">
        <v>451</v>
      </c>
      <c r="B178" s="1">
        <v>41640</v>
      </c>
      <c r="C178" s="1">
        <v>42735</v>
      </c>
      <c r="D178">
        <v>0</v>
      </c>
      <c r="E178" t="s">
        <v>794</v>
      </c>
      <c r="F178" t="s">
        <v>794</v>
      </c>
      <c r="G178" t="s">
        <v>794</v>
      </c>
      <c r="H178" t="s">
        <v>794</v>
      </c>
      <c r="I178" t="s">
        <v>794</v>
      </c>
      <c r="J178" t="s">
        <v>794</v>
      </c>
      <c r="K178" t="s">
        <v>794</v>
      </c>
      <c r="L178" t="s">
        <v>794</v>
      </c>
      <c r="M178" t="s">
        <v>794</v>
      </c>
      <c r="N178" t="s">
        <v>794</v>
      </c>
      <c r="O178" t="s">
        <v>794</v>
      </c>
      <c r="P178" t="s">
        <v>794</v>
      </c>
      <c r="Q178" t="s">
        <v>794</v>
      </c>
      <c r="R178" t="s">
        <v>794</v>
      </c>
      <c r="S178" t="s">
        <v>794</v>
      </c>
      <c r="T178" t="s">
        <v>794</v>
      </c>
      <c r="U178" t="s">
        <v>794</v>
      </c>
      <c r="V178" t="s">
        <v>794</v>
      </c>
      <c r="W178" t="s">
        <v>794</v>
      </c>
      <c r="X178" t="s">
        <v>794</v>
      </c>
      <c r="Y178" t="s">
        <v>794</v>
      </c>
      <c r="Z178" t="s">
        <v>794</v>
      </c>
      <c r="AA178" t="s">
        <v>794</v>
      </c>
      <c r="AB178" t="s">
        <v>794</v>
      </c>
      <c r="AC178" t="s">
        <v>794</v>
      </c>
      <c r="AD178" t="s">
        <v>794</v>
      </c>
      <c r="AE178" t="s">
        <v>794</v>
      </c>
      <c r="AF178" t="s">
        <v>794</v>
      </c>
      <c r="AG178" t="s">
        <v>794</v>
      </c>
      <c r="AH178" t="s">
        <v>794</v>
      </c>
      <c r="AI178" t="s">
        <v>794</v>
      </c>
      <c r="AJ178" t="s">
        <v>794</v>
      </c>
      <c r="AK178" t="s">
        <v>794</v>
      </c>
      <c r="AL178" t="s">
        <v>794</v>
      </c>
      <c r="AM178" t="s">
        <v>794</v>
      </c>
      <c r="AN178" t="s">
        <v>794</v>
      </c>
      <c r="AO178" t="s">
        <v>794</v>
      </c>
      <c r="AP178" t="s">
        <v>794</v>
      </c>
      <c r="AQ178" t="s">
        <v>794</v>
      </c>
      <c r="AR178" t="s">
        <v>794</v>
      </c>
      <c r="AS178" t="s">
        <v>794</v>
      </c>
      <c r="AT178" t="s">
        <v>794</v>
      </c>
      <c r="AU178" t="s">
        <v>794</v>
      </c>
      <c r="AV178" t="s">
        <v>794</v>
      </c>
      <c r="AW178" t="s">
        <v>794</v>
      </c>
      <c r="AX178" t="s">
        <v>794</v>
      </c>
      <c r="AY178" t="s">
        <v>794</v>
      </c>
      <c r="AZ178" t="s">
        <v>794</v>
      </c>
      <c r="BA178" t="s">
        <v>794</v>
      </c>
      <c r="BB178" t="s">
        <v>794</v>
      </c>
      <c r="BC178" t="s">
        <v>794</v>
      </c>
      <c r="BD178" t="s">
        <v>794</v>
      </c>
      <c r="BE178" t="s">
        <v>794</v>
      </c>
      <c r="BF178" t="s">
        <v>794</v>
      </c>
      <c r="BG178" t="s">
        <v>794</v>
      </c>
      <c r="BH178" t="s">
        <v>794</v>
      </c>
      <c r="BI178" t="s">
        <v>794</v>
      </c>
      <c r="BJ178" t="s">
        <v>794</v>
      </c>
      <c r="BK178" t="s">
        <v>794</v>
      </c>
      <c r="BL178" t="s">
        <v>794</v>
      </c>
      <c r="BM178" t="s">
        <v>794</v>
      </c>
      <c r="BN178" t="s">
        <v>794</v>
      </c>
      <c r="BO178" t="s">
        <v>794</v>
      </c>
      <c r="BP178" t="s">
        <v>794</v>
      </c>
      <c r="BQ178" t="s">
        <v>794</v>
      </c>
      <c r="BR178" t="s">
        <v>794</v>
      </c>
      <c r="BS178" t="s">
        <v>794</v>
      </c>
      <c r="BT178" t="s">
        <v>794</v>
      </c>
      <c r="BU178" t="s">
        <v>794</v>
      </c>
      <c r="BV178" t="s">
        <v>794</v>
      </c>
      <c r="BW178" t="s">
        <v>794</v>
      </c>
      <c r="BX178" t="s">
        <v>794</v>
      </c>
      <c r="BY178" t="s">
        <v>794</v>
      </c>
      <c r="BZ178" t="s">
        <v>794</v>
      </c>
      <c r="CA178" t="s">
        <v>794</v>
      </c>
      <c r="CB178" t="s">
        <v>794</v>
      </c>
      <c r="CC178" t="s">
        <v>794</v>
      </c>
      <c r="CD178" t="s">
        <v>794</v>
      </c>
      <c r="CE178" t="s">
        <v>794</v>
      </c>
      <c r="CF178" t="s">
        <v>794</v>
      </c>
      <c r="CG178" t="s">
        <v>794</v>
      </c>
      <c r="CH178" t="s">
        <v>794</v>
      </c>
      <c r="CI178" t="s">
        <v>794</v>
      </c>
      <c r="CJ178" t="s">
        <v>794</v>
      </c>
      <c r="CK178" t="s">
        <v>794</v>
      </c>
      <c r="CL178" t="s">
        <v>794</v>
      </c>
      <c r="CM178" t="s">
        <v>794</v>
      </c>
      <c r="CN178" t="s">
        <v>794</v>
      </c>
      <c r="CO178" t="s">
        <v>794</v>
      </c>
      <c r="CP178" t="s">
        <v>794</v>
      </c>
      <c r="CQ178" t="s">
        <v>794</v>
      </c>
      <c r="CR178" t="s">
        <v>794</v>
      </c>
      <c r="CS178" t="s">
        <v>794</v>
      </c>
      <c r="CT178" t="s">
        <v>794</v>
      </c>
      <c r="CU178" t="s">
        <v>794</v>
      </c>
      <c r="CV178" t="s">
        <v>794</v>
      </c>
      <c r="CW178" t="s">
        <v>794</v>
      </c>
      <c r="CX178" t="s">
        <v>794</v>
      </c>
      <c r="CY178" t="s">
        <v>794</v>
      </c>
      <c r="CZ178" t="s">
        <v>794</v>
      </c>
      <c r="DA178" t="s">
        <v>794</v>
      </c>
      <c r="DB178" t="s">
        <v>794</v>
      </c>
      <c r="DC178" t="s">
        <v>794</v>
      </c>
      <c r="DD178" t="s">
        <v>794</v>
      </c>
      <c r="DE178" t="s">
        <v>794</v>
      </c>
      <c r="DF178" t="s">
        <v>794</v>
      </c>
      <c r="DG178" t="s">
        <v>794</v>
      </c>
      <c r="DH178" t="s">
        <v>794</v>
      </c>
      <c r="DI178" t="s">
        <v>794</v>
      </c>
    </row>
    <row r="179" spans="1:113" x14ac:dyDescent="0.35">
      <c r="A179" t="s">
        <v>451</v>
      </c>
      <c r="B179" s="1">
        <v>42736</v>
      </c>
      <c r="C179" s="1">
        <v>42746</v>
      </c>
      <c r="D179">
        <v>1</v>
      </c>
      <c r="E179">
        <v>0</v>
      </c>
      <c r="F179">
        <v>0</v>
      </c>
      <c r="G179">
        <v>0</v>
      </c>
      <c r="H179">
        <v>1</v>
      </c>
      <c r="I179">
        <v>0</v>
      </c>
      <c r="J179">
        <v>1</v>
      </c>
      <c r="K179">
        <v>0</v>
      </c>
      <c r="L179">
        <v>0</v>
      </c>
      <c r="M179">
        <v>0</v>
      </c>
      <c r="N179">
        <v>0</v>
      </c>
      <c r="O179">
        <v>0</v>
      </c>
      <c r="P179">
        <v>0</v>
      </c>
      <c r="Q179">
        <v>0</v>
      </c>
      <c r="R179">
        <v>0</v>
      </c>
      <c r="S179">
        <v>0</v>
      </c>
      <c r="T179">
        <v>0</v>
      </c>
      <c r="U179">
        <v>0</v>
      </c>
      <c r="V179">
        <v>0</v>
      </c>
      <c r="W179">
        <v>0</v>
      </c>
      <c r="X179">
        <v>0</v>
      </c>
      <c r="Y179">
        <v>0</v>
      </c>
      <c r="Z179">
        <v>0</v>
      </c>
      <c r="AA179">
        <v>0</v>
      </c>
      <c r="AB179">
        <v>1</v>
      </c>
      <c r="AC179">
        <v>0</v>
      </c>
      <c r="AD179">
        <v>1</v>
      </c>
      <c r="AE179">
        <v>0</v>
      </c>
      <c r="AF179">
        <v>0</v>
      </c>
      <c r="AG179">
        <v>0</v>
      </c>
      <c r="AH179">
        <v>0</v>
      </c>
      <c r="AI179">
        <v>1</v>
      </c>
      <c r="AJ179">
        <v>0</v>
      </c>
      <c r="AK179">
        <v>0</v>
      </c>
      <c r="AL179">
        <v>0</v>
      </c>
      <c r="AM179">
        <v>0</v>
      </c>
      <c r="AN179">
        <v>0</v>
      </c>
      <c r="AO179">
        <v>0</v>
      </c>
      <c r="AP179">
        <v>0</v>
      </c>
      <c r="AQ179">
        <v>0</v>
      </c>
      <c r="AR179" t="s">
        <v>794</v>
      </c>
      <c r="AS179" t="s">
        <v>794</v>
      </c>
      <c r="AT179" t="s">
        <v>794</v>
      </c>
      <c r="AU179" t="s">
        <v>794</v>
      </c>
      <c r="AV179">
        <v>0</v>
      </c>
      <c r="AW179" t="s">
        <v>794</v>
      </c>
      <c r="AX179" t="s">
        <v>794</v>
      </c>
      <c r="AY179">
        <v>0</v>
      </c>
      <c r="AZ179" t="s">
        <v>794</v>
      </c>
      <c r="BA179" t="s">
        <v>794</v>
      </c>
      <c r="BB179" t="s">
        <v>794</v>
      </c>
      <c r="BC179">
        <v>1</v>
      </c>
      <c r="BD179">
        <v>0</v>
      </c>
      <c r="BE179">
        <v>0</v>
      </c>
      <c r="BF179">
        <v>0</v>
      </c>
      <c r="BG179">
        <v>0</v>
      </c>
      <c r="BH179">
        <v>0</v>
      </c>
      <c r="BI179">
        <v>0</v>
      </c>
      <c r="BJ179">
        <v>1</v>
      </c>
      <c r="BK179">
        <v>0</v>
      </c>
      <c r="BL179" t="s">
        <v>794</v>
      </c>
      <c r="BM179" t="s">
        <v>794</v>
      </c>
      <c r="BN179">
        <v>1</v>
      </c>
      <c r="BO179">
        <v>1</v>
      </c>
      <c r="BP179">
        <v>1</v>
      </c>
      <c r="BQ179">
        <v>1</v>
      </c>
      <c r="BR179">
        <v>0</v>
      </c>
      <c r="BS179">
        <v>0</v>
      </c>
      <c r="BT179">
        <v>0</v>
      </c>
      <c r="BU179">
        <v>0</v>
      </c>
      <c r="BV179">
        <v>1</v>
      </c>
      <c r="BW179">
        <v>1</v>
      </c>
      <c r="BX179">
        <v>1</v>
      </c>
      <c r="BY179">
        <v>1</v>
      </c>
      <c r="BZ179">
        <v>0</v>
      </c>
      <c r="CA179">
        <v>0</v>
      </c>
      <c r="CB179">
        <v>0</v>
      </c>
      <c r="CC179">
        <v>1</v>
      </c>
      <c r="CD179">
        <v>0</v>
      </c>
      <c r="CE179">
        <v>0</v>
      </c>
      <c r="CF179">
        <v>0</v>
      </c>
      <c r="CG179">
        <v>0</v>
      </c>
      <c r="CH179">
        <v>0</v>
      </c>
      <c r="CI179">
        <v>0</v>
      </c>
      <c r="CJ179">
        <v>0</v>
      </c>
      <c r="CK179">
        <v>0</v>
      </c>
      <c r="CL179">
        <v>0</v>
      </c>
      <c r="CM179">
        <v>0</v>
      </c>
      <c r="CN179">
        <v>0</v>
      </c>
      <c r="CO179">
        <v>0</v>
      </c>
      <c r="CP179">
        <v>0</v>
      </c>
      <c r="CQ179">
        <v>0</v>
      </c>
      <c r="CR179">
        <v>1</v>
      </c>
      <c r="CS179">
        <v>0</v>
      </c>
      <c r="CT179">
        <v>0</v>
      </c>
      <c r="CU179">
        <v>0</v>
      </c>
      <c r="CV179">
        <v>0</v>
      </c>
      <c r="CW179">
        <v>0</v>
      </c>
      <c r="CX179">
        <v>1</v>
      </c>
      <c r="CY179">
        <v>0</v>
      </c>
      <c r="CZ179">
        <v>0</v>
      </c>
      <c r="DA179">
        <v>0</v>
      </c>
      <c r="DB179">
        <v>0</v>
      </c>
      <c r="DC179">
        <v>0</v>
      </c>
      <c r="DD179">
        <v>0</v>
      </c>
      <c r="DE179">
        <v>0</v>
      </c>
      <c r="DF179">
        <v>0</v>
      </c>
      <c r="DG179">
        <v>0</v>
      </c>
      <c r="DH179">
        <v>1</v>
      </c>
      <c r="DI179">
        <v>0</v>
      </c>
    </row>
    <row r="180" spans="1:113" x14ac:dyDescent="0.35">
      <c r="A180" t="s">
        <v>451</v>
      </c>
      <c r="B180" s="1">
        <v>42747</v>
      </c>
      <c r="C180" s="1">
        <v>42787</v>
      </c>
      <c r="D180">
        <v>1</v>
      </c>
      <c r="E180">
        <v>0</v>
      </c>
      <c r="F180">
        <v>0</v>
      </c>
      <c r="G180">
        <v>0</v>
      </c>
      <c r="H180">
        <v>1</v>
      </c>
      <c r="I180">
        <v>0</v>
      </c>
      <c r="J180">
        <v>1</v>
      </c>
      <c r="K180">
        <v>0</v>
      </c>
      <c r="L180">
        <v>0</v>
      </c>
      <c r="M180">
        <v>0</v>
      </c>
      <c r="N180">
        <v>0</v>
      </c>
      <c r="O180">
        <v>0</v>
      </c>
      <c r="P180">
        <v>0</v>
      </c>
      <c r="Q180">
        <v>0</v>
      </c>
      <c r="R180">
        <v>0</v>
      </c>
      <c r="S180">
        <v>0</v>
      </c>
      <c r="T180">
        <v>0</v>
      </c>
      <c r="U180">
        <v>0</v>
      </c>
      <c r="V180">
        <v>0</v>
      </c>
      <c r="W180">
        <v>0</v>
      </c>
      <c r="X180">
        <v>0</v>
      </c>
      <c r="Y180">
        <v>0</v>
      </c>
      <c r="Z180">
        <v>0</v>
      </c>
      <c r="AA180">
        <v>0</v>
      </c>
      <c r="AB180">
        <v>1</v>
      </c>
      <c r="AC180">
        <v>0</v>
      </c>
      <c r="AD180">
        <v>1</v>
      </c>
      <c r="AE180">
        <v>0</v>
      </c>
      <c r="AF180">
        <v>0</v>
      </c>
      <c r="AG180">
        <v>0</v>
      </c>
      <c r="AH180">
        <v>0</v>
      </c>
      <c r="AI180">
        <v>1</v>
      </c>
      <c r="AJ180">
        <v>0</v>
      </c>
      <c r="AK180">
        <v>0</v>
      </c>
      <c r="AL180">
        <v>0</v>
      </c>
      <c r="AM180">
        <v>0</v>
      </c>
      <c r="AN180">
        <v>0</v>
      </c>
      <c r="AO180">
        <v>0</v>
      </c>
      <c r="AP180">
        <v>0</v>
      </c>
      <c r="AQ180">
        <v>0</v>
      </c>
      <c r="AR180" t="s">
        <v>794</v>
      </c>
      <c r="AS180" t="s">
        <v>794</v>
      </c>
      <c r="AT180" t="s">
        <v>794</v>
      </c>
      <c r="AU180" t="s">
        <v>794</v>
      </c>
      <c r="AV180">
        <v>0</v>
      </c>
      <c r="AW180" t="s">
        <v>794</v>
      </c>
      <c r="AX180" t="s">
        <v>794</v>
      </c>
      <c r="AY180">
        <v>0</v>
      </c>
      <c r="AZ180" t="s">
        <v>794</v>
      </c>
      <c r="BA180" t="s">
        <v>794</v>
      </c>
      <c r="BB180" t="s">
        <v>794</v>
      </c>
      <c r="BC180">
        <v>1</v>
      </c>
      <c r="BD180">
        <v>0</v>
      </c>
      <c r="BE180">
        <v>0</v>
      </c>
      <c r="BF180">
        <v>0</v>
      </c>
      <c r="BG180">
        <v>0</v>
      </c>
      <c r="BH180">
        <v>0</v>
      </c>
      <c r="BI180">
        <v>0</v>
      </c>
      <c r="BJ180">
        <v>1</v>
      </c>
      <c r="BK180">
        <v>0</v>
      </c>
      <c r="BL180" t="s">
        <v>794</v>
      </c>
      <c r="BM180" t="s">
        <v>794</v>
      </c>
      <c r="BN180">
        <v>1</v>
      </c>
      <c r="BO180">
        <v>1</v>
      </c>
      <c r="BP180">
        <v>1</v>
      </c>
      <c r="BQ180">
        <v>1</v>
      </c>
      <c r="BR180">
        <v>0</v>
      </c>
      <c r="BS180">
        <v>0</v>
      </c>
      <c r="BT180">
        <v>0</v>
      </c>
      <c r="BU180">
        <v>0</v>
      </c>
      <c r="BV180">
        <v>1</v>
      </c>
      <c r="BW180">
        <v>1</v>
      </c>
      <c r="BX180">
        <v>1</v>
      </c>
      <c r="BY180">
        <v>1</v>
      </c>
      <c r="BZ180">
        <v>0</v>
      </c>
      <c r="CA180">
        <v>0</v>
      </c>
      <c r="CB180">
        <v>0</v>
      </c>
      <c r="CC180">
        <v>1</v>
      </c>
      <c r="CD180">
        <v>0</v>
      </c>
      <c r="CE180">
        <v>0</v>
      </c>
      <c r="CF180">
        <v>0</v>
      </c>
      <c r="CG180">
        <v>0</v>
      </c>
      <c r="CH180">
        <v>0</v>
      </c>
      <c r="CI180">
        <v>0</v>
      </c>
      <c r="CJ180">
        <v>0</v>
      </c>
      <c r="CK180">
        <v>0</v>
      </c>
      <c r="CL180">
        <v>0</v>
      </c>
      <c r="CM180">
        <v>0</v>
      </c>
      <c r="CN180">
        <v>0</v>
      </c>
      <c r="CO180">
        <v>0</v>
      </c>
      <c r="CP180">
        <v>0</v>
      </c>
      <c r="CQ180">
        <v>0</v>
      </c>
      <c r="CR180">
        <v>1</v>
      </c>
      <c r="CS180">
        <v>0</v>
      </c>
      <c r="CT180">
        <v>0</v>
      </c>
      <c r="CU180">
        <v>0</v>
      </c>
      <c r="CV180">
        <v>0</v>
      </c>
      <c r="CW180">
        <v>0</v>
      </c>
      <c r="CX180">
        <v>1</v>
      </c>
      <c r="CY180">
        <v>0</v>
      </c>
      <c r="CZ180">
        <v>0</v>
      </c>
      <c r="DA180">
        <v>0</v>
      </c>
      <c r="DB180">
        <v>0</v>
      </c>
      <c r="DC180">
        <v>0</v>
      </c>
      <c r="DD180">
        <v>0</v>
      </c>
      <c r="DE180">
        <v>0</v>
      </c>
      <c r="DF180">
        <v>0</v>
      </c>
      <c r="DG180">
        <v>0</v>
      </c>
      <c r="DH180">
        <v>1</v>
      </c>
      <c r="DI180">
        <v>0</v>
      </c>
    </row>
    <row r="181" spans="1:113" x14ac:dyDescent="0.35">
      <c r="A181" t="s">
        <v>451</v>
      </c>
      <c r="B181" s="1">
        <v>42788</v>
      </c>
      <c r="C181" s="1">
        <v>42802</v>
      </c>
      <c r="D181">
        <v>1</v>
      </c>
      <c r="E181">
        <v>0</v>
      </c>
      <c r="F181">
        <v>0</v>
      </c>
      <c r="G181">
        <v>0</v>
      </c>
      <c r="H181">
        <v>1</v>
      </c>
      <c r="I181">
        <v>0</v>
      </c>
      <c r="J181">
        <v>1</v>
      </c>
      <c r="K181">
        <v>0</v>
      </c>
      <c r="L181">
        <v>0</v>
      </c>
      <c r="M181">
        <v>0</v>
      </c>
      <c r="N181">
        <v>0</v>
      </c>
      <c r="O181">
        <v>0</v>
      </c>
      <c r="P181">
        <v>0</v>
      </c>
      <c r="Q181">
        <v>0</v>
      </c>
      <c r="R181">
        <v>0</v>
      </c>
      <c r="S181">
        <v>0</v>
      </c>
      <c r="T181">
        <v>0</v>
      </c>
      <c r="U181">
        <v>0</v>
      </c>
      <c r="V181">
        <v>0</v>
      </c>
      <c r="W181">
        <v>0</v>
      </c>
      <c r="X181">
        <v>0</v>
      </c>
      <c r="Y181">
        <v>0</v>
      </c>
      <c r="Z181">
        <v>0</v>
      </c>
      <c r="AA181">
        <v>0</v>
      </c>
      <c r="AB181">
        <v>1</v>
      </c>
      <c r="AC181">
        <v>0</v>
      </c>
      <c r="AD181">
        <v>1</v>
      </c>
      <c r="AE181">
        <v>0</v>
      </c>
      <c r="AF181">
        <v>0</v>
      </c>
      <c r="AG181">
        <v>0</v>
      </c>
      <c r="AH181">
        <v>0</v>
      </c>
      <c r="AI181">
        <v>1</v>
      </c>
      <c r="AJ181">
        <v>0</v>
      </c>
      <c r="AK181">
        <v>0</v>
      </c>
      <c r="AL181">
        <v>0</v>
      </c>
      <c r="AM181">
        <v>0</v>
      </c>
      <c r="AN181">
        <v>0</v>
      </c>
      <c r="AO181">
        <v>0</v>
      </c>
      <c r="AP181">
        <v>0</v>
      </c>
      <c r="AQ181">
        <v>0</v>
      </c>
      <c r="AR181" t="s">
        <v>794</v>
      </c>
      <c r="AS181" t="s">
        <v>794</v>
      </c>
      <c r="AT181" t="s">
        <v>794</v>
      </c>
      <c r="AU181" t="s">
        <v>794</v>
      </c>
      <c r="AV181">
        <v>0</v>
      </c>
      <c r="AW181" t="s">
        <v>794</v>
      </c>
      <c r="AX181" t="s">
        <v>794</v>
      </c>
      <c r="AY181">
        <v>0</v>
      </c>
      <c r="AZ181" t="s">
        <v>794</v>
      </c>
      <c r="BA181" t="s">
        <v>794</v>
      </c>
      <c r="BB181" t="s">
        <v>794</v>
      </c>
      <c r="BC181">
        <v>1</v>
      </c>
      <c r="BD181">
        <v>0</v>
      </c>
      <c r="BE181">
        <v>0</v>
      </c>
      <c r="BF181">
        <v>0</v>
      </c>
      <c r="BG181">
        <v>0</v>
      </c>
      <c r="BH181">
        <v>0</v>
      </c>
      <c r="BI181">
        <v>0</v>
      </c>
      <c r="BJ181">
        <v>1</v>
      </c>
      <c r="BK181">
        <v>0</v>
      </c>
      <c r="BL181" t="s">
        <v>794</v>
      </c>
      <c r="BM181" t="s">
        <v>794</v>
      </c>
      <c r="BN181">
        <v>1</v>
      </c>
      <c r="BO181">
        <v>1</v>
      </c>
      <c r="BP181">
        <v>1</v>
      </c>
      <c r="BQ181">
        <v>1</v>
      </c>
      <c r="BR181">
        <v>0</v>
      </c>
      <c r="BS181">
        <v>0</v>
      </c>
      <c r="BT181">
        <v>0</v>
      </c>
      <c r="BU181">
        <v>0</v>
      </c>
      <c r="BV181">
        <v>1</v>
      </c>
      <c r="BW181">
        <v>1</v>
      </c>
      <c r="BX181">
        <v>1</v>
      </c>
      <c r="BY181">
        <v>1</v>
      </c>
      <c r="BZ181">
        <v>0</v>
      </c>
      <c r="CA181">
        <v>0</v>
      </c>
      <c r="CB181">
        <v>0</v>
      </c>
      <c r="CC181">
        <v>1</v>
      </c>
      <c r="CD181">
        <v>0</v>
      </c>
      <c r="CE181">
        <v>0</v>
      </c>
      <c r="CF181">
        <v>0</v>
      </c>
      <c r="CG181">
        <v>0</v>
      </c>
      <c r="CH181">
        <v>0</v>
      </c>
      <c r="CI181">
        <v>0</v>
      </c>
      <c r="CJ181">
        <v>0</v>
      </c>
      <c r="CK181">
        <v>0</v>
      </c>
      <c r="CL181">
        <v>0</v>
      </c>
      <c r="CM181">
        <v>0</v>
      </c>
      <c r="CN181">
        <v>0</v>
      </c>
      <c r="CO181">
        <v>0</v>
      </c>
      <c r="CP181">
        <v>0</v>
      </c>
      <c r="CQ181">
        <v>0</v>
      </c>
      <c r="CR181">
        <v>1</v>
      </c>
      <c r="CS181">
        <v>0</v>
      </c>
      <c r="CT181">
        <v>0</v>
      </c>
      <c r="CU181">
        <v>0</v>
      </c>
      <c r="CV181">
        <v>0</v>
      </c>
      <c r="CW181">
        <v>0</v>
      </c>
      <c r="CX181">
        <v>1</v>
      </c>
      <c r="CY181">
        <v>0</v>
      </c>
      <c r="CZ181">
        <v>0</v>
      </c>
      <c r="DA181">
        <v>0</v>
      </c>
      <c r="DB181">
        <v>0</v>
      </c>
      <c r="DC181">
        <v>0</v>
      </c>
      <c r="DD181">
        <v>0</v>
      </c>
      <c r="DE181">
        <v>0</v>
      </c>
      <c r="DF181">
        <v>0</v>
      </c>
      <c r="DG181">
        <v>0</v>
      </c>
      <c r="DH181">
        <v>1</v>
      </c>
      <c r="DI181">
        <v>0</v>
      </c>
    </row>
    <row r="182" spans="1:113" x14ac:dyDescent="0.35">
      <c r="A182" t="s">
        <v>451</v>
      </c>
      <c r="B182" s="1">
        <v>42803</v>
      </c>
      <c r="C182" s="1">
        <v>42818</v>
      </c>
      <c r="D182">
        <v>1</v>
      </c>
      <c r="E182">
        <v>0</v>
      </c>
      <c r="F182">
        <v>0</v>
      </c>
      <c r="G182">
        <v>0</v>
      </c>
      <c r="H182">
        <v>1</v>
      </c>
      <c r="I182">
        <v>0</v>
      </c>
      <c r="J182">
        <v>1</v>
      </c>
      <c r="K182">
        <v>0</v>
      </c>
      <c r="L182">
        <v>0</v>
      </c>
      <c r="M182">
        <v>0</v>
      </c>
      <c r="N182">
        <v>0</v>
      </c>
      <c r="O182">
        <v>0</v>
      </c>
      <c r="P182">
        <v>0</v>
      </c>
      <c r="Q182">
        <v>0</v>
      </c>
      <c r="R182">
        <v>0</v>
      </c>
      <c r="S182">
        <v>0</v>
      </c>
      <c r="T182">
        <v>0</v>
      </c>
      <c r="U182">
        <v>0</v>
      </c>
      <c r="V182">
        <v>0</v>
      </c>
      <c r="W182">
        <v>0</v>
      </c>
      <c r="X182">
        <v>0</v>
      </c>
      <c r="Y182">
        <v>0</v>
      </c>
      <c r="Z182">
        <v>0</v>
      </c>
      <c r="AA182">
        <v>0</v>
      </c>
      <c r="AB182">
        <v>1</v>
      </c>
      <c r="AC182">
        <v>0</v>
      </c>
      <c r="AD182">
        <v>1</v>
      </c>
      <c r="AE182">
        <v>0</v>
      </c>
      <c r="AF182">
        <v>0</v>
      </c>
      <c r="AG182">
        <v>0</v>
      </c>
      <c r="AH182">
        <v>0</v>
      </c>
      <c r="AI182">
        <v>1</v>
      </c>
      <c r="AJ182">
        <v>0</v>
      </c>
      <c r="AK182">
        <v>0</v>
      </c>
      <c r="AL182">
        <v>0</v>
      </c>
      <c r="AM182">
        <v>0</v>
      </c>
      <c r="AN182">
        <v>0</v>
      </c>
      <c r="AO182">
        <v>0</v>
      </c>
      <c r="AP182">
        <v>0</v>
      </c>
      <c r="AQ182">
        <v>0</v>
      </c>
      <c r="AR182" t="s">
        <v>794</v>
      </c>
      <c r="AS182" t="s">
        <v>794</v>
      </c>
      <c r="AT182" t="s">
        <v>794</v>
      </c>
      <c r="AU182" t="s">
        <v>794</v>
      </c>
      <c r="AV182">
        <v>0</v>
      </c>
      <c r="AW182" t="s">
        <v>794</v>
      </c>
      <c r="AX182" t="s">
        <v>794</v>
      </c>
      <c r="AY182">
        <v>0</v>
      </c>
      <c r="AZ182" t="s">
        <v>794</v>
      </c>
      <c r="BA182" t="s">
        <v>794</v>
      </c>
      <c r="BB182" t="s">
        <v>794</v>
      </c>
      <c r="BC182">
        <v>1</v>
      </c>
      <c r="BD182">
        <v>0</v>
      </c>
      <c r="BE182">
        <v>0</v>
      </c>
      <c r="BF182">
        <v>0</v>
      </c>
      <c r="BG182">
        <v>0</v>
      </c>
      <c r="BH182">
        <v>0</v>
      </c>
      <c r="BI182">
        <v>0</v>
      </c>
      <c r="BJ182">
        <v>1</v>
      </c>
      <c r="BK182">
        <v>0</v>
      </c>
      <c r="BL182" t="s">
        <v>794</v>
      </c>
      <c r="BM182" t="s">
        <v>794</v>
      </c>
      <c r="BN182">
        <v>1</v>
      </c>
      <c r="BO182">
        <v>1</v>
      </c>
      <c r="BP182">
        <v>1</v>
      </c>
      <c r="BQ182">
        <v>1</v>
      </c>
      <c r="BR182">
        <v>0</v>
      </c>
      <c r="BS182">
        <v>0</v>
      </c>
      <c r="BT182">
        <v>0</v>
      </c>
      <c r="BU182">
        <v>0</v>
      </c>
      <c r="BV182">
        <v>1</v>
      </c>
      <c r="BW182">
        <v>1</v>
      </c>
      <c r="BX182">
        <v>1</v>
      </c>
      <c r="BY182">
        <v>1</v>
      </c>
      <c r="BZ182">
        <v>0</v>
      </c>
      <c r="CA182">
        <v>0</v>
      </c>
      <c r="CB182">
        <v>0</v>
      </c>
      <c r="CC182">
        <v>1</v>
      </c>
      <c r="CD182">
        <v>0</v>
      </c>
      <c r="CE182">
        <v>0</v>
      </c>
      <c r="CF182">
        <v>0</v>
      </c>
      <c r="CG182">
        <v>0</v>
      </c>
      <c r="CH182">
        <v>0</v>
      </c>
      <c r="CI182">
        <v>0</v>
      </c>
      <c r="CJ182">
        <v>0</v>
      </c>
      <c r="CK182">
        <v>0</v>
      </c>
      <c r="CL182">
        <v>0</v>
      </c>
      <c r="CM182">
        <v>0</v>
      </c>
      <c r="CN182">
        <v>0</v>
      </c>
      <c r="CO182">
        <v>0</v>
      </c>
      <c r="CP182">
        <v>0</v>
      </c>
      <c r="CQ182">
        <v>0</v>
      </c>
      <c r="CR182">
        <v>1</v>
      </c>
      <c r="CS182">
        <v>0</v>
      </c>
      <c r="CT182">
        <v>0</v>
      </c>
      <c r="CU182">
        <v>0</v>
      </c>
      <c r="CV182">
        <v>0</v>
      </c>
      <c r="CW182">
        <v>0</v>
      </c>
      <c r="CX182">
        <v>1</v>
      </c>
      <c r="CY182">
        <v>0</v>
      </c>
      <c r="CZ182">
        <v>0</v>
      </c>
      <c r="DA182">
        <v>0</v>
      </c>
      <c r="DB182">
        <v>0</v>
      </c>
      <c r="DC182">
        <v>0</v>
      </c>
      <c r="DD182">
        <v>0</v>
      </c>
      <c r="DE182">
        <v>0</v>
      </c>
      <c r="DF182">
        <v>0</v>
      </c>
      <c r="DG182">
        <v>0</v>
      </c>
      <c r="DH182">
        <v>1</v>
      </c>
      <c r="DI182">
        <v>0</v>
      </c>
    </row>
    <row r="183" spans="1:113" x14ac:dyDescent="0.35">
      <c r="A183" t="s">
        <v>451</v>
      </c>
      <c r="B183" s="1">
        <v>42819</v>
      </c>
      <c r="C183" s="1">
        <v>42916</v>
      </c>
      <c r="D183">
        <v>1</v>
      </c>
      <c r="E183">
        <v>0</v>
      </c>
      <c r="F183">
        <v>0</v>
      </c>
      <c r="G183">
        <v>0</v>
      </c>
      <c r="H183">
        <v>1</v>
      </c>
      <c r="I183">
        <v>0</v>
      </c>
      <c r="J183">
        <v>1</v>
      </c>
      <c r="K183">
        <v>0</v>
      </c>
      <c r="L183">
        <v>0</v>
      </c>
      <c r="M183">
        <v>0</v>
      </c>
      <c r="N183">
        <v>0</v>
      </c>
      <c r="O183">
        <v>0</v>
      </c>
      <c r="P183">
        <v>0</v>
      </c>
      <c r="Q183">
        <v>0</v>
      </c>
      <c r="R183">
        <v>0</v>
      </c>
      <c r="S183">
        <v>0</v>
      </c>
      <c r="T183">
        <v>0</v>
      </c>
      <c r="U183">
        <v>0</v>
      </c>
      <c r="V183">
        <v>0</v>
      </c>
      <c r="W183">
        <v>0</v>
      </c>
      <c r="X183">
        <v>0</v>
      </c>
      <c r="Y183">
        <v>0</v>
      </c>
      <c r="Z183">
        <v>0</v>
      </c>
      <c r="AA183">
        <v>0</v>
      </c>
      <c r="AB183">
        <v>1</v>
      </c>
      <c r="AC183">
        <v>0</v>
      </c>
      <c r="AD183">
        <v>1</v>
      </c>
      <c r="AE183">
        <v>0</v>
      </c>
      <c r="AF183">
        <v>0</v>
      </c>
      <c r="AG183">
        <v>0</v>
      </c>
      <c r="AH183">
        <v>0</v>
      </c>
      <c r="AI183">
        <v>1</v>
      </c>
      <c r="AJ183">
        <v>0</v>
      </c>
      <c r="AK183">
        <v>0</v>
      </c>
      <c r="AL183">
        <v>0</v>
      </c>
      <c r="AM183">
        <v>0</v>
      </c>
      <c r="AN183">
        <v>0</v>
      </c>
      <c r="AO183">
        <v>0</v>
      </c>
      <c r="AP183">
        <v>0</v>
      </c>
      <c r="AQ183">
        <v>0</v>
      </c>
      <c r="AR183" t="s">
        <v>794</v>
      </c>
      <c r="AS183" t="s">
        <v>794</v>
      </c>
      <c r="AT183" t="s">
        <v>794</v>
      </c>
      <c r="AU183" t="s">
        <v>794</v>
      </c>
      <c r="AV183">
        <v>0</v>
      </c>
      <c r="AW183" t="s">
        <v>794</v>
      </c>
      <c r="AX183" t="s">
        <v>794</v>
      </c>
      <c r="AY183">
        <v>0</v>
      </c>
      <c r="AZ183" t="s">
        <v>794</v>
      </c>
      <c r="BA183" t="s">
        <v>794</v>
      </c>
      <c r="BB183" t="s">
        <v>794</v>
      </c>
      <c r="BC183">
        <v>1</v>
      </c>
      <c r="BD183">
        <v>0</v>
      </c>
      <c r="BE183">
        <v>0</v>
      </c>
      <c r="BF183">
        <v>0</v>
      </c>
      <c r="BG183">
        <v>0</v>
      </c>
      <c r="BH183">
        <v>0</v>
      </c>
      <c r="BI183">
        <v>0</v>
      </c>
      <c r="BJ183">
        <v>1</v>
      </c>
      <c r="BK183">
        <v>0</v>
      </c>
      <c r="BL183" t="s">
        <v>794</v>
      </c>
      <c r="BM183" t="s">
        <v>794</v>
      </c>
      <c r="BN183">
        <v>1</v>
      </c>
      <c r="BO183">
        <v>1</v>
      </c>
      <c r="BP183">
        <v>1</v>
      </c>
      <c r="BQ183">
        <v>1</v>
      </c>
      <c r="BR183">
        <v>0</v>
      </c>
      <c r="BS183">
        <v>0</v>
      </c>
      <c r="BT183">
        <v>0</v>
      </c>
      <c r="BU183">
        <v>0</v>
      </c>
      <c r="BV183">
        <v>1</v>
      </c>
      <c r="BW183">
        <v>1</v>
      </c>
      <c r="BX183">
        <v>1</v>
      </c>
      <c r="BY183">
        <v>1</v>
      </c>
      <c r="BZ183">
        <v>0</v>
      </c>
      <c r="CA183">
        <v>0</v>
      </c>
      <c r="CB183">
        <v>0</v>
      </c>
      <c r="CC183">
        <v>1</v>
      </c>
      <c r="CD183">
        <v>0</v>
      </c>
      <c r="CE183">
        <v>0</v>
      </c>
      <c r="CF183">
        <v>0</v>
      </c>
      <c r="CG183">
        <v>0</v>
      </c>
      <c r="CH183">
        <v>0</v>
      </c>
      <c r="CI183">
        <v>0</v>
      </c>
      <c r="CJ183">
        <v>0</v>
      </c>
      <c r="CK183">
        <v>0</v>
      </c>
      <c r="CL183">
        <v>0</v>
      </c>
      <c r="CM183">
        <v>0</v>
      </c>
      <c r="CN183">
        <v>0</v>
      </c>
      <c r="CO183">
        <v>0</v>
      </c>
      <c r="CP183">
        <v>0</v>
      </c>
      <c r="CQ183">
        <v>0</v>
      </c>
      <c r="CR183">
        <v>1</v>
      </c>
      <c r="CS183">
        <v>0</v>
      </c>
      <c r="CT183">
        <v>0</v>
      </c>
      <c r="CU183">
        <v>0</v>
      </c>
      <c r="CV183">
        <v>0</v>
      </c>
      <c r="CW183">
        <v>0</v>
      </c>
      <c r="CX183">
        <v>1</v>
      </c>
      <c r="CY183">
        <v>0</v>
      </c>
      <c r="CZ183">
        <v>0</v>
      </c>
      <c r="DA183">
        <v>0</v>
      </c>
      <c r="DB183">
        <v>0</v>
      </c>
      <c r="DC183">
        <v>0</v>
      </c>
      <c r="DD183">
        <v>0</v>
      </c>
      <c r="DE183">
        <v>0</v>
      </c>
      <c r="DF183">
        <v>0</v>
      </c>
      <c r="DG183">
        <v>0</v>
      </c>
      <c r="DH183">
        <v>1</v>
      </c>
      <c r="DI183">
        <v>0</v>
      </c>
    </row>
    <row r="184" spans="1:113" x14ac:dyDescent="0.35">
      <c r="A184" t="s">
        <v>451</v>
      </c>
      <c r="B184" s="1">
        <v>42917</v>
      </c>
      <c r="C184" s="1">
        <v>42961</v>
      </c>
      <c r="D184">
        <v>1</v>
      </c>
      <c r="E184">
        <v>0</v>
      </c>
      <c r="F184">
        <v>0</v>
      </c>
      <c r="G184">
        <v>0</v>
      </c>
      <c r="H184">
        <v>1</v>
      </c>
      <c r="I184">
        <v>0</v>
      </c>
      <c r="J184">
        <v>1</v>
      </c>
      <c r="K184">
        <v>0</v>
      </c>
      <c r="L184">
        <v>0</v>
      </c>
      <c r="M184">
        <v>0</v>
      </c>
      <c r="N184">
        <v>0</v>
      </c>
      <c r="O184">
        <v>0</v>
      </c>
      <c r="P184">
        <v>0</v>
      </c>
      <c r="Q184">
        <v>0</v>
      </c>
      <c r="R184">
        <v>0</v>
      </c>
      <c r="S184">
        <v>0</v>
      </c>
      <c r="T184">
        <v>0</v>
      </c>
      <c r="U184">
        <v>0</v>
      </c>
      <c r="V184">
        <v>0</v>
      </c>
      <c r="W184">
        <v>0</v>
      </c>
      <c r="X184">
        <v>0</v>
      </c>
      <c r="Y184">
        <v>0</v>
      </c>
      <c r="Z184">
        <v>0</v>
      </c>
      <c r="AA184">
        <v>0</v>
      </c>
      <c r="AB184">
        <v>1</v>
      </c>
      <c r="AC184">
        <v>0</v>
      </c>
      <c r="AD184">
        <v>1</v>
      </c>
      <c r="AE184">
        <v>0</v>
      </c>
      <c r="AF184">
        <v>0</v>
      </c>
      <c r="AG184">
        <v>0</v>
      </c>
      <c r="AH184">
        <v>0</v>
      </c>
      <c r="AI184">
        <v>1</v>
      </c>
      <c r="AJ184">
        <v>0</v>
      </c>
      <c r="AK184">
        <v>0</v>
      </c>
      <c r="AL184">
        <v>0</v>
      </c>
      <c r="AM184">
        <v>0</v>
      </c>
      <c r="AN184">
        <v>0</v>
      </c>
      <c r="AO184">
        <v>0</v>
      </c>
      <c r="AP184">
        <v>0</v>
      </c>
      <c r="AQ184">
        <v>0</v>
      </c>
      <c r="AR184" t="s">
        <v>794</v>
      </c>
      <c r="AS184" t="s">
        <v>794</v>
      </c>
      <c r="AT184" t="s">
        <v>794</v>
      </c>
      <c r="AU184" t="s">
        <v>794</v>
      </c>
      <c r="AV184">
        <v>0</v>
      </c>
      <c r="AW184" t="s">
        <v>794</v>
      </c>
      <c r="AX184" t="s">
        <v>794</v>
      </c>
      <c r="AY184">
        <v>0</v>
      </c>
      <c r="AZ184" t="s">
        <v>794</v>
      </c>
      <c r="BA184" t="s">
        <v>794</v>
      </c>
      <c r="BB184" t="s">
        <v>794</v>
      </c>
      <c r="BC184">
        <v>1</v>
      </c>
      <c r="BD184">
        <v>0</v>
      </c>
      <c r="BE184">
        <v>0</v>
      </c>
      <c r="BF184">
        <v>0</v>
      </c>
      <c r="BG184">
        <v>0</v>
      </c>
      <c r="BH184">
        <v>0</v>
      </c>
      <c r="BI184">
        <v>0</v>
      </c>
      <c r="BJ184">
        <v>1</v>
      </c>
      <c r="BK184">
        <v>0</v>
      </c>
      <c r="BL184" t="s">
        <v>794</v>
      </c>
      <c r="BM184" t="s">
        <v>794</v>
      </c>
      <c r="BN184">
        <v>1</v>
      </c>
      <c r="BO184">
        <v>1</v>
      </c>
      <c r="BP184">
        <v>1</v>
      </c>
      <c r="BQ184">
        <v>1</v>
      </c>
      <c r="BR184">
        <v>0</v>
      </c>
      <c r="BS184">
        <v>0</v>
      </c>
      <c r="BT184">
        <v>0</v>
      </c>
      <c r="BU184">
        <v>0</v>
      </c>
      <c r="BV184">
        <v>1</v>
      </c>
      <c r="BW184">
        <v>1</v>
      </c>
      <c r="BX184">
        <v>1</v>
      </c>
      <c r="BY184">
        <v>1</v>
      </c>
      <c r="BZ184">
        <v>0</v>
      </c>
      <c r="CA184">
        <v>0</v>
      </c>
      <c r="CB184">
        <v>0</v>
      </c>
      <c r="CC184">
        <v>1</v>
      </c>
      <c r="CD184">
        <v>0</v>
      </c>
      <c r="CE184">
        <v>0</v>
      </c>
      <c r="CF184">
        <v>0</v>
      </c>
      <c r="CG184">
        <v>0</v>
      </c>
      <c r="CH184">
        <v>0</v>
      </c>
      <c r="CI184">
        <v>0</v>
      </c>
      <c r="CJ184">
        <v>0</v>
      </c>
      <c r="CK184">
        <v>0</v>
      </c>
      <c r="CL184">
        <v>0</v>
      </c>
      <c r="CM184">
        <v>0</v>
      </c>
      <c r="CN184">
        <v>0</v>
      </c>
      <c r="CO184">
        <v>0</v>
      </c>
      <c r="CP184">
        <v>0</v>
      </c>
      <c r="CQ184">
        <v>0</v>
      </c>
      <c r="CR184">
        <v>1</v>
      </c>
      <c r="CS184">
        <v>0</v>
      </c>
      <c r="CT184">
        <v>0</v>
      </c>
      <c r="CU184">
        <v>0</v>
      </c>
      <c r="CV184">
        <v>0</v>
      </c>
      <c r="CW184">
        <v>0</v>
      </c>
      <c r="CX184">
        <v>1</v>
      </c>
      <c r="CY184">
        <v>0</v>
      </c>
      <c r="CZ184">
        <v>0</v>
      </c>
      <c r="DA184">
        <v>0</v>
      </c>
      <c r="DB184">
        <v>0</v>
      </c>
      <c r="DC184">
        <v>0</v>
      </c>
      <c r="DD184">
        <v>0</v>
      </c>
      <c r="DE184">
        <v>0</v>
      </c>
      <c r="DF184">
        <v>0</v>
      </c>
      <c r="DG184">
        <v>0</v>
      </c>
      <c r="DH184">
        <v>1</v>
      </c>
      <c r="DI184">
        <v>0</v>
      </c>
    </row>
    <row r="185" spans="1:113" x14ac:dyDescent="0.35">
      <c r="A185" t="s">
        <v>451</v>
      </c>
      <c r="B185" s="1">
        <v>42962</v>
      </c>
      <c r="C185" s="1">
        <v>43089</v>
      </c>
      <c r="D185">
        <v>1</v>
      </c>
      <c r="E185">
        <v>0</v>
      </c>
      <c r="F185">
        <v>0</v>
      </c>
      <c r="G185">
        <v>0</v>
      </c>
      <c r="H185">
        <v>1</v>
      </c>
      <c r="I185">
        <v>0</v>
      </c>
      <c r="J185">
        <v>1</v>
      </c>
      <c r="K185">
        <v>0</v>
      </c>
      <c r="L185">
        <v>0</v>
      </c>
      <c r="M185">
        <v>0</v>
      </c>
      <c r="N185">
        <v>0</v>
      </c>
      <c r="O185">
        <v>0</v>
      </c>
      <c r="P185">
        <v>0</v>
      </c>
      <c r="Q185">
        <v>0</v>
      </c>
      <c r="R185">
        <v>0</v>
      </c>
      <c r="S185">
        <v>0</v>
      </c>
      <c r="T185">
        <v>0</v>
      </c>
      <c r="U185">
        <v>0</v>
      </c>
      <c r="V185">
        <v>0</v>
      </c>
      <c r="W185">
        <v>0</v>
      </c>
      <c r="X185">
        <v>0</v>
      </c>
      <c r="Y185">
        <v>0</v>
      </c>
      <c r="Z185">
        <v>0</v>
      </c>
      <c r="AA185">
        <v>0</v>
      </c>
      <c r="AB185">
        <v>1</v>
      </c>
      <c r="AC185">
        <v>0</v>
      </c>
      <c r="AD185">
        <v>1</v>
      </c>
      <c r="AE185">
        <v>0</v>
      </c>
      <c r="AF185">
        <v>0</v>
      </c>
      <c r="AG185">
        <v>0</v>
      </c>
      <c r="AH185">
        <v>0</v>
      </c>
      <c r="AI185">
        <v>1</v>
      </c>
      <c r="AJ185">
        <v>0</v>
      </c>
      <c r="AK185">
        <v>0</v>
      </c>
      <c r="AL185">
        <v>0</v>
      </c>
      <c r="AM185">
        <v>0</v>
      </c>
      <c r="AN185">
        <v>0</v>
      </c>
      <c r="AO185">
        <v>0</v>
      </c>
      <c r="AP185">
        <v>0</v>
      </c>
      <c r="AQ185">
        <v>0</v>
      </c>
      <c r="AR185" t="s">
        <v>794</v>
      </c>
      <c r="AS185" t="s">
        <v>794</v>
      </c>
      <c r="AT185" t="s">
        <v>794</v>
      </c>
      <c r="AU185" t="s">
        <v>794</v>
      </c>
      <c r="AV185">
        <v>0</v>
      </c>
      <c r="AW185" t="s">
        <v>794</v>
      </c>
      <c r="AX185" t="s">
        <v>794</v>
      </c>
      <c r="AY185">
        <v>0</v>
      </c>
      <c r="AZ185" t="s">
        <v>794</v>
      </c>
      <c r="BA185" t="s">
        <v>794</v>
      </c>
      <c r="BB185" t="s">
        <v>794</v>
      </c>
      <c r="BC185">
        <v>1</v>
      </c>
      <c r="BD185">
        <v>0</v>
      </c>
      <c r="BE185">
        <v>0</v>
      </c>
      <c r="BF185">
        <v>0</v>
      </c>
      <c r="BG185">
        <v>0</v>
      </c>
      <c r="BH185">
        <v>0</v>
      </c>
      <c r="BI185">
        <v>0</v>
      </c>
      <c r="BJ185">
        <v>1</v>
      </c>
      <c r="BK185">
        <v>0</v>
      </c>
      <c r="BL185" t="s">
        <v>794</v>
      </c>
      <c r="BM185" t="s">
        <v>794</v>
      </c>
      <c r="BN185">
        <v>1</v>
      </c>
      <c r="BO185">
        <v>1</v>
      </c>
      <c r="BP185">
        <v>1</v>
      </c>
      <c r="BQ185">
        <v>1</v>
      </c>
      <c r="BR185">
        <v>0</v>
      </c>
      <c r="BS185">
        <v>0</v>
      </c>
      <c r="BT185">
        <v>0</v>
      </c>
      <c r="BU185">
        <v>0</v>
      </c>
      <c r="BV185">
        <v>1</v>
      </c>
      <c r="BW185">
        <v>1</v>
      </c>
      <c r="BX185">
        <v>1</v>
      </c>
      <c r="BY185">
        <v>1</v>
      </c>
      <c r="BZ185">
        <v>0</v>
      </c>
      <c r="CA185">
        <v>0</v>
      </c>
      <c r="CB185">
        <v>0</v>
      </c>
      <c r="CC185">
        <v>1</v>
      </c>
      <c r="CD185">
        <v>0</v>
      </c>
      <c r="CE185">
        <v>0</v>
      </c>
      <c r="CF185">
        <v>0</v>
      </c>
      <c r="CG185">
        <v>0</v>
      </c>
      <c r="CH185">
        <v>0</v>
      </c>
      <c r="CI185">
        <v>0</v>
      </c>
      <c r="CJ185">
        <v>0</v>
      </c>
      <c r="CK185">
        <v>0</v>
      </c>
      <c r="CL185">
        <v>0</v>
      </c>
      <c r="CM185">
        <v>0</v>
      </c>
      <c r="CN185">
        <v>0</v>
      </c>
      <c r="CO185">
        <v>0</v>
      </c>
      <c r="CP185">
        <v>0</v>
      </c>
      <c r="CQ185">
        <v>0</v>
      </c>
      <c r="CR185">
        <v>1</v>
      </c>
      <c r="CS185">
        <v>0</v>
      </c>
      <c r="CT185">
        <v>0</v>
      </c>
      <c r="CU185">
        <v>0</v>
      </c>
      <c r="CV185">
        <v>0</v>
      </c>
      <c r="CW185">
        <v>0</v>
      </c>
      <c r="CX185">
        <v>1</v>
      </c>
      <c r="CY185">
        <v>0</v>
      </c>
      <c r="CZ185">
        <v>0</v>
      </c>
      <c r="DA185">
        <v>0</v>
      </c>
      <c r="DB185">
        <v>0</v>
      </c>
      <c r="DC185">
        <v>0</v>
      </c>
      <c r="DD185">
        <v>0</v>
      </c>
      <c r="DE185">
        <v>0</v>
      </c>
      <c r="DF185">
        <v>0</v>
      </c>
      <c r="DG185">
        <v>0</v>
      </c>
      <c r="DH185">
        <v>1</v>
      </c>
      <c r="DI185">
        <v>0</v>
      </c>
    </row>
    <row r="186" spans="1:113" x14ac:dyDescent="0.35">
      <c r="A186" t="s">
        <v>451</v>
      </c>
      <c r="B186" s="1">
        <v>43090</v>
      </c>
      <c r="C186" s="1">
        <v>43328</v>
      </c>
      <c r="D186">
        <v>1</v>
      </c>
      <c r="E186">
        <v>0</v>
      </c>
      <c r="F186">
        <v>0</v>
      </c>
      <c r="G186">
        <v>0</v>
      </c>
      <c r="H186">
        <v>1</v>
      </c>
      <c r="I186">
        <v>0</v>
      </c>
      <c r="J186">
        <v>1</v>
      </c>
      <c r="K186">
        <v>0</v>
      </c>
      <c r="L186">
        <v>0</v>
      </c>
      <c r="M186">
        <v>0</v>
      </c>
      <c r="N186">
        <v>0</v>
      </c>
      <c r="O186">
        <v>0</v>
      </c>
      <c r="P186">
        <v>0</v>
      </c>
      <c r="Q186">
        <v>0</v>
      </c>
      <c r="R186">
        <v>0</v>
      </c>
      <c r="S186">
        <v>0</v>
      </c>
      <c r="T186">
        <v>0</v>
      </c>
      <c r="U186">
        <v>0</v>
      </c>
      <c r="V186">
        <v>0</v>
      </c>
      <c r="W186">
        <v>0</v>
      </c>
      <c r="X186">
        <v>0</v>
      </c>
      <c r="Y186">
        <v>0</v>
      </c>
      <c r="Z186">
        <v>0</v>
      </c>
      <c r="AA186">
        <v>0</v>
      </c>
      <c r="AB186">
        <v>1</v>
      </c>
      <c r="AC186">
        <v>0</v>
      </c>
      <c r="AD186">
        <v>1</v>
      </c>
      <c r="AE186">
        <v>0</v>
      </c>
      <c r="AF186">
        <v>0</v>
      </c>
      <c r="AG186">
        <v>0</v>
      </c>
      <c r="AH186">
        <v>0</v>
      </c>
      <c r="AI186">
        <v>1</v>
      </c>
      <c r="AJ186">
        <v>0</v>
      </c>
      <c r="AK186">
        <v>0</v>
      </c>
      <c r="AL186">
        <v>0</v>
      </c>
      <c r="AM186">
        <v>0</v>
      </c>
      <c r="AN186">
        <v>0</v>
      </c>
      <c r="AO186">
        <v>0</v>
      </c>
      <c r="AP186">
        <v>0</v>
      </c>
      <c r="AQ186">
        <v>0</v>
      </c>
      <c r="AR186" t="s">
        <v>794</v>
      </c>
      <c r="AS186" t="s">
        <v>794</v>
      </c>
      <c r="AT186" t="s">
        <v>794</v>
      </c>
      <c r="AU186" t="s">
        <v>794</v>
      </c>
      <c r="AV186">
        <v>0</v>
      </c>
      <c r="AW186" t="s">
        <v>794</v>
      </c>
      <c r="AX186" t="s">
        <v>794</v>
      </c>
      <c r="AY186">
        <v>0</v>
      </c>
      <c r="AZ186" t="s">
        <v>794</v>
      </c>
      <c r="BA186" t="s">
        <v>794</v>
      </c>
      <c r="BB186" t="s">
        <v>794</v>
      </c>
      <c r="BC186">
        <v>1</v>
      </c>
      <c r="BD186">
        <v>0</v>
      </c>
      <c r="BE186">
        <v>0</v>
      </c>
      <c r="BF186">
        <v>0</v>
      </c>
      <c r="BG186">
        <v>0</v>
      </c>
      <c r="BH186">
        <v>0</v>
      </c>
      <c r="BI186">
        <v>0</v>
      </c>
      <c r="BJ186">
        <v>1</v>
      </c>
      <c r="BK186">
        <v>0</v>
      </c>
      <c r="BL186" t="s">
        <v>794</v>
      </c>
      <c r="BM186" t="s">
        <v>794</v>
      </c>
      <c r="BN186">
        <v>1</v>
      </c>
      <c r="BO186">
        <v>1</v>
      </c>
      <c r="BP186">
        <v>1</v>
      </c>
      <c r="BQ186">
        <v>1</v>
      </c>
      <c r="BR186">
        <v>0</v>
      </c>
      <c r="BS186">
        <v>0</v>
      </c>
      <c r="BT186">
        <v>0</v>
      </c>
      <c r="BU186">
        <v>0</v>
      </c>
      <c r="BV186">
        <v>1</v>
      </c>
      <c r="BW186">
        <v>1</v>
      </c>
      <c r="BX186">
        <v>1</v>
      </c>
      <c r="BY186">
        <v>1</v>
      </c>
      <c r="BZ186">
        <v>0</v>
      </c>
      <c r="CA186">
        <v>0</v>
      </c>
      <c r="CB186">
        <v>0</v>
      </c>
      <c r="CC186">
        <v>1</v>
      </c>
      <c r="CD186">
        <v>0</v>
      </c>
      <c r="CE186">
        <v>0</v>
      </c>
      <c r="CF186">
        <v>0</v>
      </c>
      <c r="CG186">
        <v>0</v>
      </c>
      <c r="CH186">
        <v>0</v>
      </c>
      <c r="CI186">
        <v>0</v>
      </c>
      <c r="CJ186">
        <v>0</v>
      </c>
      <c r="CK186">
        <v>0</v>
      </c>
      <c r="CL186">
        <v>0</v>
      </c>
      <c r="CM186">
        <v>0</v>
      </c>
      <c r="CN186">
        <v>0</v>
      </c>
      <c r="CO186">
        <v>0</v>
      </c>
      <c r="CP186">
        <v>0</v>
      </c>
      <c r="CQ186">
        <v>0</v>
      </c>
      <c r="CR186">
        <v>1</v>
      </c>
      <c r="CS186">
        <v>0</v>
      </c>
      <c r="CT186">
        <v>0</v>
      </c>
      <c r="CU186">
        <v>0</v>
      </c>
      <c r="CV186">
        <v>0</v>
      </c>
      <c r="CW186">
        <v>0</v>
      </c>
      <c r="CX186">
        <v>1</v>
      </c>
      <c r="CY186">
        <v>0</v>
      </c>
      <c r="CZ186">
        <v>0</v>
      </c>
      <c r="DA186">
        <v>0</v>
      </c>
      <c r="DB186">
        <v>0</v>
      </c>
      <c r="DC186">
        <v>0</v>
      </c>
      <c r="DD186">
        <v>0</v>
      </c>
      <c r="DE186">
        <v>0</v>
      </c>
      <c r="DF186">
        <v>0</v>
      </c>
      <c r="DG186">
        <v>0</v>
      </c>
      <c r="DH186">
        <v>1</v>
      </c>
      <c r="DI186">
        <v>0</v>
      </c>
    </row>
    <row r="187" spans="1:113" x14ac:dyDescent="0.35">
      <c r="A187" t="s">
        <v>451</v>
      </c>
      <c r="B187" s="1">
        <v>43329</v>
      </c>
      <c r="C187" s="1">
        <v>43659</v>
      </c>
      <c r="D187">
        <v>1</v>
      </c>
      <c r="E187">
        <v>0</v>
      </c>
      <c r="F187">
        <v>0</v>
      </c>
      <c r="G187">
        <v>0</v>
      </c>
      <c r="H187">
        <v>1</v>
      </c>
      <c r="I187">
        <v>0</v>
      </c>
      <c r="J187">
        <v>1</v>
      </c>
      <c r="K187">
        <v>0</v>
      </c>
      <c r="L187">
        <v>0</v>
      </c>
      <c r="M187">
        <v>0</v>
      </c>
      <c r="N187">
        <v>0</v>
      </c>
      <c r="O187">
        <v>0</v>
      </c>
      <c r="P187">
        <v>0</v>
      </c>
      <c r="Q187">
        <v>0</v>
      </c>
      <c r="R187">
        <v>0</v>
      </c>
      <c r="S187">
        <v>0</v>
      </c>
      <c r="T187">
        <v>0</v>
      </c>
      <c r="U187">
        <v>0</v>
      </c>
      <c r="V187">
        <v>0</v>
      </c>
      <c r="W187">
        <v>0</v>
      </c>
      <c r="X187">
        <v>0</v>
      </c>
      <c r="Y187">
        <v>0</v>
      </c>
      <c r="Z187">
        <v>0</v>
      </c>
      <c r="AA187">
        <v>0</v>
      </c>
      <c r="AB187">
        <v>1</v>
      </c>
      <c r="AC187">
        <v>0</v>
      </c>
      <c r="AD187">
        <v>1</v>
      </c>
      <c r="AE187">
        <v>0</v>
      </c>
      <c r="AF187">
        <v>0</v>
      </c>
      <c r="AG187">
        <v>0</v>
      </c>
      <c r="AH187">
        <v>0</v>
      </c>
      <c r="AI187">
        <v>1</v>
      </c>
      <c r="AJ187">
        <v>0</v>
      </c>
      <c r="AK187">
        <v>0</v>
      </c>
      <c r="AL187">
        <v>0</v>
      </c>
      <c r="AM187">
        <v>0</v>
      </c>
      <c r="AN187">
        <v>0</v>
      </c>
      <c r="AO187">
        <v>0</v>
      </c>
      <c r="AP187">
        <v>0</v>
      </c>
      <c r="AQ187">
        <v>0</v>
      </c>
      <c r="AR187" t="s">
        <v>794</v>
      </c>
      <c r="AS187" t="s">
        <v>794</v>
      </c>
      <c r="AT187" t="s">
        <v>794</v>
      </c>
      <c r="AU187" t="s">
        <v>794</v>
      </c>
      <c r="AV187">
        <v>0</v>
      </c>
      <c r="AW187" t="s">
        <v>794</v>
      </c>
      <c r="AX187" t="s">
        <v>794</v>
      </c>
      <c r="AY187">
        <v>0</v>
      </c>
      <c r="AZ187" t="s">
        <v>794</v>
      </c>
      <c r="BA187" t="s">
        <v>794</v>
      </c>
      <c r="BB187" t="s">
        <v>794</v>
      </c>
      <c r="BC187">
        <v>1</v>
      </c>
      <c r="BD187">
        <v>0</v>
      </c>
      <c r="BE187">
        <v>0</v>
      </c>
      <c r="BF187">
        <v>0</v>
      </c>
      <c r="BG187">
        <v>0</v>
      </c>
      <c r="BH187">
        <v>0</v>
      </c>
      <c r="BI187">
        <v>0</v>
      </c>
      <c r="BJ187">
        <v>1</v>
      </c>
      <c r="BK187">
        <v>0</v>
      </c>
      <c r="BL187" t="s">
        <v>794</v>
      </c>
      <c r="BM187" t="s">
        <v>794</v>
      </c>
      <c r="BN187">
        <v>1</v>
      </c>
      <c r="BO187">
        <v>1</v>
      </c>
      <c r="BP187">
        <v>1</v>
      </c>
      <c r="BQ187">
        <v>1</v>
      </c>
      <c r="BR187">
        <v>0</v>
      </c>
      <c r="BS187">
        <v>0</v>
      </c>
      <c r="BT187">
        <v>0</v>
      </c>
      <c r="BU187">
        <v>0</v>
      </c>
      <c r="BV187">
        <v>1</v>
      </c>
      <c r="BW187">
        <v>1</v>
      </c>
      <c r="BX187">
        <v>1</v>
      </c>
      <c r="BY187">
        <v>1</v>
      </c>
      <c r="BZ187">
        <v>0</v>
      </c>
      <c r="CA187">
        <v>0</v>
      </c>
      <c r="CB187">
        <v>0</v>
      </c>
      <c r="CC187">
        <v>1</v>
      </c>
      <c r="CD187">
        <v>0</v>
      </c>
      <c r="CE187">
        <v>0</v>
      </c>
      <c r="CF187">
        <v>0</v>
      </c>
      <c r="CG187">
        <v>0</v>
      </c>
      <c r="CH187">
        <v>0</v>
      </c>
      <c r="CI187">
        <v>0</v>
      </c>
      <c r="CJ187">
        <v>0</v>
      </c>
      <c r="CK187">
        <v>0</v>
      </c>
      <c r="CL187">
        <v>0</v>
      </c>
      <c r="CM187">
        <v>0</v>
      </c>
      <c r="CN187">
        <v>0</v>
      </c>
      <c r="CO187">
        <v>0</v>
      </c>
      <c r="CP187">
        <v>0</v>
      </c>
      <c r="CQ187">
        <v>0</v>
      </c>
      <c r="CR187">
        <v>1</v>
      </c>
      <c r="CS187">
        <v>0</v>
      </c>
      <c r="CT187">
        <v>0</v>
      </c>
      <c r="CU187">
        <v>0</v>
      </c>
      <c r="CV187">
        <v>0</v>
      </c>
      <c r="CW187">
        <v>0</v>
      </c>
      <c r="CX187">
        <v>1</v>
      </c>
      <c r="CY187">
        <v>0</v>
      </c>
      <c r="CZ187">
        <v>0</v>
      </c>
      <c r="DA187">
        <v>0</v>
      </c>
      <c r="DB187">
        <v>0</v>
      </c>
      <c r="DC187">
        <v>0</v>
      </c>
      <c r="DD187">
        <v>0</v>
      </c>
      <c r="DE187">
        <v>0</v>
      </c>
      <c r="DF187">
        <v>0</v>
      </c>
      <c r="DG187">
        <v>0</v>
      </c>
      <c r="DH187">
        <v>1</v>
      </c>
      <c r="DI187">
        <v>0</v>
      </c>
    </row>
    <row r="188" spans="1:113" x14ac:dyDescent="0.35">
      <c r="A188" t="s">
        <v>451</v>
      </c>
      <c r="B188" s="1">
        <v>43660</v>
      </c>
      <c r="C188" s="1">
        <v>43830</v>
      </c>
      <c r="D188">
        <v>1</v>
      </c>
      <c r="E188">
        <v>0</v>
      </c>
      <c r="F188">
        <v>0</v>
      </c>
      <c r="G188">
        <v>0</v>
      </c>
      <c r="H188">
        <v>1</v>
      </c>
      <c r="I188">
        <v>0</v>
      </c>
      <c r="J188">
        <v>1</v>
      </c>
      <c r="K188">
        <v>0</v>
      </c>
      <c r="L188">
        <v>0</v>
      </c>
      <c r="M188">
        <v>0</v>
      </c>
      <c r="N188">
        <v>0</v>
      </c>
      <c r="O188">
        <v>0</v>
      </c>
      <c r="P188">
        <v>0</v>
      </c>
      <c r="Q188">
        <v>0</v>
      </c>
      <c r="R188">
        <v>0</v>
      </c>
      <c r="S188">
        <v>0</v>
      </c>
      <c r="T188">
        <v>0</v>
      </c>
      <c r="U188">
        <v>0</v>
      </c>
      <c r="V188">
        <v>0</v>
      </c>
      <c r="W188">
        <v>0</v>
      </c>
      <c r="X188">
        <v>0</v>
      </c>
      <c r="Y188">
        <v>0</v>
      </c>
      <c r="Z188">
        <v>0</v>
      </c>
      <c r="AA188">
        <v>0</v>
      </c>
      <c r="AB188">
        <v>1</v>
      </c>
      <c r="AC188">
        <v>0</v>
      </c>
      <c r="AD188">
        <v>1</v>
      </c>
      <c r="AE188">
        <v>0</v>
      </c>
      <c r="AF188">
        <v>0</v>
      </c>
      <c r="AG188">
        <v>0</v>
      </c>
      <c r="AH188">
        <v>0</v>
      </c>
      <c r="AI188">
        <v>1</v>
      </c>
      <c r="AJ188">
        <v>0</v>
      </c>
      <c r="AK188">
        <v>0</v>
      </c>
      <c r="AL188">
        <v>0</v>
      </c>
      <c r="AM188">
        <v>0</v>
      </c>
      <c r="AN188">
        <v>0</v>
      </c>
      <c r="AO188">
        <v>0</v>
      </c>
      <c r="AP188">
        <v>0</v>
      </c>
      <c r="AQ188">
        <v>0</v>
      </c>
      <c r="AR188" t="s">
        <v>794</v>
      </c>
      <c r="AS188" t="s">
        <v>794</v>
      </c>
      <c r="AT188" t="s">
        <v>794</v>
      </c>
      <c r="AU188" t="s">
        <v>794</v>
      </c>
      <c r="AV188">
        <v>0</v>
      </c>
      <c r="AW188" t="s">
        <v>794</v>
      </c>
      <c r="AX188" t="s">
        <v>794</v>
      </c>
      <c r="AY188">
        <v>0</v>
      </c>
      <c r="AZ188" t="s">
        <v>794</v>
      </c>
      <c r="BA188" t="s">
        <v>794</v>
      </c>
      <c r="BB188" t="s">
        <v>794</v>
      </c>
      <c r="BC188">
        <v>1</v>
      </c>
      <c r="BD188">
        <v>0</v>
      </c>
      <c r="BE188">
        <v>0</v>
      </c>
      <c r="BF188">
        <v>0</v>
      </c>
      <c r="BG188">
        <v>0</v>
      </c>
      <c r="BH188">
        <v>0</v>
      </c>
      <c r="BI188">
        <v>0</v>
      </c>
      <c r="BJ188">
        <v>1</v>
      </c>
      <c r="BK188">
        <v>0</v>
      </c>
      <c r="BL188" t="s">
        <v>794</v>
      </c>
      <c r="BM188" t="s">
        <v>794</v>
      </c>
      <c r="BN188">
        <v>1</v>
      </c>
      <c r="BO188">
        <v>1</v>
      </c>
      <c r="BP188">
        <v>1</v>
      </c>
      <c r="BQ188">
        <v>1</v>
      </c>
      <c r="BR188">
        <v>0</v>
      </c>
      <c r="BS188">
        <v>0</v>
      </c>
      <c r="BT188">
        <v>0</v>
      </c>
      <c r="BU188">
        <v>0</v>
      </c>
      <c r="BV188">
        <v>1</v>
      </c>
      <c r="BW188">
        <v>1</v>
      </c>
      <c r="BX188">
        <v>1</v>
      </c>
      <c r="BY188">
        <v>1</v>
      </c>
      <c r="BZ188">
        <v>0</v>
      </c>
      <c r="CA188">
        <v>0</v>
      </c>
      <c r="CB188">
        <v>0</v>
      </c>
      <c r="CC188">
        <v>1</v>
      </c>
      <c r="CD188">
        <v>0</v>
      </c>
      <c r="CE188">
        <v>0</v>
      </c>
      <c r="CF188">
        <v>0</v>
      </c>
      <c r="CG188">
        <v>0</v>
      </c>
      <c r="CH188">
        <v>0</v>
      </c>
      <c r="CI188">
        <v>0</v>
      </c>
      <c r="CJ188">
        <v>0</v>
      </c>
      <c r="CK188">
        <v>0</v>
      </c>
      <c r="CL188">
        <v>0</v>
      </c>
      <c r="CM188">
        <v>0</v>
      </c>
      <c r="CN188">
        <v>0</v>
      </c>
      <c r="CO188">
        <v>0</v>
      </c>
      <c r="CP188">
        <v>0</v>
      </c>
      <c r="CQ188">
        <v>0</v>
      </c>
      <c r="CR188">
        <v>1</v>
      </c>
      <c r="CS188">
        <v>0</v>
      </c>
      <c r="CT188">
        <v>0</v>
      </c>
      <c r="CU188">
        <v>0</v>
      </c>
      <c r="CV188">
        <v>0</v>
      </c>
      <c r="CW188">
        <v>0</v>
      </c>
      <c r="CX188">
        <v>1</v>
      </c>
      <c r="CY188">
        <v>0</v>
      </c>
      <c r="CZ188">
        <v>0</v>
      </c>
      <c r="DA188">
        <v>0</v>
      </c>
      <c r="DB188">
        <v>0</v>
      </c>
      <c r="DC188">
        <v>0</v>
      </c>
      <c r="DD188">
        <v>0</v>
      </c>
      <c r="DE188">
        <v>0</v>
      </c>
      <c r="DF188">
        <v>0</v>
      </c>
      <c r="DG188">
        <v>0</v>
      </c>
      <c r="DH188">
        <v>1</v>
      </c>
      <c r="DI188">
        <v>0</v>
      </c>
    </row>
    <row r="189" spans="1:113" x14ac:dyDescent="0.35">
      <c r="A189" t="s">
        <v>472</v>
      </c>
      <c r="B189" s="1">
        <v>41640</v>
      </c>
      <c r="C189" s="1">
        <v>42794</v>
      </c>
      <c r="D189">
        <v>0</v>
      </c>
      <c r="E189" t="s">
        <v>794</v>
      </c>
      <c r="F189" t="s">
        <v>794</v>
      </c>
      <c r="G189" t="s">
        <v>794</v>
      </c>
      <c r="H189" t="s">
        <v>794</v>
      </c>
      <c r="I189" t="s">
        <v>794</v>
      </c>
      <c r="J189" t="s">
        <v>794</v>
      </c>
      <c r="K189" t="s">
        <v>794</v>
      </c>
      <c r="L189" t="s">
        <v>794</v>
      </c>
      <c r="M189" t="s">
        <v>794</v>
      </c>
      <c r="N189" t="s">
        <v>794</v>
      </c>
      <c r="O189" t="s">
        <v>794</v>
      </c>
      <c r="P189" t="s">
        <v>794</v>
      </c>
      <c r="Q189" t="s">
        <v>794</v>
      </c>
      <c r="R189" t="s">
        <v>794</v>
      </c>
      <c r="S189" t="s">
        <v>794</v>
      </c>
      <c r="T189" t="s">
        <v>794</v>
      </c>
      <c r="U189" t="s">
        <v>794</v>
      </c>
      <c r="V189" t="s">
        <v>794</v>
      </c>
      <c r="W189" t="s">
        <v>794</v>
      </c>
      <c r="X189" t="s">
        <v>794</v>
      </c>
      <c r="Y189" t="s">
        <v>794</v>
      </c>
      <c r="Z189" t="s">
        <v>794</v>
      </c>
      <c r="AA189" t="s">
        <v>794</v>
      </c>
      <c r="AB189" t="s">
        <v>794</v>
      </c>
      <c r="AC189" t="s">
        <v>794</v>
      </c>
      <c r="AD189" t="s">
        <v>794</v>
      </c>
      <c r="AE189" t="s">
        <v>794</v>
      </c>
      <c r="AF189" t="s">
        <v>794</v>
      </c>
      <c r="AG189" t="s">
        <v>794</v>
      </c>
      <c r="AH189" t="s">
        <v>794</v>
      </c>
      <c r="AI189" t="s">
        <v>794</v>
      </c>
      <c r="AJ189" t="s">
        <v>794</v>
      </c>
      <c r="AK189" t="s">
        <v>794</v>
      </c>
      <c r="AL189" t="s">
        <v>794</v>
      </c>
      <c r="AM189" t="s">
        <v>794</v>
      </c>
      <c r="AN189" t="s">
        <v>794</v>
      </c>
      <c r="AO189" t="s">
        <v>794</v>
      </c>
      <c r="AP189" t="s">
        <v>794</v>
      </c>
      <c r="AQ189" t="s">
        <v>794</v>
      </c>
      <c r="AR189" t="s">
        <v>794</v>
      </c>
      <c r="AS189" t="s">
        <v>794</v>
      </c>
      <c r="AT189" t="s">
        <v>794</v>
      </c>
      <c r="AU189" t="s">
        <v>794</v>
      </c>
      <c r="AV189" t="s">
        <v>794</v>
      </c>
      <c r="AW189" t="s">
        <v>794</v>
      </c>
      <c r="AX189" t="s">
        <v>794</v>
      </c>
      <c r="AY189" t="s">
        <v>794</v>
      </c>
      <c r="AZ189" t="s">
        <v>794</v>
      </c>
      <c r="BA189" t="s">
        <v>794</v>
      </c>
      <c r="BB189" t="s">
        <v>794</v>
      </c>
      <c r="BC189" t="s">
        <v>794</v>
      </c>
      <c r="BD189" t="s">
        <v>794</v>
      </c>
      <c r="BE189" t="s">
        <v>794</v>
      </c>
      <c r="BF189" t="s">
        <v>794</v>
      </c>
      <c r="BG189" t="s">
        <v>794</v>
      </c>
      <c r="BH189" t="s">
        <v>794</v>
      </c>
      <c r="BI189" t="s">
        <v>794</v>
      </c>
      <c r="BJ189" t="s">
        <v>794</v>
      </c>
      <c r="BK189" t="s">
        <v>794</v>
      </c>
      <c r="BL189" t="s">
        <v>794</v>
      </c>
      <c r="BM189" t="s">
        <v>794</v>
      </c>
      <c r="BN189" t="s">
        <v>794</v>
      </c>
      <c r="BO189" t="s">
        <v>794</v>
      </c>
      <c r="BP189" t="s">
        <v>794</v>
      </c>
      <c r="BQ189" t="s">
        <v>794</v>
      </c>
      <c r="BR189" t="s">
        <v>794</v>
      </c>
      <c r="BS189" t="s">
        <v>794</v>
      </c>
      <c r="BT189" t="s">
        <v>794</v>
      </c>
      <c r="BU189" t="s">
        <v>794</v>
      </c>
      <c r="BV189" t="s">
        <v>794</v>
      </c>
      <c r="BW189" t="s">
        <v>794</v>
      </c>
      <c r="BX189" t="s">
        <v>794</v>
      </c>
      <c r="BY189" t="s">
        <v>794</v>
      </c>
      <c r="BZ189" t="s">
        <v>794</v>
      </c>
      <c r="CA189" t="s">
        <v>794</v>
      </c>
      <c r="CB189" t="s">
        <v>794</v>
      </c>
      <c r="CC189" t="s">
        <v>794</v>
      </c>
      <c r="CD189" t="s">
        <v>794</v>
      </c>
      <c r="CE189" t="s">
        <v>794</v>
      </c>
      <c r="CF189" t="s">
        <v>794</v>
      </c>
      <c r="CG189" t="s">
        <v>794</v>
      </c>
      <c r="CH189" t="s">
        <v>794</v>
      </c>
      <c r="CI189" t="s">
        <v>794</v>
      </c>
      <c r="CJ189" t="s">
        <v>794</v>
      </c>
      <c r="CK189" t="s">
        <v>794</v>
      </c>
      <c r="CL189" t="s">
        <v>794</v>
      </c>
      <c r="CM189" t="s">
        <v>794</v>
      </c>
      <c r="CN189" t="s">
        <v>794</v>
      </c>
      <c r="CO189" t="s">
        <v>794</v>
      </c>
      <c r="CP189" t="s">
        <v>794</v>
      </c>
      <c r="CQ189" t="s">
        <v>794</v>
      </c>
      <c r="CR189" t="s">
        <v>794</v>
      </c>
      <c r="CS189" t="s">
        <v>794</v>
      </c>
      <c r="CT189" t="s">
        <v>794</v>
      </c>
      <c r="CU189" t="s">
        <v>794</v>
      </c>
      <c r="CV189" t="s">
        <v>794</v>
      </c>
      <c r="CW189" t="s">
        <v>794</v>
      </c>
      <c r="CX189" t="s">
        <v>794</v>
      </c>
      <c r="CY189" t="s">
        <v>794</v>
      </c>
      <c r="CZ189" t="s">
        <v>794</v>
      </c>
      <c r="DA189" t="s">
        <v>794</v>
      </c>
      <c r="DB189" t="s">
        <v>794</v>
      </c>
      <c r="DC189" t="s">
        <v>794</v>
      </c>
      <c r="DD189" t="s">
        <v>794</v>
      </c>
      <c r="DE189" t="s">
        <v>794</v>
      </c>
      <c r="DF189" t="s">
        <v>794</v>
      </c>
      <c r="DG189" t="s">
        <v>794</v>
      </c>
      <c r="DH189" t="s">
        <v>794</v>
      </c>
      <c r="DI189" t="s">
        <v>794</v>
      </c>
    </row>
    <row r="190" spans="1:113" x14ac:dyDescent="0.35">
      <c r="A190" t="s">
        <v>472</v>
      </c>
      <c r="B190" s="1">
        <v>42795</v>
      </c>
      <c r="C190" s="1">
        <v>42870</v>
      </c>
      <c r="D190">
        <v>1</v>
      </c>
      <c r="E190">
        <v>0</v>
      </c>
      <c r="F190">
        <v>0</v>
      </c>
      <c r="G190">
        <v>1</v>
      </c>
      <c r="H190">
        <v>1</v>
      </c>
      <c r="I190">
        <v>0</v>
      </c>
      <c r="J190">
        <v>0</v>
      </c>
      <c r="K190">
        <v>0</v>
      </c>
      <c r="L190">
        <v>0</v>
      </c>
      <c r="M190">
        <v>0</v>
      </c>
      <c r="N190">
        <v>0</v>
      </c>
      <c r="O190">
        <v>0</v>
      </c>
      <c r="P190">
        <v>0</v>
      </c>
      <c r="Q190">
        <v>0</v>
      </c>
      <c r="R190">
        <v>0</v>
      </c>
      <c r="S190">
        <v>0</v>
      </c>
      <c r="T190">
        <v>0</v>
      </c>
      <c r="U190">
        <v>0</v>
      </c>
      <c r="V190">
        <v>0</v>
      </c>
      <c r="W190">
        <v>1</v>
      </c>
      <c r="X190">
        <v>0</v>
      </c>
      <c r="Y190">
        <v>0</v>
      </c>
      <c r="Z190">
        <v>0</v>
      </c>
      <c r="AA190">
        <v>0</v>
      </c>
      <c r="AB190">
        <v>0</v>
      </c>
      <c r="AC190">
        <v>0</v>
      </c>
      <c r="AD190">
        <v>1</v>
      </c>
      <c r="AE190">
        <v>1</v>
      </c>
      <c r="AF190">
        <v>0</v>
      </c>
      <c r="AG190">
        <v>0</v>
      </c>
      <c r="AH190">
        <v>1</v>
      </c>
      <c r="AI190">
        <v>0</v>
      </c>
      <c r="AJ190">
        <v>0</v>
      </c>
      <c r="AK190">
        <v>0</v>
      </c>
      <c r="AL190">
        <v>1</v>
      </c>
      <c r="AM190">
        <v>0</v>
      </c>
      <c r="AN190">
        <v>0</v>
      </c>
      <c r="AO190">
        <v>0</v>
      </c>
      <c r="AP190">
        <v>0</v>
      </c>
      <c r="AQ190">
        <v>0</v>
      </c>
      <c r="AR190" t="s">
        <v>794</v>
      </c>
      <c r="AS190" t="s">
        <v>794</v>
      </c>
      <c r="AT190" t="s">
        <v>794</v>
      </c>
      <c r="AU190" t="s">
        <v>794</v>
      </c>
      <c r="AV190">
        <v>0</v>
      </c>
      <c r="AW190" t="s">
        <v>794</v>
      </c>
      <c r="AX190" t="s">
        <v>794</v>
      </c>
      <c r="AY190">
        <v>0</v>
      </c>
      <c r="AZ190" t="s">
        <v>794</v>
      </c>
      <c r="BA190" t="s">
        <v>794</v>
      </c>
      <c r="BB190" t="s">
        <v>794</v>
      </c>
      <c r="BC190">
        <v>1</v>
      </c>
      <c r="BD190">
        <v>0</v>
      </c>
      <c r="BE190">
        <v>0</v>
      </c>
      <c r="BF190">
        <v>0</v>
      </c>
      <c r="BG190">
        <v>0</v>
      </c>
      <c r="BH190">
        <v>0</v>
      </c>
      <c r="BI190">
        <v>0</v>
      </c>
      <c r="BJ190">
        <v>1</v>
      </c>
      <c r="BK190">
        <v>0</v>
      </c>
      <c r="BL190" t="s">
        <v>794</v>
      </c>
      <c r="BM190" t="s">
        <v>794</v>
      </c>
      <c r="BN190">
        <v>0</v>
      </c>
      <c r="BO190" t="s">
        <v>794</v>
      </c>
      <c r="BP190" t="s">
        <v>794</v>
      </c>
      <c r="BQ190" t="s">
        <v>794</v>
      </c>
      <c r="BR190">
        <v>0</v>
      </c>
      <c r="BS190">
        <v>0</v>
      </c>
      <c r="BT190">
        <v>0</v>
      </c>
      <c r="BU190">
        <v>0</v>
      </c>
      <c r="BV190">
        <v>1</v>
      </c>
      <c r="BW190">
        <v>1</v>
      </c>
      <c r="BX190">
        <v>1</v>
      </c>
      <c r="BY190">
        <v>1</v>
      </c>
      <c r="BZ190">
        <v>1</v>
      </c>
      <c r="CA190">
        <v>0</v>
      </c>
      <c r="CB190">
        <v>0</v>
      </c>
      <c r="CC190">
        <v>0</v>
      </c>
      <c r="CD190">
        <v>0</v>
      </c>
      <c r="CE190">
        <v>0</v>
      </c>
      <c r="CF190">
        <v>0</v>
      </c>
      <c r="CG190">
        <v>0</v>
      </c>
      <c r="CH190">
        <v>1</v>
      </c>
      <c r="CI190">
        <v>0</v>
      </c>
      <c r="CJ190">
        <v>0</v>
      </c>
      <c r="CK190">
        <v>0</v>
      </c>
      <c r="CL190">
        <v>0</v>
      </c>
      <c r="CM190">
        <v>0</v>
      </c>
      <c r="CN190">
        <v>0</v>
      </c>
      <c r="CO190">
        <v>0</v>
      </c>
      <c r="CP190">
        <v>0</v>
      </c>
      <c r="CQ190">
        <v>0</v>
      </c>
      <c r="CR190">
        <v>0</v>
      </c>
      <c r="CS190" t="s">
        <v>794</v>
      </c>
      <c r="CT190" t="s">
        <v>794</v>
      </c>
      <c r="CU190" t="s">
        <v>794</v>
      </c>
      <c r="CV190" t="s">
        <v>794</v>
      </c>
      <c r="CW190" t="s">
        <v>794</v>
      </c>
      <c r="CX190" t="s">
        <v>794</v>
      </c>
      <c r="CY190" t="s">
        <v>794</v>
      </c>
      <c r="CZ190" t="s">
        <v>794</v>
      </c>
      <c r="DA190" t="s">
        <v>794</v>
      </c>
      <c r="DB190" t="s">
        <v>794</v>
      </c>
      <c r="DC190" t="s">
        <v>794</v>
      </c>
      <c r="DD190" t="s">
        <v>794</v>
      </c>
      <c r="DE190" t="s">
        <v>794</v>
      </c>
      <c r="DF190" t="s">
        <v>794</v>
      </c>
      <c r="DG190" t="s">
        <v>794</v>
      </c>
      <c r="DH190" t="s">
        <v>794</v>
      </c>
      <c r="DI190" t="s">
        <v>794</v>
      </c>
    </row>
    <row r="191" spans="1:113" x14ac:dyDescent="0.35">
      <c r="A191" t="s">
        <v>472</v>
      </c>
      <c r="B191" s="1">
        <v>42871</v>
      </c>
      <c r="C191" s="1">
        <v>42890</v>
      </c>
      <c r="D191">
        <v>1</v>
      </c>
      <c r="E191">
        <v>0</v>
      </c>
      <c r="F191">
        <v>0</v>
      </c>
      <c r="G191">
        <v>1</v>
      </c>
      <c r="H191">
        <v>1</v>
      </c>
      <c r="I191">
        <v>0</v>
      </c>
      <c r="J191">
        <v>0</v>
      </c>
      <c r="K191">
        <v>0</v>
      </c>
      <c r="L191">
        <v>0</v>
      </c>
      <c r="M191">
        <v>0</v>
      </c>
      <c r="N191">
        <v>0</v>
      </c>
      <c r="O191">
        <v>0</v>
      </c>
      <c r="P191">
        <v>0</v>
      </c>
      <c r="Q191">
        <v>0</v>
      </c>
      <c r="R191">
        <v>0</v>
      </c>
      <c r="S191">
        <v>0</v>
      </c>
      <c r="T191">
        <v>0</v>
      </c>
      <c r="U191">
        <v>0</v>
      </c>
      <c r="V191">
        <v>0</v>
      </c>
      <c r="W191">
        <v>1</v>
      </c>
      <c r="X191">
        <v>0</v>
      </c>
      <c r="Y191">
        <v>0</v>
      </c>
      <c r="Z191">
        <v>0</v>
      </c>
      <c r="AA191">
        <v>0</v>
      </c>
      <c r="AB191">
        <v>0</v>
      </c>
      <c r="AC191">
        <v>0</v>
      </c>
      <c r="AD191">
        <v>1</v>
      </c>
      <c r="AE191">
        <v>1</v>
      </c>
      <c r="AF191">
        <v>0</v>
      </c>
      <c r="AG191">
        <v>0</v>
      </c>
      <c r="AH191">
        <v>1</v>
      </c>
      <c r="AI191">
        <v>0</v>
      </c>
      <c r="AJ191">
        <v>0</v>
      </c>
      <c r="AK191">
        <v>0</v>
      </c>
      <c r="AL191">
        <v>1</v>
      </c>
      <c r="AM191">
        <v>0</v>
      </c>
      <c r="AN191">
        <v>0</v>
      </c>
      <c r="AO191">
        <v>0</v>
      </c>
      <c r="AP191">
        <v>0</v>
      </c>
      <c r="AQ191">
        <v>0</v>
      </c>
      <c r="AR191" t="s">
        <v>794</v>
      </c>
      <c r="AS191" t="s">
        <v>794</v>
      </c>
      <c r="AT191" t="s">
        <v>794</v>
      </c>
      <c r="AU191" t="s">
        <v>794</v>
      </c>
      <c r="AV191">
        <v>0</v>
      </c>
      <c r="AW191" t="s">
        <v>794</v>
      </c>
      <c r="AX191" t="s">
        <v>794</v>
      </c>
      <c r="AY191">
        <v>0</v>
      </c>
      <c r="AZ191" t="s">
        <v>794</v>
      </c>
      <c r="BA191" t="s">
        <v>794</v>
      </c>
      <c r="BB191" t="s">
        <v>794</v>
      </c>
      <c r="BC191">
        <v>1</v>
      </c>
      <c r="BD191">
        <v>0</v>
      </c>
      <c r="BE191">
        <v>0</v>
      </c>
      <c r="BF191">
        <v>0</v>
      </c>
      <c r="BG191">
        <v>0</v>
      </c>
      <c r="BH191">
        <v>0</v>
      </c>
      <c r="BI191">
        <v>0</v>
      </c>
      <c r="BJ191">
        <v>1</v>
      </c>
      <c r="BK191">
        <v>0</v>
      </c>
      <c r="BL191" t="s">
        <v>794</v>
      </c>
      <c r="BM191" t="s">
        <v>794</v>
      </c>
      <c r="BN191">
        <v>0</v>
      </c>
      <c r="BO191" t="s">
        <v>794</v>
      </c>
      <c r="BP191" t="s">
        <v>794</v>
      </c>
      <c r="BQ191" t="s">
        <v>794</v>
      </c>
      <c r="BR191">
        <v>0</v>
      </c>
      <c r="BS191">
        <v>0</v>
      </c>
      <c r="BT191">
        <v>0</v>
      </c>
      <c r="BU191">
        <v>0</v>
      </c>
      <c r="BV191">
        <v>1</v>
      </c>
      <c r="BW191">
        <v>1</v>
      </c>
      <c r="BX191">
        <v>1</v>
      </c>
      <c r="BY191">
        <v>1</v>
      </c>
      <c r="BZ191">
        <v>1</v>
      </c>
      <c r="CA191">
        <v>0</v>
      </c>
      <c r="CB191">
        <v>0</v>
      </c>
      <c r="CC191">
        <v>0</v>
      </c>
      <c r="CD191">
        <v>0</v>
      </c>
      <c r="CE191">
        <v>0</v>
      </c>
      <c r="CF191">
        <v>0</v>
      </c>
      <c r="CG191">
        <v>0</v>
      </c>
      <c r="CH191">
        <v>1</v>
      </c>
      <c r="CI191">
        <v>0</v>
      </c>
      <c r="CJ191">
        <v>0</v>
      </c>
      <c r="CK191">
        <v>0</v>
      </c>
      <c r="CL191">
        <v>0</v>
      </c>
      <c r="CM191">
        <v>0</v>
      </c>
      <c r="CN191">
        <v>0</v>
      </c>
      <c r="CO191">
        <v>0</v>
      </c>
      <c r="CP191">
        <v>0</v>
      </c>
      <c r="CQ191">
        <v>0</v>
      </c>
      <c r="CR191">
        <v>0</v>
      </c>
      <c r="CS191" t="s">
        <v>794</v>
      </c>
      <c r="CT191" t="s">
        <v>794</v>
      </c>
      <c r="CU191" t="s">
        <v>794</v>
      </c>
      <c r="CV191" t="s">
        <v>794</v>
      </c>
      <c r="CW191" t="s">
        <v>794</v>
      </c>
      <c r="CX191" t="s">
        <v>794</v>
      </c>
      <c r="CY191" t="s">
        <v>794</v>
      </c>
      <c r="CZ191" t="s">
        <v>794</v>
      </c>
      <c r="DA191" t="s">
        <v>794</v>
      </c>
      <c r="DB191" t="s">
        <v>794</v>
      </c>
      <c r="DC191" t="s">
        <v>794</v>
      </c>
      <c r="DD191" t="s">
        <v>794</v>
      </c>
      <c r="DE191" t="s">
        <v>794</v>
      </c>
      <c r="DF191" t="s">
        <v>794</v>
      </c>
      <c r="DG191" t="s">
        <v>794</v>
      </c>
      <c r="DH191" t="s">
        <v>794</v>
      </c>
      <c r="DI191" t="s">
        <v>794</v>
      </c>
    </row>
    <row r="192" spans="1:113" x14ac:dyDescent="0.35">
      <c r="A192" t="s">
        <v>472</v>
      </c>
      <c r="B192" s="1">
        <v>42891</v>
      </c>
      <c r="C192" s="1">
        <v>43115</v>
      </c>
      <c r="D192">
        <v>1</v>
      </c>
      <c r="E192">
        <v>0</v>
      </c>
      <c r="F192">
        <v>0</v>
      </c>
      <c r="G192">
        <v>1</v>
      </c>
      <c r="H192">
        <v>1</v>
      </c>
      <c r="I192">
        <v>0</v>
      </c>
      <c r="J192">
        <v>0</v>
      </c>
      <c r="K192">
        <v>0</v>
      </c>
      <c r="L192">
        <v>0</v>
      </c>
      <c r="M192">
        <v>0</v>
      </c>
      <c r="N192">
        <v>0</v>
      </c>
      <c r="O192">
        <v>0</v>
      </c>
      <c r="P192">
        <v>0</v>
      </c>
      <c r="Q192">
        <v>0</v>
      </c>
      <c r="R192">
        <v>0</v>
      </c>
      <c r="S192">
        <v>0</v>
      </c>
      <c r="T192">
        <v>0</v>
      </c>
      <c r="U192">
        <v>0</v>
      </c>
      <c r="V192">
        <v>0</v>
      </c>
      <c r="W192">
        <v>1</v>
      </c>
      <c r="X192">
        <v>0</v>
      </c>
      <c r="Y192">
        <v>0</v>
      </c>
      <c r="Z192">
        <v>0</v>
      </c>
      <c r="AA192">
        <v>0</v>
      </c>
      <c r="AB192">
        <v>0</v>
      </c>
      <c r="AC192">
        <v>0</v>
      </c>
      <c r="AD192">
        <v>1</v>
      </c>
      <c r="AE192">
        <v>1</v>
      </c>
      <c r="AF192">
        <v>0</v>
      </c>
      <c r="AG192">
        <v>0</v>
      </c>
      <c r="AH192">
        <v>1</v>
      </c>
      <c r="AI192">
        <v>0</v>
      </c>
      <c r="AJ192">
        <v>0</v>
      </c>
      <c r="AK192">
        <v>0</v>
      </c>
      <c r="AL192">
        <v>1</v>
      </c>
      <c r="AM192">
        <v>0</v>
      </c>
      <c r="AN192">
        <v>0</v>
      </c>
      <c r="AO192">
        <v>0</v>
      </c>
      <c r="AP192">
        <v>0</v>
      </c>
      <c r="AQ192">
        <v>0</v>
      </c>
      <c r="AR192" t="s">
        <v>794</v>
      </c>
      <c r="AS192" t="s">
        <v>794</v>
      </c>
      <c r="AT192" t="s">
        <v>794</v>
      </c>
      <c r="AU192" t="s">
        <v>794</v>
      </c>
      <c r="AV192">
        <v>0</v>
      </c>
      <c r="AW192" t="s">
        <v>794</v>
      </c>
      <c r="AX192" t="s">
        <v>794</v>
      </c>
      <c r="AY192">
        <v>0</v>
      </c>
      <c r="AZ192" t="s">
        <v>794</v>
      </c>
      <c r="BA192" t="s">
        <v>794</v>
      </c>
      <c r="BB192" t="s">
        <v>794</v>
      </c>
      <c r="BC192">
        <v>1</v>
      </c>
      <c r="BD192">
        <v>0</v>
      </c>
      <c r="BE192">
        <v>0</v>
      </c>
      <c r="BF192">
        <v>0</v>
      </c>
      <c r="BG192">
        <v>0</v>
      </c>
      <c r="BH192">
        <v>0</v>
      </c>
      <c r="BI192">
        <v>0</v>
      </c>
      <c r="BJ192">
        <v>1</v>
      </c>
      <c r="BK192">
        <v>0</v>
      </c>
      <c r="BL192" t="s">
        <v>794</v>
      </c>
      <c r="BM192" t="s">
        <v>794</v>
      </c>
      <c r="BN192">
        <v>0</v>
      </c>
      <c r="BO192" t="s">
        <v>794</v>
      </c>
      <c r="BP192" t="s">
        <v>794</v>
      </c>
      <c r="BQ192" t="s">
        <v>794</v>
      </c>
      <c r="BR192">
        <v>1</v>
      </c>
      <c r="BS192">
        <v>0</v>
      </c>
      <c r="BT192">
        <v>0</v>
      </c>
      <c r="BU192">
        <v>0</v>
      </c>
      <c r="BV192">
        <v>0</v>
      </c>
      <c r="BW192">
        <v>1</v>
      </c>
      <c r="BX192">
        <v>1</v>
      </c>
      <c r="BY192">
        <v>1</v>
      </c>
      <c r="BZ192">
        <v>1</v>
      </c>
      <c r="CA192">
        <v>0</v>
      </c>
      <c r="CB192">
        <v>0</v>
      </c>
      <c r="CC192">
        <v>0</v>
      </c>
      <c r="CD192">
        <v>0</v>
      </c>
      <c r="CE192">
        <v>0</v>
      </c>
      <c r="CF192">
        <v>0</v>
      </c>
      <c r="CG192">
        <v>0</v>
      </c>
      <c r="CH192">
        <v>1</v>
      </c>
      <c r="CI192">
        <v>0</v>
      </c>
      <c r="CJ192">
        <v>0</v>
      </c>
      <c r="CK192">
        <v>0</v>
      </c>
      <c r="CL192">
        <v>0</v>
      </c>
      <c r="CM192">
        <v>0</v>
      </c>
      <c r="CN192">
        <v>0</v>
      </c>
      <c r="CO192">
        <v>0</v>
      </c>
      <c r="CP192">
        <v>0</v>
      </c>
      <c r="CQ192">
        <v>0</v>
      </c>
      <c r="CR192">
        <v>0</v>
      </c>
      <c r="CS192" t="s">
        <v>794</v>
      </c>
      <c r="CT192" t="s">
        <v>794</v>
      </c>
      <c r="CU192" t="s">
        <v>794</v>
      </c>
      <c r="CV192" t="s">
        <v>794</v>
      </c>
      <c r="CW192" t="s">
        <v>794</v>
      </c>
      <c r="CX192" t="s">
        <v>794</v>
      </c>
      <c r="CY192" t="s">
        <v>794</v>
      </c>
      <c r="CZ192" t="s">
        <v>794</v>
      </c>
      <c r="DA192" t="s">
        <v>794</v>
      </c>
      <c r="DB192" t="s">
        <v>794</v>
      </c>
      <c r="DC192" t="s">
        <v>794</v>
      </c>
      <c r="DD192" t="s">
        <v>794</v>
      </c>
      <c r="DE192" t="s">
        <v>794</v>
      </c>
      <c r="DF192" t="s">
        <v>794</v>
      </c>
      <c r="DG192" t="s">
        <v>794</v>
      </c>
      <c r="DH192" t="s">
        <v>794</v>
      </c>
      <c r="DI192" t="s">
        <v>794</v>
      </c>
    </row>
    <row r="193" spans="1:113" x14ac:dyDescent="0.35">
      <c r="A193" t="s">
        <v>472</v>
      </c>
      <c r="B193" s="1">
        <v>43116</v>
      </c>
      <c r="C193" s="1">
        <v>43830</v>
      </c>
      <c r="D193">
        <v>1</v>
      </c>
      <c r="E193">
        <v>0</v>
      </c>
      <c r="F193">
        <v>0</v>
      </c>
      <c r="G193">
        <v>1</v>
      </c>
      <c r="H193">
        <v>1</v>
      </c>
      <c r="I193">
        <v>0</v>
      </c>
      <c r="J193">
        <v>0</v>
      </c>
      <c r="K193">
        <v>0</v>
      </c>
      <c r="L193">
        <v>0</v>
      </c>
      <c r="M193">
        <v>0</v>
      </c>
      <c r="N193">
        <v>0</v>
      </c>
      <c r="O193">
        <v>0</v>
      </c>
      <c r="P193">
        <v>0</v>
      </c>
      <c r="Q193">
        <v>0</v>
      </c>
      <c r="R193">
        <v>0</v>
      </c>
      <c r="S193">
        <v>0</v>
      </c>
      <c r="T193">
        <v>0</v>
      </c>
      <c r="U193">
        <v>0</v>
      </c>
      <c r="V193">
        <v>0</v>
      </c>
      <c r="W193">
        <v>1</v>
      </c>
      <c r="X193">
        <v>0</v>
      </c>
      <c r="Y193">
        <v>0</v>
      </c>
      <c r="Z193">
        <v>0</v>
      </c>
      <c r="AA193">
        <v>0</v>
      </c>
      <c r="AB193">
        <v>0</v>
      </c>
      <c r="AC193">
        <v>0</v>
      </c>
      <c r="AD193">
        <v>1</v>
      </c>
      <c r="AE193">
        <v>1</v>
      </c>
      <c r="AF193">
        <v>0</v>
      </c>
      <c r="AG193">
        <v>0</v>
      </c>
      <c r="AH193">
        <v>1</v>
      </c>
      <c r="AI193">
        <v>0</v>
      </c>
      <c r="AJ193">
        <v>0</v>
      </c>
      <c r="AK193">
        <v>0</v>
      </c>
      <c r="AL193">
        <v>1</v>
      </c>
      <c r="AM193">
        <v>0</v>
      </c>
      <c r="AN193">
        <v>0</v>
      </c>
      <c r="AO193">
        <v>0</v>
      </c>
      <c r="AP193">
        <v>0</v>
      </c>
      <c r="AQ193">
        <v>0</v>
      </c>
      <c r="AR193" t="s">
        <v>794</v>
      </c>
      <c r="AS193" t="s">
        <v>794</v>
      </c>
      <c r="AT193" t="s">
        <v>794</v>
      </c>
      <c r="AU193" t="s">
        <v>794</v>
      </c>
      <c r="AV193">
        <v>0</v>
      </c>
      <c r="AW193" t="s">
        <v>794</v>
      </c>
      <c r="AX193" t="s">
        <v>794</v>
      </c>
      <c r="AY193">
        <v>0</v>
      </c>
      <c r="AZ193" t="s">
        <v>794</v>
      </c>
      <c r="BA193" t="s">
        <v>794</v>
      </c>
      <c r="BB193" t="s">
        <v>794</v>
      </c>
      <c r="BC193">
        <v>1</v>
      </c>
      <c r="BD193">
        <v>0</v>
      </c>
      <c r="BE193">
        <v>0</v>
      </c>
      <c r="BF193">
        <v>0</v>
      </c>
      <c r="BG193">
        <v>0</v>
      </c>
      <c r="BH193">
        <v>0</v>
      </c>
      <c r="BI193">
        <v>0</v>
      </c>
      <c r="BJ193">
        <v>1</v>
      </c>
      <c r="BK193">
        <v>0</v>
      </c>
      <c r="BL193" t="s">
        <v>794</v>
      </c>
      <c r="BM193" t="s">
        <v>794</v>
      </c>
      <c r="BN193">
        <v>0</v>
      </c>
      <c r="BO193" t="s">
        <v>794</v>
      </c>
      <c r="BP193" t="s">
        <v>794</v>
      </c>
      <c r="BQ193" t="s">
        <v>794</v>
      </c>
      <c r="BR193">
        <v>1</v>
      </c>
      <c r="BS193">
        <v>0</v>
      </c>
      <c r="BT193">
        <v>0</v>
      </c>
      <c r="BU193">
        <v>0</v>
      </c>
      <c r="BV193">
        <v>0</v>
      </c>
      <c r="BW193">
        <v>1</v>
      </c>
      <c r="BX193">
        <v>1</v>
      </c>
      <c r="BY193">
        <v>1</v>
      </c>
      <c r="BZ193">
        <v>1</v>
      </c>
      <c r="CA193">
        <v>0</v>
      </c>
      <c r="CB193">
        <v>0</v>
      </c>
      <c r="CC193">
        <v>0</v>
      </c>
      <c r="CD193">
        <v>0</v>
      </c>
      <c r="CE193">
        <v>0</v>
      </c>
      <c r="CF193">
        <v>0</v>
      </c>
      <c r="CG193">
        <v>0</v>
      </c>
      <c r="CH193">
        <v>1</v>
      </c>
      <c r="CI193">
        <v>0</v>
      </c>
      <c r="CJ193">
        <v>0</v>
      </c>
      <c r="CK193">
        <v>0</v>
      </c>
      <c r="CL193">
        <v>0</v>
      </c>
      <c r="CM193">
        <v>0</v>
      </c>
      <c r="CN193">
        <v>0</v>
      </c>
      <c r="CO193">
        <v>0</v>
      </c>
      <c r="CP193">
        <v>0</v>
      </c>
      <c r="CQ193">
        <v>0</v>
      </c>
      <c r="CR193">
        <v>0</v>
      </c>
      <c r="CS193" t="s">
        <v>794</v>
      </c>
      <c r="CT193" t="s">
        <v>794</v>
      </c>
      <c r="CU193" t="s">
        <v>794</v>
      </c>
      <c r="CV193" t="s">
        <v>794</v>
      </c>
      <c r="CW193" t="s">
        <v>794</v>
      </c>
      <c r="CX193" t="s">
        <v>794</v>
      </c>
      <c r="CY193" t="s">
        <v>794</v>
      </c>
      <c r="CZ193" t="s">
        <v>794</v>
      </c>
      <c r="DA193" t="s">
        <v>794</v>
      </c>
      <c r="DB193" t="s">
        <v>794</v>
      </c>
      <c r="DC193" t="s">
        <v>794</v>
      </c>
      <c r="DD193" t="s">
        <v>794</v>
      </c>
      <c r="DE193" t="s">
        <v>794</v>
      </c>
      <c r="DF193" t="s">
        <v>794</v>
      </c>
      <c r="DG193" t="s">
        <v>794</v>
      </c>
      <c r="DH193" t="s">
        <v>794</v>
      </c>
      <c r="DI193" t="s">
        <v>794</v>
      </c>
    </row>
    <row r="194" spans="1:113" x14ac:dyDescent="0.35">
      <c r="A194" t="s">
        <v>481</v>
      </c>
      <c r="B194" s="1">
        <v>41640</v>
      </c>
      <c r="C194" s="1">
        <v>43830</v>
      </c>
      <c r="D194">
        <v>0</v>
      </c>
      <c r="E194" t="s">
        <v>794</v>
      </c>
      <c r="F194" t="s">
        <v>794</v>
      </c>
      <c r="G194" t="s">
        <v>794</v>
      </c>
      <c r="H194" t="s">
        <v>794</v>
      </c>
      <c r="I194" t="s">
        <v>794</v>
      </c>
      <c r="J194" t="s">
        <v>794</v>
      </c>
      <c r="K194" t="s">
        <v>794</v>
      </c>
      <c r="L194" t="s">
        <v>794</v>
      </c>
      <c r="M194" t="s">
        <v>794</v>
      </c>
      <c r="N194" t="s">
        <v>794</v>
      </c>
      <c r="O194" t="s">
        <v>794</v>
      </c>
      <c r="P194" t="s">
        <v>794</v>
      </c>
      <c r="Q194" t="s">
        <v>794</v>
      </c>
      <c r="R194" t="s">
        <v>794</v>
      </c>
      <c r="S194" t="s">
        <v>794</v>
      </c>
      <c r="T194" t="s">
        <v>794</v>
      </c>
      <c r="U194" t="s">
        <v>794</v>
      </c>
      <c r="V194" t="s">
        <v>794</v>
      </c>
      <c r="W194" t="s">
        <v>794</v>
      </c>
      <c r="X194" t="s">
        <v>794</v>
      </c>
      <c r="Y194" t="s">
        <v>794</v>
      </c>
      <c r="Z194" t="s">
        <v>794</v>
      </c>
      <c r="AA194" t="s">
        <v>794</v>
      </c>
      <c r="AB194" t="s">
        <v>794</v>
      </c>
      <c r="AC194" t="s">
        <v>794</v>
      </c>
      <c r="AD194" t="s">
        <v>794</v>
      </c>
      <c r="AE194" t="s">
        <v>794</v>
      </c>
      <c r="AF194" t="s">
        <v>794</v>
      </c>
      <c r="AG194" t="s">
        <v>794</v>
      </c>
      <c r="AH194" t="s">
        <v>794</v>
      </c>
      <c r="AI194" t="s">
        <v>794</v>
      </c>
      <c r="AJ194" t="s">
        <v>794</v>
      </c>
      <c r="AK194" t="s">
        <v>794</v>
      </c>
      <c r="AL194" t="s">
        <v>794</v>
      </c>
      <c r="AM194" t="s">
        <v>794</v>
      </c>
      <c r="AN194" t="s">
        <v>794</v>
      </c>
      <c r="AO194" t="s">
        <v>794</v>
      </c>
      <c r="AP194" t="s">
        <v>794</v>
      </c>
      <c r="AQ194" t="s">
        <v>794</v>
      </c>
      <c r="AR194" t="s">
        <v>794</v>
      </c>
      <c r="AS194" t="s">
        <v>794</v>
      </c>
      <c r="AT194" t="s">
        <v>794</v>
      </c>
      <c r="AU194" t="s">
        <v>794</v>
      </c>
      <c r="AV194" t="s">
        <v>794</v>
      </c>
      <c r="AW194" t="s">
        <v>794</v>
      </c>
      <c r="AX194" t="s">
        <v>794</v>
      </c>
      <c r="AY194" t="s">
        <v>794</v>
      </c>
      <c r="AZ194" t="s">
        <v>794</v>
      </c>
      <c r="BA194" t="s">
        <v>794</v>
      </c>
      <c r="BB194" t="s">
        <v>794</v>
      </c>
      <c r="BC194" t="s">
        <v>794</v>
      </c>
      <c r="BD194" t="s">
        <v>794</v>
      </c>
      <c r="BE194" t="s">
        <v>794</v>
      </c>
      <c r="BF194" t="s">
        <v>794</v>
      </c>
      <c r="BG194" t="s">
        <v>794</v>
      </c>
      <c r="BH194" t="s">
        <v>794</v>
      </c>
      <c r="BI194" t="s">
        <v>794</v>
      </c>
      <c r="BJ194" t="s">
        <v>794</v>
      </c>
      <c r="BK194" t="s">
        <v>794</v>
      </c>
      <c r="BL194" t="s">
        <v>794</v>
      </c>
      <c r="BM194" t="s">
        <v>794</v>
      </c>
      <c r="BN194" t="s">
        <v>794</v>
      </c>
      <c r="BO194" t="s">
        <v>794</v>
      </c>
      <c r="BP194" t="s">
        <v>794</v>
      </c>
      <c r="BQ194" t="s">
        <v>794</v>
      </c>
      <c r="BR194" t="s">
        <v>794</v>
      </c>
      <c r="BS194" t="s">
        <v>794</v>
      </c>
      <c r="BT194" t="s">
        <v>794</v>
      </c>
      <c r="BU194" t="s">
        <v>794</v>
      </c>
      <c r="BV194" t="s">
        <v>794</v>
      </c>
      <c r="BW194" t="s">
        <v>794</v>
      </c>
      <c r="BX194" t="s">
        <v>794</v>
      </c>
      <c r="BY194" t="s">
        <v>794</v>
      </c>
      <c r="BZ194" t="s">
        <v>794</v>
      </c>
      <c r="CA194" t="s">
        <v>794</v>
      </c>
      <c r="CB194" t="s">
        <v>794</v>
      </c>
      <c r="CC194" t="s">
        <v>794</v>
      </c>
      <c r="CD194" t="s">
        <v>794</v>
      </c>
      <c r="CE194" t="s">
        <v>794</v>
      </c>
      <c r="CF194" t="s">
        <v>794</v>
      </c>
      <c r="CG194" t="s">
        <v>794</v>
      </c>
      <c r="CH194" t="s">
        <v>794</v>
      </c>
      <c r="CI194" t="s">
        <v>794</v>
      </c>
      <c r="CJ194" t="s">
        <v>794</v>
      </c>
      <c r="CK194" t="s">
        <v>794</v>
      </c>
      <c r="CL194" t="s">
        <v>794</v>
      </c>
      <c r="CM194" t="s">
        <v>794</v>
      </c>
      <c r="CN194" t="s">
        <v>794</v>
      </c>
      <c r="CO194" t="s">
        <v>794</v>
      </c>
      <c r="CP194" t="s">
        <v>794</v>
      </c>
      <c r="CQ194" t="s">
        <v>794</v>
      </c>
      <c r="CR194" t="s">
        <v>794</v>
      </c>
      <c r="CS194" t="s">
        <v>794</v>
      </c>
      <c r="CT194" t="s">
        <v>794</v>
      </c>
      <c r="CU194" t="s">
        <v>794</v>
      </c>
      <c r="CV194" t="s">
        <v>794</v>
      </c>
      <c r="CW194" t="s">
        <v>794</v>
      </c>
      <c r="CX194" t="s">
        <v>794</v>
      </c>
      <c r="CY194" t="s">
        <v>794</v>
      </c>
      <c r="CZ194" t="s">
        <v>794</v>
      </c>
      <c r="DA194" t="s">
        <v>794</v>
      </c>
      <c r="DB194" t="s">
        <v>794</v>
      </c>
      <c r="DC194" t="s">
        <v>794</v>
      </c>
      <c r="DD194" t="s">
        <v>794</v>
      </c>
      <c r="DE194" t="s">
        <v>794</v>
      </c>
      <c r="DF194" t="s">
        <v>794</v>
      </c>
      <c r="DG194" t="s">
        <v>794</v>
      </c>
      <c r="DH194" t="s">
        <v>794</v>
      </c>
      <c r="DI194" t="s">
        <v>794</v>
      </c>
    </row>
    <row r="195" spans="1:113" x14ac:dyDescent="0.35">
      <c r="A195" t="s">
        <v>482</v>
      </c>
      <c r="B195" s="1">
        <v>41640</v>
      </c>
      <c r="C195" s="1">
        <v>42572</v>
      </c>
      <c r="D195">
        <v>0</v>
      </c>
      <c r="E195" t="s">
        <v>794</v>
      </c>
      <c r="F195" t="s">
        <v>794</v>
      </c>
      <c r="G195" t="s">
        <v>794</v>
      </c>
      <c r="H195" t="s">
        <v>794</v>
      </c>
      <c r="I195" t="s">
        <v>794</v>
      </c>
      <c r="J195" t="s">
        <v>794</v>
      </c>
      <c r="K195" t="s">
        <v>794</v>
      </c>
      <c r="L195" t="s">
        <v>794</v>
      </c>
      <c r="M195" t="s">
        <v>794</v>
      </c>
      <c r="N195" t="s">
        <v>794</v>
      </c>
      <c r="O195" t="s">
        <v>794</v>
      </c>
      <c r="P195" t="s">
        <v>794</v>
      </c>
      <c r="Q195" t="s">
        <v>794</v>
      </c>
      <c r="R195" t="s">
        <v>794</v>
      </c>
      <c r="S195" t="s">
        <v>794</v>
      </c>
      <c r="T195" t="s">
        <v>794</v>
      </c>
      <c r="U195" t="s">
        <v>794</v>
      </c>
      <c r="V195" t="s">
        <v>794</v>
      </c>
      <c r="W195" t="s">
        <v>794</v>
      </c>
      <c r="X195" t="s">
        <v>794</v>
      </c>
      <c r="Y195" t="s">
        <v>794</v>
      </c>
      <c r="Z195" t="s">
        <v>794</v>
      </c>
      <c r="AA195" t="s">
        <v>794</v>
      </c>
      <c r="AB195" t="s">
        <v>794</v>
      </c>
      <c r="AC195" t="s">
        <v>794</v>
      </c>
      <c r="AD195" t="s">
        <v>794</v>
      </c>
      <c r="AE195" t="s">
        <v>794</v>
      </c>
      <c r="AF195" t="s">
        <v>794</v>
      </c>
      <c r="AG195" t="s">
        <v>794</v>
      </c>
      <c r="AH195" t="s">
        <v>794</v>
      </c>
      <c r="AI195" t="s">
        <v>794</v>
      </c>
      <c r="AJ195" t="s">
        <v>794</v>
      </c>
      <c r="AK195" t="s">
        <v>794</v>
      </c>
      <c r="AL195" t="s">
        <v>794</v>
      </c>
      <c r="AM195" t="s">
        <v>794</v>
      </c>
      <c r="AN195" t="s">
        <v>794</v>
      </c>
      <c r="AO195" t="s">
        <v>794</v>
      </c>
      <c r="AP195" t="s">
        <v>794</v>
      </c>
      <c r="AQ195" t="s">
        <v>794</v>
      </c>
      <c r="AR195" t="s">
        <v>794</v>
      </c>
      <c r="AS195" t="s">
        <v>794</v>
      </c>
      <c r="AT195" t="s">
        <v>794</v>
      </c>
      <c r="AU195" t="s">
        <v>794</v>
      </c>
      <c r="AV195" t="s">
        <v>794</v>
      </c>
      <c r="AW195" t="s">
        <v>794</v>
      </c>
      <c r="AX195" t="s">
        <v>794</v>
      </c>
      <c r="AY195" t="s">
        <v>794</v>
      </c>
      <c r="AZ195" t="s">
        <v>794</v>
      </c>
      <c r="BA195" t="s">
        <v>794</v>
      </c>
      <c r="BB195" t="s">
        <v>794</v>
      </c>
      <c r="BC195" t="s">
        <v>794</v>
      </c>
      <c r="BD195" t="s">
        <v>794</v>
      </c>
      <c r="BE195" t="s">
        <v>794</v>
      </c>
      <c r="BF195" t="s">
        <v>794</v>
      </c>
      <c r="BG195" t="s">
        <v>794</v>
      </c>
      <c r="BH195" t="s">
        <v>794</v>
      </c>
      <c r="BI195" t="s">
        <v>794</v>
      </c>
      <c r="BJ195" t="s">
        <v>794</v>
      </c>
      <c r="BK195" t="s">
        <v>794</v>
      </c>
      <c r="BL195" t="s">
        <v>794</v>
      </c>
      <c r="BM195" t="s">
        <v>794</v>
      </c>
      <c r="BN195" t="s">
        <v>794</v>
      </c>
      <c r="BO195" t="s">
        <v>794</v>
      </c>
      <c r="BP195" t="s">
        <v>794</v>
      </c>
      <c r="BQ195" t="s">
        <v>794</v>
      </c>
      <c r="BR195" t="s">
        <v>794</v>
      </c>
      <c r="BS195" t="s">
        <v>794</v>
      </c>
      <c r="BT195" t="s">
        <v>794</v>
      </c>
      <c r="BU195" t="s">
        <v>794</v>
      </c>
      <c r="BV195" t="s">
        <v>794</v>
      </c>
      <c r="BW195" t="s">
        <v>794</v>
      </c>
      <c r="BX195" t="s">
        <v>794</v>
      </c>
      <c r="BY195" t="s">
        <v>794</v>
      </c>
      <c r="BZ195" t="s">
        <v>794</v>
      </c>
      <c r="CA195" t="s">
        <v>794</v>
      </c>
      <c r="CB195" t="s">
        <v>794</v>
      </c>
      <c r="CC195" t="s">
        <v>794</v>
      </c>
      <c r="CD195" t="s">
        <v>794</v>
      </c>
      <c r="CE195" t="s">
        <v>794</v>
      </c>
      <c r="CF195" t="s">
        <v>794</v>
      </c>
      <c r="CG195" t="s">
        <v>794</v>
      </c>
      <c r="CH195" t="s">
        <v>794</v>
      </c>
      <c r="CI195" t="s">
        <v>794</v>
      </c>
      <c r="CJ195" t="s">
        <v>794</v>
      </c>
      <c r="CK195" t="s">
        <v>794</v>
      </c>
      <c r="CL195" t="s">
        <v>794</v>
      </c>
      <c r="CM195" t="s">
        <v>794</v>
      </c>
      <c r="CN195" t="s">
        <v>794</v>
      </c>
      <c r="CO195" t="s">
        <v>794</v>
      </c>
      <c r="CP195" t="s">
        <v>794</v>
      </c>
      <c r="CQ195" t="s">
        <v>794</v>
      </c>
      <c r="CR195" t="s">
        <v>794</v>
      </c>
      <c r="CS195" t="s">
        <v>794</v>
      </c>
      <c r="CT195" t="s">
        <v>794</v>
      </c>
      <c r="CU195" t="s">
        <v>794</v>
      </c>
      <c r="CV195" t="s">
        <v>794</v>
      </c>
      <c r="CW195" t="s">
        <v>794</v>
      </c>
      <c r="CX195" t="s">
        <v>794</v>
      </c>
      <c r="CY195" t="s">
        <v>794</v>
      </c>
      <c r="CZ195" t="s">
        <v>794</v>
      </c>
      <c r="DA195" t="s">
        <v>794</v>
      </c>
      <c r="DB195" t="s">
        <v>794</v>
      </c>
      <c r="DC195" t="s">
        <v>794</v>
      </c>
      <c r="DD195" t="s">
        <v>794</v>
      </c>
      <c r="DE195" t="s">
        <v>794</v>
      </c>
      <c r="DF195" t="s">
        <v>794</v>
      </c>
      <c r="DG195" t="s">
        <v>794</v>
      </c>
      <c r="DH195" t="s">
        <v>794</v>
      </c>
      <c r="DI195" t="s">
        <v>794</v>
      </c>
    </row>
    <row r="196" spans="1:113" x14ac:dyDescent="0.35">
      <c r="A196" t="s">
        <v>482</v>
      </c>
      <c r="B196" s="1">
        <v>42573</v>
      </c>
      <c r="C196" s="1">
        <v>43190</v>
      </c>
      <c r="D196">
        <v>1</v>
      </c>
      <c r="E196">
        <v>0</v>
      </c>
      <c r="F196">
        <v>0</v>
      </c>
      <c r="G196">
        <v>1</v>
      </c>
      <c r="H196">
        <v>1</v>
      </c>
      <c r="I196">
        <v>0</v>
      </c>
      <c r="J196">
        <v>0</v>
      </c>
      <c r="K196">
        <v>0</v>
      </c>
      <c r="L196">
        <v>0</v>
      </c>
      <c r="M196">
        <v>0</v>
      </c>
      <c r="N196">
        <v>0</v>
      </c>
      <c r="O196">
        <v>0</v>
      </c>
      <c r="P196">
        <v>0</v>
      </c>
      <c r="Q196">
        <v>0</v>
      </c>
      <c r="R196">
        <v>0</v>
      </c>
      <c r="S196">
        <v>0</v>
      </c>
      <c r="T196">
        <v>0</v>
      </c>
      <c r="U196">
        <v>0</v>
      </c>
      <c r="V196">
        <v>0</v>
      </c>
      <c r="W196">
        <v>0</v>
      </c>
      <c r="X196">
        <v>0</v>
      </c>
      <c r="Y196">
        <v>0</v>
      </c>
      <c r="Z196">
        <v>0</v>
      </c>
      <c r="AA196">
        <v>1</v>
      </c>
      <c r="AB196">
        <v>0</v>
      </c>
      <c r="AC196">
        <v>0</v>
      </c>
      <c r="AD196">
        <v>1</v>
      </c>
      <c r="AE196">
        <v>1</v>
      </c>
      <c r="AF196">
        <v>0</v>
      </c>
      <c r="AG196">
        <v>0</v>
      </c>
      <c r="AH196">
        <v>0</v>
      </c>
      <c r="AI196">
        <v>1</v>
      </c>
      <c r="AJ196">
        <v>0</v>
      </c>
      <c r="AK196">
        <v>0</v>
      </c>
      <c r="AL196">
        <v>1</v>
      </c>
      <c r="AM196">
        <v>0</v>
      </c>
      <c r="AN196">
        <v>0</v>
      </c>
      <c r="AO196">
        <v>0</v>
      </c>
      <c r="AP196">
        <v>0</v>
      </c>
      <c r="AQ196">
        <v>0</v>
      </c>
      <c r="AR196" t="s">
        <v>794</v>
      </c>
      <c r="AS196" t="s">
        <v>794</v>
      </c>
      <c r="AT196" t="s">
        <v>794</v>
      </c>
      <c r="AU196" t="s">
        <v>794</v>
      </c>
      <c r="AV196">
        <v>0</v>
      </c>
      <c r="AW196" t="s">
        <v>794</v>
      </c>
      <c r="AX196" t="s">
        <v>794</v>
      </c>
      <c r="AY196">
        <v>0</v>
      </c>
      <c r="AZ196" t="s">
        <v>794</v>
      </c>
      <c r="BA196" t="s">
        <v>794</v>
      </c>
      <c r="BB196" t="s">
        <v>794</v>
      </c>
      <c r="BC196">
        <v>0</v>
      </c>
      <c r="BD196" t="s">
        <v>794</v>
      </c>
      <c r="BE196" t="s">
        <v>794</v>
      </c>
      <c r="BF196" t="s">
        <v>794</v>
      </c>
      <c r="BG196" t="s">
        <v>794</v>
      </c>
      <c r="BH196" t="s">
        <v>794</v>
      </c>
      <c r="BI196" t="s">
        <v>794</v>
      </c>
      <c r="BJ196" t="s">
        <v>794</v>
      </c>
      <c r="BK196">
        <v>0</v>
      </c>
      <c r="BL196" t="s">
        <v>794</v>
      </c>
      <c r="BM196" t="s">
        <v>794</v>
      </c>
      <c r="BN196">
        <v>0</v>
      </c>
      <c r="BO196" t="s">
        <v>794</v>
      </c>
      <c r="BP196" t="s">
        <v>794</v>
      </c>
      <c r="BQ196" t="s">
        <v>794</v>
      </c>
      <c r="BR196">
        <v>1</v>
      </c>
      <c r="BS196">
        <v>1</v>
      </c>
      <c r="BT196">
        <v>1</v>
      </c>
      <c r="BU196">
        <v>0</v>
      </c>
      <c r="BV196">
        <v>0</v>
      </c>
      <c r="BW196">
        <v>1</v>
      </c>
      <c r="BX196">
        <v>1</v>
      </c>
      <c r="BY196">
        <v>1</v>
      </c>
      <c r="BZ196">
        <v>0</v>
      </c>
      <c r="CA196">
        <v>1</v>
      </c>
      <c r="CB196">
        <v>0</v>
      </c>
      <c r="CC196">
        <v>0</v>
      </c>
      <c r="CD196">
        <v>0</v>
      </c>
      <c r="CE196">
        <v>0</v>
      </c>
      <c r="CF196">
        <v>0</v>
      </c>
      <c r="CG196">
        <v>0</v>
      </c>
      <c r="CH196">
        <v>0</v>
      </c>
      <c r="CI196">
        <v>0</v>
      </c>
      <c r="CJ196">
        <v>0</v>
      </c>
      <c r="CK196">
        <v>0</v>
      </c>
      <c r="CL196">
        <v>0</v>
      </c>
      <c r="CM196">
        <v>0</v>
      </c>
      <c r="CN196">
        <v>0</v>
      </c>
      <c r="CO196">
        <v>0</v>
      </c>
      <c r="CP196">
        <v>0</v>
      </c>
      <c r="CQ196">
        <v>0</v>
      </c>
      <c r="CR196">
        <v>0</v>
      </c>
      <c r="CS196" t="s">
        <v>794</v>
      </c>
      <c r="CT196" t="s">
        <v>794</v>
      </c>
      <c r="CU196" t="s">
        <v>794</v>
      </c>
      <c r="CV196" t="s">
        <v>794</v>
      </c>
      <c r="CW196" t="s">
        <v>794</v>
      </c>
      <c r="CX196" t="s">
        <v>794</v>
      </c>
      <c r="CY196" t="s">
        <v>794</v>
      </c>
      <c r="CZ196" t="s">
        <v>794</v>
      </c>
      <c r="DA196" t="s">
        <v>794</v>
      </c>
      <c r="DB196" t="s">
        <v>794</v>
      </c>
      <c r="DC196" t="s">
        <v>794</v>
      </c>
      <c r="DD196" t="s">
        <v>794</v>
      </c>
      <c r="DE196" t="s">
        <v>794</v>
      </c>
      <c r="DF196" t="s">
        <v>794</v>
      </c>
      <c r="DG196" t="s">
        <v>794</v>
      </c>
      <c r="DH196" t="s">
        <v>794</v>
      </c>
      <c r="DI196" t="s">
        <v>794</v>
      </c>
    </row>
    <row r="197" spans="1:113" x14ac:dyDescent="0.35">
      <c r="A197" t="s">
        <v>482</v>
      </c>
      <c r="B197" s="1">
        <v>43191</v>
      </c>
      <c r="C197" s="1">
        <v>43291</v>
      </c>
      <c r="D197">
        <v>1</v>
      </c>
      <c r="E197">
        <v>0</v>
      </c>
      <c r="F197">
        <v>0</v>
      </c>
      <c r="G197">
        <v>1</v>
      </c>
      <c r="H197">
        <v>1</v>
      </c>
      <c r="I197">
        <v>0</v>
      </c>
      <c r="J197">
        <v>0</v>
      </c>
      <c r="K197">
        <v>0</v>
      </c>
      <c r="L197">
        <v>0</v>
      </c>
      <c r="M197">
        <v>0</v>
      </c>
      <c r="N197">
        <v>0</v>
      </c>
      <c r="O197">
        <v>0</v>
      </c>
      <c r="P197">
        <v>0</v>
      </c>
      <c r="Q197">
        <v>0</v>
      </c>
      <c r="R197">
        <v>0</v>
      </c>
      <c r="S197">
        <v>0</v>
      </c>
      <c r="T197">
        <v>0</v>
      </c>
      <c r="U197">
        <v>0</v>
      </c>
      <c r="V197">
        <v>0</v>
      </c>
      <c r="W197">
        <v>0</v>
      </c>
      <c r="X197">
        <v>0</v>
      </c>
      <c r="Y197">
        <v>0</v>
      </c>
      <c r="Z197">
        <v>0</v>
      </c>
      <c r="AA197">
        <v>1</v>
      </c>
      <c r="AB197">
        <v>0</v>
      </c>
      <c r="AC197">
        <v>0</v>
      </c>
      <c r="AD197">
        <v>1</v>
      </c>
      <c r="AE197">
        <v>1</v>
      </c>
      <c r="AF197">
        <v>0</v>
      </c>
      <c r="AG197">
        <v>0</v>
      </c>
      <c r="AH197">
        <v>0</v>
      </c>
      <c r="AI197">
        <v>1</v>
      </c>
      <c r="AJ197">
        <v>0</v>
      </c>
      <c r="AK197">
        <v>0</v>
      </c>
      <c r="AL197">
        <v>1</v>
      </c>
      <c r="AM197">
        <v>0</v>
      </c>
      <c r="AN197">
        <v>0</v>
      </c>
      <c r="AO197">
        <v>0</v>
      </c>
      <c r="AP197">
        <v>0</v>
      </c>
      <c r="AQ197">
        <v>0</v>
      </c>
      <c r="AR197" t="s">
        <v>794</v>
      </c>
      <c r="AS197" t="s">
        <v>794</v>
      </c>
      <c r="AT197" t="s">
        <v>794</v>
      </c>
      <c r="AU197" t="s">
        <v>794</v>
      </c>
      <c r="AV197">
        <v>0</v>
      </c>
      <c r="AW197" t="s">
        <v>794</v>
      </c>
      <c r="AX197" t="s">
        <v>794</v>
      </c>
      <c r="AY197">
        <v>0</v>
      </c>
      <c r="AZ197" t="s">
        <v>794</v>
      </c>
      <c r="BA197" t="s">
        <v>794</v>
      </c>
      <c r="BB197" t="s">
        <v>794</v>
      </c>
      <c r="BC197">
        <v>0</v>
      </c>
      <c r="BD197" t="s">
        <v>794</v>
      </c>
      <c r="BE197" t="s">
        <v>794</v>
      </c>
      <c r="BF197" t="s">
        <v>794</v>
      </c>
      <c r="BG197" t="s">
        <v>794</v>
      </c>
      <c r="BH197" t="s">
        <v>794</v>
      </c>
      <c r="BI197" t="s">
        <v>794</v>
      </c>
      <c r="BJ197" t="s">
        <v>794</v>
      </c>
      <c r="BK197">
        <v>0</v>
      </c>
      <c r="BL197" t="s">
        <v>794</v>
      </c>
      <c r="BM197" t="s">
        <v>794</v>
      </c>
      <c r="BN197">
        <v>0</v>
      </c>
      <c r="BO197" t="s">
        <v>794</v>
      </c>
      <c r="BP197" t="s">
        <v>794</v>
      </c>
      <c r="BQ197" t="s">
        <v>794</v>
      </c>
      <c r="BR197">
        <v>1</v>
      </c>
      <c r="BS197">
        <v>1</v>
      </c>
      <c r="BT197">
        <v>1</v>
      </c>
      <c r="BU197">
        <v>0</v>
      </c>
      <c r="BV197">
        <v>0</v>
      </c>
      <c r="BW197">
        <v>1</v>
      </c>
      <c r="BX197">
        <v>1</v>
      </c>
      <c r="BY197">
        <v>1</v>
      </c>
      <c r="BZ197">
        <v>0</v>
      </c>
      <c r="CA197">
        <v>1</v>
      </c>
      <c r="CB197">
        <v>0</v>
      </c>
      <c r="CC197">
        <v>0</v>
      </c>
      <c r="CD197">
        <v>0</v>
      </c>
      <c r="CE197">
        <v>0</v>
      </c>
      <c r="CF197">
        <v>0</v>
      </c>
      <c r="CG197">
        <v>0</v>
      </c>
      <c r="CH197">
        <v>0</v>
      </c>
      <c r="CI197">
        <v>0</v>
      </c>
      <c r="CJ197">
        <v>0</v>
      </c>
      <c r="CK197">
        <v>0</v>
      </c>
      <c r="CL197">
        <v>0</v>
      </c>
      <c r="CM197">
        <v>0</v>
      </c>
      <c r="CN197">
        <v>0</v>
      </c>
      <c r="CO197">
        <v>0</v>
      </c>
      <c r="CP197">
        <v>0</v>
      </c>
      <c r="CQ197">
        <v>0</v>
      </c>
      <c r="CR197">
        <v>0</v>
      </c>
      <c r="CS197" t="s">
        <v>794</v>
      </c>
      <c r="CT197" t="s">
        <v>794</v>
      </c>
      <c r="CU197" t="s">
        <v>794</v>
      </c>
      <c r="CV197" t="s">
        <v>794</v>
      </c>
      <c r="CW197" t="s">
        <v>794</v>
      </c>
      <c r="CX197" t="s">
        <v>794</v>
      </c>
      <c r="CY197" t="s">
        <v>794</v>
      </c>
      <c r="CZ197" t="s">
        <v>794</v>
      </c>
      <c r="DA197" t="s">
        <v>794</v>
      </c>
      <c r="DB197" t="s">
        <v>794</v>
      </c>
      <c r="DC197" t="s">
        <v>794</v>
      </c>
      <c r="DD197" t="s">
        <v>794</v>
      </c>
      <c r="DE197" t="s">
        <v>794</v>
      </c>
      <c r="DF197" t="s">
        <v>794</v>
      </c>
      <c r="DG197" t="s">
        <v>794</v>
      </c>
      <c r="DH197" t="s">
        <v>794</v>
      </c>
      <c r="DI197" t="s">
        <v>794</v>
      </c>
    </row>
    <row r="198" spans="1:113" x14ac:dyDescent="0.35">
      <c r="A198" t="s">
        <v>482</v>
      </c>
      <c r="B198" s="1">
        <v>43292</v>
      </c>
      <c r="C198" s="1">
        <v>43830</v>
      </c>
      <c r="D198">
        <v>1</v>
      </c>
      <c r="E198">
        <v>0</v>
      </c>
      <c r="F198">
        <v>0</v>
      </c>
      <c r="G198">
        <v>1</v>
      </c>
      <c r="H198">
        <v>1</v>
      </c>
      <c r="I198">
        <v>0</v>
      </c>
      <c r="J198">
        <v>0</v>
      </c>
      <c r="K198">
        <v>0</v>
      </c>
      <c r="L198">
        <v>0</v>
      </c>
      <c r="M198">
        <v>0</v>
      </c>
      <c r="N198">
        <v>0</v>
      </c>
      <c r="O198">
        <v>0</v>
      </c>
      <c r="P198">
        <v>0</v>
      </c>
      <c r="Q198">
        <v>0</v>
      </c>
      <c r="R198">
        <v>0</v>
      </c>
      <c r="S198">
        <v>0</v>
      </c>
      <c r="T198">
        <v>0</v>
      </c>
      <c r="U198">
        <v>0</v>
      </c>
      <c r="V198">
        <v>0</v>
      </c>
      <c r="W198">
        <v>0</v>
      </c>
      <c r="X198">
        <v>0</v>
      </c>
      <c r="Y198">
        <v>0</v>
      </c>
      <c r="Z198">
        <v>0</v>
      </c>
      <c r="AA198">
        <v>1</v>
      </c>
      <c r="AB198">
        <v>0</v>
      </c>
      <c r="AC198">
        <v>0</v>
      </c>
      <c r="AD198">
        <v>1</v>
      </c>
      <c r="AE198">
        <v>1</v>
      </c>
      <c r="AF198">
        <v>0</v>
      </c>
      <c r="AG198">
        <v>0</v>
      </c>
      <c r="AH198">
        <v>0</v>
      </c>
      <c r="AI198">
        <v>1</v>
      </c>
      <c r="AJ198">
        <v>0</v>
      </c>
      <c r="AK198">
        <v>0</v>
      </c>
      <c r="AL198">
        <v>1</v>
      </c>
      <c r="AM198">
        <v>0</v>
      </c>
      <c r="AN198">
        <v>0</v>
      </c>
      <c r="AO198">
        <v>0</v>
      </c>
      <c r="AP198">
        <v>0</v>
      </c>
      <c r="AQ198">
        <v>0</v>
      </c>
      <c r="AR198" t="s">
        <v>794</v>
      </c>
      <c r="AS198" t="s">
        <v>794</v>
      </c>
      <c r="AT198" t="s">
        <v>794</v>
      </c>
      <c r="AU198" t="s">
        <v>794</v>
      </c>
      <c r="AV198">
        <v>0</v>
      </c>
      <c r="AW198" t="s">
        <v>794</v>
      </c>
      <c r="AX198" t="s">
        <v>794</v>
      </c>
      <c r="AY198">
        <v>0</v>
      </c>
      <c r="AZ198" t="s">
        <v>794</v>
      </c>
      <c r="BA198" t="s">
        <v>794</v>
      </c>
      <c r="BB198" t="s">
        <v>794</v>
      </c>
      <c r="BC198">
        <v>0</v>
      </c>
      <c r="BD198" t="s">
        <v>794</v>
      </c>
      <c r="BE198" t="s">
        <v>794</v>
      </c>
      <c r="BF198" t="s">
        <v>794</v>
      </c>
      <c r="BG198" t="s">
        <v>794</v>
      </c>
      <c r="BH198" t="s">
        <v>794</v>
      </c>
      <c r="BI198" t="s">
        <v>794</v>
      </c>
      <c r="BJ198" t="s">
        <v>794</v>
      </c>
      <c r="BK198">
        <v>0</v>
      </c>
      <c r="BL198" t="s">
        <v>794</v>
      </c>
      <c r="BM198" t="s">
        <v>794</v>
      </c>
      <c r="BN198">
        <v>0</v>
      </c>
      <c r="BO198" t="s">
        <v>794</v>
      </c>
      <c r="BP198" t="s">
        <v>794</v>
      </c>
      <c r="BQ198" t="s">
        <v>794</v>
      </c>
      <c r="BR198">
        <v>1</v>
      </c>
      <c r="BS198">
        <v>1</v>
      </c>
      <c r="BT198">
        <v>1</v>
      </c>
      <c r="BU198">
        <v>0</v>
      </c>
      <c r="BV198">
        <v>0</v>
      </c>
      <c r="BW198">
        <v>1</v>
      </c>
      <c r="BX198">
        <v>1</v>
      </c>
      <c r="BY198">
        <v>1</v>
      </c>
      <c r="BZ198">
        <v>0</v>
      </c>
      <c r="CA198">
        <v>1</v>
      </c>
      <c r="CB198">
        <v>0</v>
      </c>
      <c r="CC198">
        <v>0</v>
      </c>
      <c r="CD198">
        <v>0</v>
      </c>
      <c r="CE198">
        <v>0</v>
      </c>
      <c r="CF198">
        <v>0</v>
      </c>
      <c r="CG198">
        <v>0</v>
      </c>
      <c r="CH198">
        <v>0</v>
      </c>
      <c r="CI198">
        <v>0</v>
      </c>
      <c r="CJ198">
        <v>0</v>
      </c>
      <c r="CK198">
        <v>0</v>
      </c>
      <c r="CL198">
        <v>0</v>
      </c>
      <c r="CM198">
        <v>0</v>
      </c>
      <c r="CN198">
        <v>0</v>
      </c>
      <c r="CO198">
        <v>0</v>
      </c>
      <c r="CP198">
        <v>0</v>
      </c>
      <c r="CQ198">
        <v>0</v>
      </c>
      <c r="CR198">
        <v>0</v>
      </c>
      <c r="CS198" t="s">
        <v>794</v>
      </c>
      <c r="CT198" t="s">
        <v>794</v>
      </c>
      <c r="CU198" t="s">
        <v>794</v>
      </c>
      <c r="CV198" t="s">
        <v>794</v>
      </c>
      <c r="CW198" t="s">
        <v>794</v>
      </c>
      <c r="CX198" t="s">
        <v>794</v>
      </c>
      <c r="CY198" t="s">
        <v>794</v>
      </c>
      <c r="CZ198" t="s">
        <v>794</v>
      </c>
      <c r="DA198" t="s">
        <v>794</v>
      </c>
      <c r="DB198" t="s">
        <v>794</v>
      </c>
      <c r="DC198" t="s">
        <v>794</v>
      </c>
      <c r="DD198" t="s">
        <v>794</v>
      </c>
      <c r="DE198" t="s">
        <v>794</v>
      </c>
      <c r="DF198" t="s">
        <v>794</v>
      </c>
      <c r="DG198" t="s">
        <v>794</v>
      </c>
      <c r="DH198" t="s">
        <v>794</v>
      </c>
      <c r="DI198" t="s">
        <v>794</v>
      </c>
    </row>
    <row r="199" spans="1:113" x14ac:dyDescent="0.35">
      <c r="A199" t="s">
        <v>487</v>
      </c>
      <c r="B199" s="1">
        <v>41640</v>
      </c>
      <c r="C199" s="1">
        <v>43100</v>
      </c>
      <c r="D199">
        <v>0</v>
      </c>
      <c r="E199" t="s">
        <v>794</v>
      </c>
      <c r="F199" t="s">
        <v>794</v>
      </c>
      <c r="G199" t="s">
        <v>794</v>
      </c>
      <c r="H199" t="s">
        <v>794</v>
      </c>
      <c r="I199" t="s">
        <v>794</v>
      </c>
      <c r="J199" t="s">
        <v>794</v>
      </c>
      <c r="K199" t="s">
        <v>794</v>
      </c>
      <c r="L199" t="s">
        <v>794</v>
      </c>
      <c r="M199" t="s">
        <v>794</v>
      </c>
      <c r="N199" t="s">
        <v>794</v>
      </c>
      <c r="O199" t="s">
        <v>794</v>
      </c>
      <c r="P199" t="s">
        <v>794</v>
      </c>
      <c r="Q199" t="s">
        <v>794</v>
      </c>
      <c r="R199" t="s">
        <v>794</v>
      </c>
      <c r="S199" t="s">
        <v>794</v>
      </c>
      <c r="T199" t="s">
        <v>794</v>
      </c>
      <c r="U199" t="s">
        <v>794</v>
      </c>
      <c r="V199" t="s">
        <v>794</v>
      </c>
      <c r="W199" t="s">
        <v>794</v>
      </c>
      <c r="X199" t="s">
        <v>794</v>
      </c>
      <c r="Y199" t="s">
        <v>794</v>
      </c>
      <c r="Z199" t="s">
        <v>794</v>
      </c>
      <c r="AA199" t="s">
        <v>794</v>
      </c>
      <c r="AB199" t="s">
        <v>794</v>
      </c>
      <c r="AC199" t="s">
        <v>794</v>
      </c>
      <c r="AD199" t="s">
        <v>794</v>
      </c>
      <c r="AE199" t="s">
        <v>794</v>
      </c>
      <c r="AF199" t="s">
        <v>794</v>
      </c>
      <c r="AG199" t="s">
        <v>794</v>
      </c>
      <c r="AH199" t="s">
        <v>794</v>
      </c>
      <c r="AI199" t="s">
        <v>794</v>
      </c>
      <c r="AJ199" t="s">
        <v>794</v>
      </c>
      <c r="AK199" t="s">
        <v>794</v>
      </c>
      <c r="AL199" t="s">
        <v>794</v>
      </c>
      <c r="AM199" t="s">
        <v>794</v>
      </c>
      <c r="AN199" t="s">
        <v>794</v>
      </c>
      <c r="AO199" t="s">
        <v>794</v>
      </c>
      <c r="AP199" t="s">
        <v>794</v>
      </c>
      <c r="AQ199" t="s">
        <v>794</v>
      </c>
      <c r="AR199" t="s">
        <v>794</v>
      </c>
      <c r="AS199" t="s">
        <v>794</v>
      </c>
      <c r="AT199" t="s">
        <v>794</v>
      </c>
      <c r="AU199" t="s">
        <v>794</v>
      </c>
      <c r="AV199" t="s">
        <v>794</v>
      </c>
      <c r="AW199" t="s">
        <v>794</v>
      </c>
      <c r="AX199" t="s">
        <v>794</v>
      </c>
      <c r="AY199" t="s">
        <v>794</v>
      </c>
      <c r="AZ199" t="s">
        <v>794</v>
      </c>
      <c r="BA199" t="s">
        <v>794</v>
      </c>
      <c r="BB199" t="s">
        <v>794</v>
      </c>
      <c r="BC199" t="s">
        <v>794</v>
      </c>
      <c r="BD199" t="s">
        <v>794</v>
      </c>
      <c r="BE199" t="s">
        <v>794</v>
      </c>
      <c r="BF199" t="s">
        <v>794</v>
      </c>
      <c r="BG199" t="s">
        <v>794</v>
      </c>
      <c r="BH199" t="s">
        <v>794</v>
      </c>
      <c r="BI199" t="s">
        <v>794</v>
      </c>
      <c r="BJ199" t="s">
        <v>794</v>
      </c>
      <c r="BK199" t="s">
        <v>794</v>
      </c>
      <c r="BL199" t="s">
        <v>794</v>
      </c>
      <c r="BM199" t="s">
        <v>794</v>
      </c>
      <c r="BN199" t="s">
        <v>794</v>
      </c>
      <c r="BO199" t="s">
        <v>794</v>
      </c>
      <c r="BP199" t="s">
        <v>794</v>
      </c>
      <c r="BQ199" t="s">
        <v>794</v>
      </c>
      <c r="BR199" t="s">
        <v>794</v>
      </c>
      <c r="BS199" t="s">
        <v>794</v>
      </c>
      <c r="BT199" t="s">
        <v>794</v>
      </c>
      <c r="BU199" t="s">
        <v>794</v>
      </c>
      <c r="BV199" t="s">
        <v>794</v>
      </c>
      <c r="BW199" t="s">
        <v>794</v>
      </c>
      <c r="BX199" t="s">
        <v>794</v>
      </c>
      <c r="BY199" t="s">
        <v>794</v>
      </c>
      <c r="BZ199" t="s">
        <v>794</v>
      </c>
      <c r="CA199" t="s">
        <v>794</v>
      </c>
      <c r="CB199" t="s">
        <v>794</v>
      </c>
      <c r="CC199" t="s">
        <v>794</v>
      </c>
      <c r="CD199" t="s">
        <v>794</v>
      </c>
      <c r="CE199" t="s">
        <v>794</v>
      </c>
      <c r="CF199" t="s">
        <v>794</v>
      </c>
      <c r="CG199" t="s">
        <v>794</v>
      </c>
      <c r="CH199" t="s">
        <v>794</v>
      </c>
      <c r="CI199" t="s">
        <v>794</v>
      </c>
      <c r="CJ199" t="s">
        <v>794</v>
      </c>
      <c r="CK199" t="s">
        <v>794</v>
      </c>
      <c r="CL199" t="s">
        <v>794</v>
      </c>
      <c r="CM199" t="s">
        <v>794</v>
      </c>
      <c r="CN199" t="s">
        <v>794</v>
      </c>
      <c r="CO199" t="s">
        <v>794</v>
      </c>
      <c r="CP199" t="s">
        <v>794</v>
      </c>
      <c r="CQ199" t="s">
        <v>794</v>
      </c>
      <c r="CR199" t="s">
        <v>794</v>
      </c>
      <c r="CS199" t="s">
        <v>794</v>
      </c>
      <c r="CT199" t="s">
        <v>794</v>
      </c>
      <c r="CU199" t="s">
        <v>794</v>
      </c>
      <c r="CV199" t="s">
        <v>794</v>
      </c>
      <c r="CW199" t="s">
        <v>794</v>
      </c>
      <c r="CX199" t="s">
        <v>794</v>
      </c>
      <c r="CY199" t="s">
        <v>794</v>
      </c>
      <c r="CZ199" t="s">
        <v>794</v>
      </c>
      <c r="DA199" t="s">
        <v>794</v>
      </c>
      <c r="DB199" t="s">
        <v>794</v>
      </c>
      <c r="DC199" t="s">
        <v>794</v>
      </c>
      <c r="DD199" t="s">
        <v>794</v>
      </c>
      <c r="DE199" t="s">
        <v>794</v>
      </c>
      <c r="DF199" t="s">
        <v>794</v>
      </c>
      <c r="DG199" t="s">
        <v>794</v>
      </c>
      <c r="DH199" t="s">
        <v>794</v>
      </c>
      <c r="DI199" t="s">
        <v>794</v>
      </c>
    </row>
    <row r="200" spans="1:113" x14ac:dyDescent="0.35">
      <c r="A200" t="s">
        <v>487</v>
      </c>
      <c r="B200" s="1">
        <v>43101</v>
      </c>
      <c r="C200" s="1">
        <v>43275</v>
      </c>
      <c r="D200">
        <v>1</v>
      </c>
      <c r="E200">
        <v>0</v>
      </c>
      <c r="F200">
        <v>0</v>
      </c>
      <c r="G200">
        <v>1</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1</v>
      </c>
      <c r="AB200">
        <v>0</v>
      </c>
      <c r="AC200">
        <v>0</v>
      </c>
      <c r="AD200">
        <v>1</v>
      </c>
      <c r="AE200">
        <v>1</v>
      </c>
      <c r="AF200">
        <v>0</v>
      </c>
      <c r="AG200">
        <v>0</v>
      </c>
      <c r="AH200">
        <v>1</v>
      </c>
      <c r="AI200">
        <v>1</v>
      </c>
      <c r="AJ200">
        <v>0</v>
      </c>
      <c r="AK200">
        <v>0</v>
      </c>
      <c r="AL200">
        <v>0</v>
      </c>
      <c r="AM200">
        <v>0</v>
      </c>
      <c r="AN200">
        <v>0</v>
      </c>
      <c r="AO200">
        <v>0</v>
      </c>
      <c r="AP200">
        <v>0</v>
      </c>
      <c r="AQ200">
        <v>0</v>
      </c>
      <c r="AR200" t="s">
        <v>794</v>
      </c>
      <c r="AS200" t="s">
        <v>794</v>
      </c>
      <c r="AT200" t="s">
        <v>794</v>
      </c>
      <c r="AU200" t="s">
        <v>794</v>
      </c>
      <c r="AV200">
        <v>0</v>
      </c>
      <c r="AW200" t="s">
        <v>794</v>
      </c>
      <c r="AX200" t="s">
        <v>794</v>
      </c>
      <c r="AY200">
        <v>0</v>
      </c>
      <c r="AZ200" t="s">
        <v>794</v>
      </c>
      <c r="BA200" t="s">
        <v>794</v>
      </c>
      <c r="BB200" t="s">
        <v>794</v>
      </c>
      <c r="BC200">
        <v>0</v>
      </c>
      <c r="BD200" t="s">
        <v>794</v>
      </c>
      <c r="BE200" t="s">
        <v>794</v>
      </c>
      <c r="BF200" t="s">
        <v>794</v>
      </c>
      <c r="BG200" t="s">
        <v>794</v>
      </c>
      <c r="BH200" t="s">
        <v>794</v>
      </c>
      <c r="BI200" t="s">
        <v>794</v>
      </c>
      <c r="BJ200" t="s">
        <v>794</v>
      </c>
      <c r="BK200">
        <v>0</v>
      </c>
      <c r="BL200" t="s">
        <v>794</v>
      </c>
      <c r="BM200" t="s">
        <v>794</v>
      </c>
      <c r="BN200">
        <v>0</v>
      </c>
      <c r="BO200" t="s">
        <v>794</v>
      </c>
      <c r="BP200" t="s">
        <v>794</v>
      </c>
      <c r="BQ200" t="s">
        <v>794</v>
      </c>
      <c r="BR200">
        <v>1</v>
      </c>
      <c r="BS200">
        <v>1</v>
      </c>
      <c r="BT200">
        <v>0</v>
      </c>
      <c r="BU200">
        <v>0</v>
      </c>
      <c r="BV200">
        <v>0</v>
      </c>
      <c r="BW200">
        <v>1</v>
      </c>
      <c r="BX200">
        <v>1</v>
      </c>
      <c r="BY200">
        <v>1</v>
      </c>
      <c r="BZ200">
        <v>1</v>
      </c>
      <c r="CA200">
        <v>1</v>
      </c>
      <c r="CB200">
        <v>0</v>
      </c>
      <c r="CC200">
        <v>0</v>
      </c>
      <c r="CD200">
        <v>1</v>
      </c>
      <c r="CE200">
        <v>0</v>
      </c>
      <c r="CF200">
        <v>0</v>
      </c>
      <c r="CG200">
        <v>0</v>
      </c>
      <c r="CH200">
        <v>1</v>
      </c>
      <c r="CI200">
        <v>0</v>
      </c>
      <c r="CJ200">
        <v>0</v>
      </c>
      <c r="CK200">
        <v>0</v>
      </c>
      <c r="CL200">
        <v>0</v>
      </c>
      <c r="CM200">
        <v>1</v>
      </c>
      <c r="CN200">
        <v>0</v>
      </c>
      <c r="CO200">
        <v>0</v>
      </c>
      <c r="CP200">
        <v>0</v>
      </c>
      <c r="CQ200">
        <v>0</v>
      </c>
      <c r="CR200">
        <v>0</v>
      </c>
      <c r="CS200" t="s">
        <v>794</v>
      </c>
      <c r="CT200" t="s">
        <v>794</v>
      </c>
      <c r="CU200" t="s">
        <v>794</v>
      </c>
      <c r="CV200" t="s">
        <v>794</v>
      </c>
      <c r="CW200" t="s">
        <v>794</v>
      </c>
      <c r="CX200" t="s">
        <v>794</v>
      </c>
      <c r="CY200" t="s">
        <v>794</v>
      </c>
      <c r="CZ200" t="s">
        <v>794</v>
      </c>
      <c r="DA200" t="s">
        <v>794</v>
      </c>
      <c r="DB200" t="s">
        <v>794</v>
      </c>
      <c r="DC200" t="s">
        <v>794</v>
      </c>
      <c r="DD200" t="s">
        <v>794</v>
      </c>
      <c r="DE200" t="s">
        <v>794</v>
      </c>
      <c r="DF200" t="s">
        <v>794</v>
      </c>
      <c r="DG200" t="s">
        <v>794</v>
      </c>
      <c r="DH200" t="s">
        <v>794</v>
      </c>
      <c r="DI200" t="s">
        <v>794</v>
      </c>
    </row>
    <row r="201" spans="1:113" x14ac:dyDescent="0.35">
      <c r="A201" t="s">
        <v>487</v>
      </c>
      <c r="B201" s="1">
        <v>43276</v>
      </c>
      <c r="C201" s="1">
        <v>43830</v>
      </c>
      <c r="D201">
        <v>1</v>
      </c>
      <c r="E201">
        <v>0</v>
      </c>
      <c r="F201">
        <v>0</v>
      </c>
      <c r="G201">
        <v>1</v>
      </c>
      <c r="H201">
        <v>0</v>
      </c>
      <c r="I201">
        <v>0</v>
      </c>
      <c r="J201">
        <v>0</v>
      </c>
      <c r="K201">
        <v>0</v>
      </c>
      <c r="L201">
        <v>0</v>
      </c>
      <c r="M201">
        <v>0</v>
      </c>
      <c r="N201">
        <v>0</v>
      </c>
      <c r="O201">
        <v>0</v>
      </c>
      <c r="P201">
        <v>0</v>
      </c>
      <c r="Q201">
        <v>0</v>
      </c>
      <c r="R201">
        <v>0</v>
      </c>
      <c r="S201">
        <v>0</v>
      </c>
      <c r="T201">
        <v>0</v>
      </c>
      <c r="U201">
        <v>0</v>
      </c>
      <c r="V201">
        <v>0</v>
      </c>
      <c r="W201">
        <v>0</v>
      </c>
      <c r="X201">
        <v>0</v>
      </c>
      <c r="Y201">
        <v>0</v>
      </c>
      <c r="Z201">
        <v>0</v>
      </c>
      <c r="AA201">
        <v>1</v>
      </c>
      <c r="AB201">
        <v>0</v>
      </c>
      <c r="AC201">
        <v>0</v>
      </c>
      <c r="AD201">
        <v>1</v>
      </c>
      <c r="AE201">
        <v>1</v>
      </c>
      <c r="AF201">
        <v>0</v>
      </c>
      <c r="AG201">
        <v>0</v>
      </c>
      <c r="AH201">
        <v>1</v>
      </c>
      <c r="AI201">
        <v>1</v>
      </c>
      <c r="AJ201">
        <v>0</v>
      </c>
      <c r="AK201">
        <v>0</v>
      </c>
      <c r="AL201">
        <v>0</v>
      </c>
      <c r="AM201">
        <v>0</v>
      </c>
      <c r="AN201">
        <v>0</v>
      </c>
      <c r="AO201">
        <v>0</v>
      </c>
      <c r="AP201">
        <v>0</v>
      </c>
      <c r="AQ201">
        <v>0</v>
      </c>
      <c r="AR201" t="s">
        <v>794</v>
      </c>
      <c r="AS201" t="s">
        <v>794</v>
      </c>
      <c r="AT201" t="s">
        <v>794</v>
      </c>
      <c r="AU201" t="s">
        <v>794</v>
      </c>
      <c r="AV201">
        <v>0</v>
      </c>
      <c r="AW201" t="s">
        <v>794</v>
      </c>
      <c r="AX201" t="s">
        <v>794</v>
      </c>
      <c r="AY201">
        <v>0</v>
      </c>
      <c r="AZ201" t="s">
        <v>794</v>
      </c>
      <c r="BA201" t="s">
        <v>794</v>
      </c>
      <c r="BB201" t="s">
        <v>794</v>
      </c>
      <c r="BC201">
        <v>0</v>
      </c>
      <c r="BD201" t="s">
        <v>794</v>
      </c>
      <c r="BE201" t="s">
        <v>794</v>
      </c>
      <c r="BF201" t="s">
        <v>794</v>
      </c>
      <c r="BG201" t="s">
        <v>794</v>
      </c>
      <c r="BH201" t="s">
        <v>794</v>
      </c>
      <c r="BI201" t="s">
        <v>794</v>
      </c>
      <c r="BJ201" t="s">
        <v>794</v>
      </c>
      <c r="BK201">
        <v>0</v>
      </c>
      <c r="BL201" t="s">
        <v>794</v>
      </c>
      <c r="BM201" t="s">
        <v>794</v>
      </c>
      <c r="BN201">
        <v>0</v>
      </c>
      <c r="BO201" t="s">
        <v>794</v>
      </c>
      <c r="BP201" t="s">
        <v>794</v>
      </c>
      <c r="BQ201" t="s">
        <v>794</v>
      </c>
      <c r="BR201">
        <v>1</v>
      </c>
      <c r="BS201">
        <v>1</v>
      </c>
      <c r="BT201">
        <v>0</v>
      </c>
      <c r="BU201">
        <v>0</v>
      </c>
      <c r="BV201">
        <v>0</v>
      </c>
      <c r="BW201">
        <v>1</v>
      </c>
      <c r="BX201">
        <v>1</v>
      </c>
      <c r="BY201">
        <v>1</v>
      </c>
      <c r="BZ201">
        <v>1</v>
      </c>
      <c r="CA201">
        <v>1</v>
      </c>
      <c r="CB201">
        <v>0</v>
      </c>
      <c r="CC201">
        <v>0</v>
      </c>
      <c r="CD201">
        <v>1</v>
      </c>
      <c r="CE201">
        <v>0</v>
      </c>
      <c r="CF201">
        <v>0</v>
      </c>
      <c r="CG201">
        <v>0</v>
      </c>
      <c r="CH201">
        <v>1</v>
      </c>
      <c r="CI201">
        <v>0</v>
      </c>
      <c r="CJ201">
        <v>0</v>
      </c>
      <c r="CK201">
        <v>0</v>
      </c>
      <c r="CL201">
        <v>0</v>
      </c>
      <c r="CM201">
        <v>1</v>
      </c>
      <c r="CN201">
        <v>0</v>
      </c>
      <c r="CO201">
        <v>0</v>
      </c>
      <c r="CP201">
        <v>0</v>
      </c>
      <c r="CQ201">
        <v>0</v>
      </c>
      <c r="CR201">
        <v>0</v>
      </c>
      <c r="CS201" t="s">
        <v>794</v>
      </c>
      <c r="CT201" t="s">
        <v>794</v>
      </c>
      <c r="CU201" t="s">
        <v>794</v>
      </c>
      <c r="CV201" t="s">
        <v>794</v>
      </c>
      <c r="CW201" t="s">
        <v>794</v>
      </c>
      <c r="CX201" t="s">
        <v>794</v>
      </c>
      <c r="CY201" t="s">
        <v>794</v>
      </c>
      <c r="CZ201" t="s">
        <v>794</v>
      </c>
      <c r="DA201" t="s">
        <v>794</v>
      </c>
      <c r="DB201" t="s">
        <v>794</v>
      </c>
      <c r="DC201" t="s">
        <v>794</v>
      </c>
      <c r="DD201" t="s">
        <v>794</v>
      </c>
      <c r="DE201" t="s">
        <v>794</v>
      </c>
      <c r="DF201" t="s">
        <v>794</v>
      </c>
      <c r="DG201" t="s">
        <v>794</v>
      </c>
      <c r="DH201" t="s">
        <v>794</v>
      </c>
      <c r="DI201" t="s">
        <v>794</v>
      </c>
    </row>
    <row r="202" spans="1:113" x14ac:dyDescent="0.35">
      <c r="A202" t="s">
        <v>494</v>
      </c>
      <c r="B202" s="1">
        <v>41640</v>
      </c>
      <c r="C202" s="1">
        <v>43830</v>
      </c>
      <c r="D202">
        <v>0</v>
      </c>
      <c r="E202" t="s">
        <v>794</v>
      </c>
      <c r="F202" t="s">
        <v>794</v>
      </c>
      <c r="G202" t="s">
        <v>794</v>
      </c>
      <c r="H202" t="s">
        <v>794</v>
      </c>
      <c r="I202" t="s">
        <v>794</v>
      </c>
      <c r="J202" t="s">
        <v>794</v>
      </c>
      <c r="K202" t="s">
        <v>794</v>
      </c>
      <c r="L202" t="s">
        <v>794</v>
      </c>
      <c r="M202" t="s">
        <v>794</v>
      </c>
      <c r="N202" t="s">
        <v>794</v>
      </c>
      <c r="O202" t="s">
        <v>794</v>
      </c>
      <c r="P202" t="s">
        <v>794</v>
      </c>
      <c r="Q202" t="s">
        <v>794</v>
      </c>
      <c r="R202" t="s">
        <v>794</v>
      </c>
      <c r="S202" t="s">
        <v>794</v>
      </c>
      <c r="T202" t="s">
        <v>794</v>
      </c>
      <c r="U202" t="s">
        <v>794</v>
      </c>
      <c r="V202" t="s">
        <v>794</v>
      </c>
      <c r="W202" t="s">
        <v>794</v>
      </c>
      <c r="X202" t="s">
        <v>794</v>
      </c>
      <c r="Y202" t="s">
        <v>794</v>
      </c>
      <c r="Z202" t="s">
        <v>794</v>
      </c>
      <c r="AA202" t="s">
        <v>794</v>
      </c>
      <c r="AB202" t="s">
        <v>794</v>
      </c>
      <c r="AC202" t="s">
        <v>794</v>
      </c>
      <c r="AD202" t="s">
        <v>794</v>
      </c>
      <c r="AE202" t="s">
        <v>794</v>
      </c>
      <c r="AF202" t="s">
        <v>794</v>
      </c>
      <c r="AG202" t="s">
        <v>794</v>
      </c>
      <c r="AH202" t="s">
        <v>794</v>
      </c>
      <c r="AI202" t="s">
        <v>794</v>
      </c>
      <c r="AJ202" t="s">
        <v>794</v>
      </c>
      <c r="AK202" t="s">
        <v>794</v>
      </c>
      <c r="AL202" t="s">
        <v>794</v>
      </c>
      <c r="AM202" t="s">
        <v>794</v>
      </c>
      <c r="AN202" t="s">
        <v>794</v>
      </c>
      <c r="AO202" t="s">
        <v>794</v>
      </c>
      <c r="AP202" t="s">
        <v>794</v>
      </c>
      <c r="AQ202" t="s">
        <v>794</v>
      </c>
      <c r="AR202" t="s">
        <v>794</v>
      </c>
      <c r="AS202" t="s">
        <v>794</v>
      </c>
      <c r="AT202" t="s">
        <v>794</v>
      </c>
      <c r="AU202" t="s">
        <v>794</v>
      </c>
      <c r="AV202" t="s">
        <v>794</v>
      </c>
      <c r="AW202" t="s">
        <v>794</v>
      </c>
      <c r="AX202" t="s">
        <v>794</v>
      </c>
      <c r="AY202" t="s">
        <v>794</v>
      </c>
      <c r="AZ202" t="s">
        <v>794</v>
      </c>
      <c r="BA202" t="s">
        <v>794</v>
      </c>
      <c r="BB202" t="s">
        <v>794</v>
      </c>
      <c r="BC202" t="s">
        <v>794</v>
      </c>
      <c r="BD202" t="s">
        <v>794</v>
      </c>
      <c r="BE202" t="s">
        <v>794</v>
      </c>
      <c r="BF202" t="s">
        <v>794</v>
      </c>
      <c r="BG202" t="s">
        <v>794</v>
      </c>
      <c r="BH202" t="s">
        <v>794</v>
      </c>
      <c r="BI202" t="s">
        <v>794</v>
      </c>
      <c r="BJ202" t="s">
        <v>794</v>
      </c>
      <c r="BK202" t="s">
        <v>794</v>
      </c>
      <c r="BL202" t="s">
        <v>794</v>
      </c>
      <c r="BM202" t="s">
        <v>794</v>
      </c>
      <c r="BN202" t="s">
        <v>794</v>
      </c>
      <c r="BO202" t="s">
        <v>794</v>
      </c>
      <c r="BP202" t="s">
        <v>794</v>
      </c>
      <c r="BQ202" t="s">
        <v>794</v>
      </c>
      <c r="BR202" t="s">
        <v>794</v>
      </c>
      <c r="BS202" t="s">
        <v>794</v>
      </c>
      <c r="BT202" t="s">
        <v>794</v>
      </c>
      <c r="BU202" t="s">
        <v>794</v>
      </c>
      <c r="BV202" t="s">
        <v>794</v>
      </c>
      <c r="BW202" t="s">
        <v>794</v>
      </c>
      <c r="BX202" t="s">
        <v>794</v>
      </c>
      <c r="BY202" t="s">
        <v>794</v>
      </c>
      <c r="BZ202" t="s">
        <v>794</v>
      </c>
      <c r="CA202" t="s">
        <v>794</v>
      </c>
      <c r="CB202" t="s">
        <v>794</v>
      </c>
      <c r="CC202" t="s">
        <v>794</v>
      </c>
      <c r="CD202" t="s">
        <v>794</v>
      </c>
      <c r="CE202" t="s">
        <v>794</v>
      </c>
      <c r="CF202" t="s">
        <v>794</v>
      </c>
      <c r="CG202" t="s">
        <v>794</v>
      </c>
      <c r="CH202" t="s">
        <v>794</v>
      </c>
      <c r="CI202" t="s">
        <v>794</v>
      </c>
      <c r="CJ202" t="s">
        <v>794</v>
      </c>
      <c r="CK202" t="s">
        <v>794</v>
      </c>
      <c r="CL202" t="s">
        <v>794</v>
      </c>
      <c r="CM202" t="s">
        <v>794</v>
      </c>
      <c r="CN202" t="s">
        <v>794</v>
      </c>
      <c r="CO202" t="s">
        <v>794</v>
      </c>
      <c r="CP202" t="s">
        <v>794</v>
      </c>
      <c r="CQ202" t="s">
        <v>794</v>
      </c>
      <c r="CR202" t="s">
        <v>794</v>
      </c>
      <c r="CS202" t="s">
        <v>794</v>
      </c>
      <c r="CT202" t="s">
        <v>794</v>
      </c>
      <c r="CU202" t="s">
        <v>794</v>
      </c>
      <c r="CV202" t="s">
        <v>794</v>
      </c>
      <c r="CW202" t="s">
        <v>794</v>
      </c>
      <c r="CX202" t="s">
        <v>794</v>
      </c>
      <c r="CY202" t="s">
        <v>794</v>
      </c>
      <c r="CZ202" t="s">
        <v>794</v>
      </c>
      <c r="DA202" t="s">
        <v>794</v>
      </c>
      <c r="DB202" t="s">
        <v>794</v>
      </c>
      <c r="DC202" t="s">
        <v>794</v>
      </c>
      <c r="DD202" t="s">
        <v>794</v>
      </c>
      <c r="DE202" t="s">
        <v>794</v>
      </c>
      <c r="DF202" t="s">
        <v>794</v>
      </c>
      <c r="DG202" t="s">
        <v>794</v>
      </c>
      <c r="DH202" t="s">
        <v>794</v>
      </c>
      <c r="DI202" t="s">
        <v>794</v>
      </c>
    </row>
    <row r="203" spans="1:113" x14ac:dyDescent="0.35">
      <c r="A203" t="s">
        <v>495</v>
      </c>
      <c r="B203" s="1">
        <v>41640</v>
      </c>
      <c r="C203" s="1">
        <v>42977</v>
      </c>
      <c r="D203">
        <v>0</v>
      </c>
      <c r="E203" t="s">
        <v>794</v>
      </c>
      <c r="F203" t="s">
        <v>794</v>
      </c>
      <c r="G203" t="s">
        <v>794</v>
      </c>
      <c r="H203" t="s">
        <v>794</v>
      </c>
      <c r="I203" t="s">
        <v>794</v>
      </c>
      <c r="J203" t="s">
        <v>794</v>
      </c>
      <c r="K203" t="s">
        <v>794</v>
      </c>
      <c r="L203" t="s">
        <v>794</v>
      </c>
      <c r="M203" t="s">
        <v>794</v>
      </c>
      <c r="N203" t="s">
        <v>794</v>
      </c>
      <c r="O203" t="s">
        <v>794</v>
      </c>
      <c r="P203" t="s">
        <v>794</v>
      </c>
      <c r="Q203" t="s">
        <v>794</v>
      </c>
      <c r="R203" t="s">
        <v>794</v>
      </c>
      <c r="S203" t="s">
        <v>794</v>
      </c>
      <c r="T203" t="s">
        <v>794</v>
      </c>
      <c r="U203" t="s">
        <v>794</v>
      </c>
      <c r="V203" t="s">
        <v>794</v>
      </c>
      <c r="W203" t="s">
        <v>794</v>
      </c>
      <c r="X203" t="s">
        <v>794</v>
      </c>
      <c r="Y203" t="s">
        <v>794</v>
      </c>
      <c r="Z203" t="s">
        <v>794</v>
      </c>
      <c r="AA203" t="s">
        <v>794</v>
      </c>
      <c r="AB203" t="s">
        <v>794</v>
      </c>
      <c r="AC203" t="s">
        <v>794</v>
      </c>
      <c r="AD203" t="s">
        <v>794</v>
      </c>
      <c r="AE203" t="s">
        <v>794</v>
      </c>
      <c r="AF203" t="s">
        <v>794</v>
      </c>
      <c r="AG203" t="s">
        <v>794</v>
      </c>
      <c r="AH203" t="s">
        <v>794</v>
      </c>
      <c r="AI203" t="s">
        <v>794</v>
      </c>
      <c r="AJ203" t="s">
        <v>794</v>
      </c>
      <c r="AK203" t="s">
        <v>794</v>
      </c>
      <c r="AL203" t="s">
        <v>794</v>
      </c>
      <c r="AM203" t="s">
        <v>794</v>
      </c>
      <c r="AN203" t="s">
        <v>794</v>
      </c>
      <c r="AO203" t="s">
        <v>794</v>
      </c>
      <c r="AP203" t="s">
        <v>794</v>
      </c>
      <c r="AQ203" t="s">
        <v>794</v>
      </c>
      <c r="AR203" t="s">
        <v>794</v>
      </c>
      <c r="AS203" t="s">
        <v>794</v>
      </c>
      <c r="AT203" t="s">
        <v>794</v>
      </c>
      <c r="AU203" t="s">
        <v>794</v>
      </c>
      <c r="AV203" t="s">
        <v>794</v>
      </c>
      <c r="AW203" t="s">
        <v>794</v>
      </c>
      <c r="AX203" t="s">
        <v>794</v>
      </c>
      <c r="AY203" t="s">
        <v>794</v>
      </c>
      <c r="AZ203" t="s">
        <v>794</v>
      </c>
      <c r="BA203" t="s">
        <v>794</v>
      </c>
      <c r="BB203" t="s">
        <v>794</v>
      </c>
      <c r="BC203" t="s">
        <v>794</v>
      </c>
      <c r="BD203" t="s">
        <v>794</v>
      </c>
      <c r="BE203" t="s">
        <v>794</v>
      </c>
      <c r="BF203" t="s">
        <v>794</v>
      </c>
      <c r="BG203" t="s">
        <v>794</v>
      </c>
      <c r="BH203" t="s">
        <v>794</v>
      </c>
      <c r="BI203" t="s">
        <v>794</v>
      </c>
      <c r="BJ203" t="s">
        <v>794</v>
      </c>
      <c r="BK203" t="s">
        <v>794</v>
      </c>
      <c r="BL203" t="s">
        <v>794</v>
      </c>
      <c r="BM203" t="s">
        <v>794</v>
      </c>
      <c r="BN203" t="s">
        <v>794</v>
      </c>
      <c r="BO203" t="s">
        <v>794</v>
      </c>
      <c r="BP203" t="s">
        <v>794</v>
      </c>
      <c r="BQ203" t="s">
        <v>794</v>
      </c>
      <c r="BR203" t="s">
        <v>794</v>
      </c>
      <c r="BS203" t="s">
        <v>794</v>
      </c>
      <c r="BT203" t="s">
        <v>794</v>
      </c>
      <c r="BU203" t="s">
        <v>794</v>
      </c>
      <c r="BV203" t="s">
        <v>794</v>
      </c>
      <c r="BW203" t="s">
        <v>794</v>
      </c>
      <c r="BX203" t="s">
        <v>794</v>
      </c>
      <c r="BY203" t="s">
        <v>794</v>
      </c>
      <c r="BZ203" t="s">
        <v>794</v>
      </c>
      <c r="CA203" t="s">
        <v>794</v>
      </c>
      <c r="CB203" t="s">
        <v>794</v>
      </c>
      <c r="CC203" t="s">
        <v>794</v>
      </c>
      <c r="CD203" t="s">
        <v>794</v>
      </c>
      <c r="CE203" t="s">
        <v>794</v>
      </c>
      <c r="CF203" t="s">
        <v>794</v>
      </c>
      <c r="CG203" t="s">
        <v>794</v>
      </c>
      <c r="CH203" t="s">
        <v>794</v>
      </c>
      <c r="CI203" t="s">
        <v>794</v>
      </c>
      <c r="CJ203" t="s">
        <v>794</v>
      </c>
      <c r="CK203" t="s">
        <v>794</v>
      </c>
      <c r="CL203" t="s">
        <v>794</v>
      </c>
      <c r="CM203" t="s">
        <v>794</v>
      </c>
      <c r="CN203" t="s">
        <v>794</v>
      </c>
      <c r="CO203" t="s">
        <v>794</v>
      </c>
      <c r="CP203" t="s">
        <v>794</v>
      </c>
      <c r="CQ203" t="s">
        <v>794</v>
      </c>
      <c r="CR203" t="s">
        <v>794</v>
      </c>
      <c r="CS203" t="s">
        <v>794</v>
      </c>
      <c r="CT203" t="s">
        <v>794</v>
      </c>
      <c r="CU203" t="s">
        <v>794</v>
      </c>
      <c r="CV203" t="s">
        <v>794</v>
      </c>
      <c r="CW203" t="s">
        <v>794</v>
      </c>
      <c r="CX203" t="s">
        <v>794</v>
      </c>
      <c r="CY203" t="s">
        <v>794</v>
      </c>
      <c r="CZ203" t="s">
        <v>794</v>
      </c>
      <c r="DA203" t="s">
        <v>794</v>
      </c>
      <c r="DB203" t="s">
        <v>794</v>
      </c>
      <c r="DC203" t="s">
        <v>794</v>
      </c>
      <c r="DD203" t="s">
        <v>794</v>
      </c>
      <c r="DE203" t="s">
        <v>794</v>
      </c>
      <c r="DF203" t="s">
        <v>794</v>
      </c>
      <c r="DG203" t="s">
        <v>794</v>
      </c>
      <c r="DH203" t="s">
        <v>794</v>
      </c>
      <c r="DI203" t="s">
        <v>794</v>
      </c>
    </row>
    <row r="204" spans="1:113" x14ac:dyDescent="0.35">
      <c r="A204" t="s">
        <v>495</v>
      </c>
      <c r="B204" s="1">
        <v>42978</v>
      </c>
      <c r="C204" s="1">
        <v>43100</v>
      </c>
      <c r="D204">
        <v>1</v>
      </c>
      <c r="E204">
        <v>0</v>
      </c>
      <c r="F204">
        <v>0</v>
      </c>
      <c r="G204">
        <v>1</v>
      </c>
      <c r="H204">
        <v>1</v>
      </c>
      <c r="I204">
        <v>0</v>
      </c>
      <c r="J204">
        <v>0</v>
      </c>
      <c r="K204">
        <v>0</v>
      </c>
      <c r="L204">
        <v>0</v>
      </c>
      <c r="M204">
        <v>0</v>
      </c>
      <c r="N204">
        <v>0</v>
      </c>
      <c r="O204">
        <v>1</v>
      </c>
      <c r="P204">
        <v>0</v>
      </c>
      <c r="Q204">
        <v>0</v>
      </c>
      <c r="R204">
        <v>0</v>
      </c>
      <c r="S204">
        <v>0</v>
      </c>
      <c r="T204">
        <v>0</v>
      </c>
      <c r="U204">
        <v>0</v>
      </c>
      <c r="V204">
        <v>0</v>
      </c>
      <c r="W204">
        <v>0</v>
      </c>
      <c r="X204">
        <v>0</v>
      </c>
      <c r="Y204">
        <v>0</v>
      </c>
      <c r="Z204">
        <v>0</v>
      </c>
      <c r="AA204">
        <v>1</v>
      </c>
      <c r="AB204">
        <v>0</v>
      </c>
      <c r="AC204">
        <v>0</v>
      </c>
      <c r="AD204">
        <v>1</v>
      </c>
      <c r="AE204">
        <v>0</v>
      </c>
      <c r="AF204">
        <v>0</v>
      </c>
      <c r="AG204">
        <v>0</v>
      </c>
      <c r="AH204">
        <v>0</v>
      </c>
      <c r="AI204">
        <v>1</v>
      </c>
      <c r="AJ204">
        <v>0</v>
      </c>
      <c r="AK204">
        <v>0</v>
      </c>
      <c r="AL204">
        <v>0</v>
      </c>
      <c r="AM204">
        <v>0</v>
      </c>
      <c r="AN204">
        <v>0</v>
      </c>
      <c r="AO204">
        <v>0</v>
      </c>
      <c r="AP204">
        <v>0</v>
      </c>
      <c r="AQ204">
        <v>1</v>
      </c>
      <c r="AR204">
        <v>0</v>
      </c>
      <c r="AS204">
        <v>0</v>
      </c>
      <c r="AT204">
        <v>1</v>
      </c>
      <c r="AU204">
        <v>0</v>
      </c>
      <c r="AV204">
        <v>0</v>
      </c>
      <c r="AW204" t="s">
        <v>794</v>
      </c>
      <c r="AX204" t="s">
        <v>794</v>
      </c>
      <c r="AY204">
        <v>0</v>
      </c>
      <c r="AZ204" t="s">
        <v>794</v>
      </c>
      <c r="BA204" t="s">
        <v>794</v>
      </c>
      <c r="BB204" t="s">
        <v>794</v>
      </c>
      <c r="BC204">
        <v>1</v>
      </c>
      <c r="BD204">
        <v>0</v>
      </c>
      <c r="BE204">
        <v>1</v>
      </c>
      <c r="BF204">
        <v>0</v>
      </c>
      <c r="BG204">
        <v>0</v>
      </c>
      <c r="BH204">
        <v>0</v>
      </c>
      <c r="BI204">
        <v>0</v>
      </c>
      <c r="BJ204">
        <v>0</v>
      </c>
      <c r="BK204">
        <v>0</v>
      </c>
      <c r="BL204" t="s">
        <v>794</v>
      </c>
      <c r="BM204" t="s">
        <v>794</v>
      </c>
      <c r="BN204">
        <v>0</v>
      </c>
      <c r="BO204" t="s">
        <v>794</v>
      </c>
      <c r="BP204" t="s">
        <v>794</v>
      </c>
      <c r="BQ204" t="s">
        <v>794</v>
      </c>
      <c r="BR204">
        <v>0</v>
      </c>
      <c r="BS204">
        <v>0</v>
      </c>
      <c r="BT204">
        <v>0</v>
      </c>
      <c r="BU204">
        <v>0</v>
      </c>
      <c r="BV204">
        <v>1</v>
      </c>
      <c r="BW204">
        <v>1</v>
      </c>
      <c r="BX204">
        <v>1</v>
      </c>
      <c r="BY204">
        <v>1</v>
      </c>
      <c r="BZ204">
        <v>1</v>
      </c>
      <c r="CA204">
        <v>0</v>
      </c>
      <c r="CB204">
        <v>1</v>
      </c>
      <c r="CC204">
        <v>1</v>
      </c>
      <c r="CD204">
        <v>0</v>
      </c>
      <c r="CE204">
        <v>0</v>
      </c>
      <c r="CF204">
        <v>1</v>
      </c>
      <c r="CG204">
        <v>0</v>
      </c>
      <c r="CH204">
        <v>0</v>
      </c>
      <c r="CI204">
        <v>1</v>
      </c>
      <c r="CJ204">
        <v>0</v>
      </c>
      <c r="CK204">
        <v>0</v>
      </c>
      <c r="CL204">
        <v>0</v>
      </c>
      <c r="CM204">
        <v>1</v>
      </c>
      <c r="CN204">
        <v>0</v>
      </c>
      <c r="CO204">
        <v>0</v>
      </c>
      <c r="CP204">
        <v>0</v>
      </c>
      <c r="CQ204">
        <v>0</v>
      </c>
      <c r="CR204">
        <v>0</v>
      </c>
      <c r="CS204" t="s">
        <v>794</v>
      </c>
      <c r="CT204" t="s">
        <v>794</v>
      </c>
      <c r="CU204" t="s">
        <v>794</v>
      </c>
      <c r="CV204" t="s">
        <v>794</v>
      </c>
      <c r="CW204" t="s">
        <v>794</v>
      </c>
      <c r="CX204" t="s">
        <v>794</v>
      </c>
      <c r="CY204" t="s">
        <v>794</v>
      </c>
      <c r="CZ204" t="s">
        <v>794</v>
      </c>
      <c r="DA204" t="s">
        <v>794</v>
      </c>
      <c r="DB204" t="s">
        <v>794</v>
      </c>
      <c r="DC204" t="s">
        <v>794</v>
      </c>
      <c r="DD204" t="s">
        <v>794</v>
      </c>
      <c r="DE204" t="s">
        <v>794</v>
      </c>
      <c r="DF204" t="s">
        <v>794</v>
      </c>
      <c r="DG204" t="s">
        <v>794</v>
      </c>
      <c r="DH204" t="s">
        <v>794</v>
      </c>
      <c r="DI204" t="s">
        <v>794</v>
      </c>
    </row>
    <row r="205" spans="1:113" x14ac:dyDescent="0.35">
      <c r="A205" t="s">
        <v>495</v>
      </c>
      <c r="B205" s="1">
        <v>43101</v>
      </c>
      <c r="C205" s="1">
        <v>43455</v>
      </c>
      <c r="D205">
        <v>1</v>
      </c>
      <c r="E205">
        <v>0</v>
      </c>
      <c r="F205">
        <v>0</v>
      </c>
      <c r="G205">
        <v>1</v>
      </c>
      <c r="H205">
        <v>1</v>
      </c>
      <c r="I205">
        <v>0</v>
      </c>
      <c r="J205">
        <v>0</v>
      </c>
      <c r="K205">
        <v>0</v>
      </c>
      <c r="L205">
        <v>0</v>
      </c>
      <c r="M205">
        <v>0</v>
      </c>
      <c r="N205">
        <v>0</v>
      </c>
      <c r="O205">
        <v>1</v>
      </c>
      <c r="P205">
        <v>0</v>
      </c>
      <c r="Q205">
        <v>0</v>
      </c>
      <c r="R205">
        <v>0</v>
      </c>
      <c r="S205">
        <v>0</v>
      </c>
      <c r="T205">
        <v>0</v>
      </c>
      <c r="U205">
        <v>0</v>
      </c>
      <c r="V205">
        <v>0</v>
      </c>
      <c r="W205">
        <v>0</v>
      </c>
      <c r="X205">
        <v>0</v>
      </c>
      <c r="Y205">
        <v>0</v>
      </c>
      <c r="Z205">
        <v>0</v>
      </c>
      <c r="AA205">
        <v>1</v>
      </c>
      <c r="AB205">
        <v>0</v>
      </c>
      <c r="AC205">
        <v>0</v>
      </c>
      <c r="AD205">
        <v>1</v>
      </c>
      <c r="AE205">
        <v>0</v>
      </c>
      <c r="AF205">
        <v>0</v>
      </c>
      <c r="AG205">
        <v>0</v>
      </c>
      <c r="AH205">
        <v>0</v>
      </c>
      <c r="AI205">
        <v>1</v>
      </c>
      <c r="AJ205">
        <v>0</v>
      </c>
      <c r="AK205">
        <v>0</v>
      </c>
      <c r="AL205">
        <v>0</v>
      </c>
      <c r="AM205">
        <v>0</v>
      </c>
      <c r="AN205">
        <v>0</v>
      </c>
      <c r="AO205">
        <v>0</v>
      </c>
      <c r="AP205">
        <v>0</v>
      </c>
      <c r="AQ205">
        <v>1</v>
      </c>
      <c r="AR205">
        <v>0</v>
      </c>
      <c r="AS205">
        <v>0</v>
      </c>
      <c r="AT205">
        <v>1</v>
      </c>
      <c r="AU205">
        <v>0</v>
      </c>
      <c r="AV205">
        <v>0</v>
      </c>
      <c r="AW205" t="s">
        <v>794</v>
      </c>
      <c r="AX205" t="s">
        <v>794</v>
      </c>
      <c r="AY205">
        <v>0</v>
      </c>
      <c r="AZ205" t="s">
        <v>794</v>
      </c>
      <c r="BA205" t="s">
        <v>794</v>
      </c>
      <c r="BB205" t="s">
        <v>794</v>
      </c>
      <c r="BC205">
        <v>1</v>
      </c>
      <c r="BD205">
        <v>0</v>
      </c>
      <c r="BE205">
        <v>1</v>
      </c>
      <c r="BF205">
        <v>0</v>
      </c>
      <c r="BG205">
        <v>0</v>
      </c>
      <c r="BH205">
        <v>0</v>
      </c>
      <c r="BI205">
        <v>0</v>
      </c>
      <c r="BJ205">
        <v>0</v>
      </c>
      <c r="BK205">
        <v>0</v>
      </c>
      <c r="BL205" t="s">
        <v>794</v>
      </c>
      <c r="BM205" t="s">
        <v>794</v>
      </c>
      <c r="BN205">
        <v>0</v>
      </c>
      <c r="BO205" t="s">
        <v>794</v>
      </c>
      <c r="BP205" t="s">
        <v>794</v>
      </c>
      <c r="BQ205" t="s">
        <v>794</v>
      </c>
      <c r="BR205">
        <v>0</v>
      </c>
      <c r="BS205">
        <v>0</v>
      </c>
      <c r="BT205">
        <v>0</v>
      </c>
      <c r="BU205">
        <v>0</v>
      </c>
      <c r="BV205">
        <v>1</v>
      </c>
      <c r="BW205">
        <v>1</v>
      </c>
      <c r="BX205">
        <v>1</v>
      </c>
      <c r="BY205">
        <v>1</v>
      </c>
      <c r="BZ205">
        <v>1</v>
      </c>
      <c r="CA205">
        <v>0</v>
      </c>
      <c r="CB205">
        <v>1</v>
      </c>
      <c r="CC205">
        <v>1</v>
      </c>
      <c r="CD205">
        <v>0</v>
      </c>
      <c r="CE205">
        <v>0</v>
      </c>
      <c r="CF205">
        <v>1</v>
      </c>
      <c r="CG205">
        <v>0</v>
      </c>
      <c r="CH205">
        <v>0</v>
      </c>
      <c r="CI205">
        <v>1</v>
      </c>
      <c r="CJ205">
        <v>0</v>
      </c>
      <c r="CK205">
        <v>0</v>
      </c>
      <c r="CL205">
        <v>0</v>
      </c>
      <c r="CM205">
        <v>1</v>
      </c>
      <c r="CN205">
        <v>0</v>
      </c>
      <c r="CO205">
        <v>0</v>
      </c>
      <c r="CP205">
        <v>0</v>
      </c>
      <c r="CQ205">
        <v>0</v>
      </c>
      <c r="CR205">
        <v>0</v>
      </c>
      <c r="CS205" t="s">
        <v>794</v>
      </c>
      <c r="CT205" t="s">
        <v>794</v>
      </c>
      <c r="CU205" t="s">
        <v>794</v>
      </c>
      <c r="CV205" t="s">
        <v>794</v>
      </c>
      <c r="CW205" t="s">
        <v>794</v>
      </c>
      <c r="CX205" t="s">
        <v>794</v>
      </c>
      <c r="CY205" t="s">
        <v>794</v>
      </c>
      <c r="CZ205" t="s">
        <v>794</v>
      </c>
      <c r="DA205" t="s">
        <v>794</v>
      </c>
      <c r="DB205" t="s">
        <v>794</v>
      </c>
      <c r="DC205" t="s">
        <v>794</v>
      </c>
      <c r="DD205" t="s">
        <v>794</v>
      </c>
      <c r="DE205" t="s">
        <v>794</v>
      </c>
      <c r="DF205" t="s">
        <v>794</v>
      </c>
      <c r="DG205" t="s">
        <v>794</v>
      </c>
      <c r="DH205" t="s">
        <v>794</v>
      </c>
      <c r="DI205" t="s">
        <v>794</v>
      </c>
    </row>
    <row r="206" spans="1:113" x14ac:dyDescent="0.35">
      <c r="A206" t="s">
        <v>495</v>
      </c>
      <c r="B206" s="1">
        <v>43456</v>
      </c>
      <c r="C206" s="1">
        <v>43830</v>
      </c>
      <c r="D206">
        <v>1</v>
      </c>
      <c r="E206">
        <v>0</v>
      </c>
      <c r="F206">
        <v>0</v>
      </c>
      <c r="G206">
        <v>1</v>
      </c>
      <c r="H206">
        <v>1</v>
      </c>
      <c r="I206">
        <v>0</v>
      </c>
      <c r="J206">
        <v>0</v>
      </c>
      <c r="K206">
        <v>0</v>
      </c>
      <c r="L206">
        <v>0</v>
      </c>
      <c r="M206">
        <v>0</v>
      </c>
      <c r="N206">
        <v>0</v>
      </c>
      <c r="O206">
        <v>1</v>
      </c>
      <c r="P206">
        <v>0</v>
      </c>
      <c r="Q206">
        <v>0</v>
      </c>
      <c r="R206">
        <v>0</v>
      </c>
      <c r="S206">
        <v>0</v>
      </c>
      <c r="T206">
        <v>0</v>
      </c>
      <c r="U206">
        <v>0</v>
      </c>
      <c r="V206">
        <v>0</v>
      </c>
      <c r="W206">
        <v>0</v>
      </c>
      <c r="X206">
        <v>0</v>
      </c>
      <c r="Y206">
        <v>0</v>
      </c>
      <c r="Z206">
        <v>0</v>
      </c>
      <c r="AA206">
        <v>1</v>
      </c>
      <c r="AB206">
        <v>0</v>
      </c>
      <c r="AC206">
        <v>0</v>
      </c>
      <c r="AD206">
        <v>1</v>
      </c>
      <c r="AE206">
        <v>0</v>
      </c>
      <c r="AF206">
        <v>0</v>
      </c>
      <c r="AG206">
        <v>0</v>
      </c>
      <c r="AH206">
        <v>0</v>
      </c>
      <c r="AI206">
        <v>1</v>
      </c>
      <c r="AJ206">
        <v>0</v>
      </c>
      <c r="AK206">
        <v>0</v>
      </c>
      <c r="AL206">
        <v>0</v>
      </c>
      <c r="AM206">
        <v>0</v>
      </c>
      <c r="AN206">
        <v>0</v>
      </c>
      <c r="AO206">
        <v>0</v>
      </c>
      <c r="AP206">
        <v>0</v>
      </c>
      <c r="AQ206">
        <v>1</v>
      </c>
      <c r="AR206">
        <v>0</v>
      </c>
      <c r="AS206">
        <v>0</v>
      </c>
      <c r="AT206">
        <v>1</v>
      </c>
      <c r="AU206">
        <v>0</v>
      </c>
      <c r="AV206">
        <v>0</v>
      </c>
      <c r="AW206" t="s">
        <v>794</v>
      </c>
      <c r="AX206" t="s">
        <v>794</v>
      </c>
      <c r="AY206">
        <v>0</v>
      </c>
      <c r="AZ206" t="s">
        <v>794</v>
      </c>
      <c r="BA206" t="s">
        <v>794</v>
      </c>
      <c r="BB206" t="s">
        <v>794</v>
      </c>
      <c r="BC206">
        <v>1</v>
      </c>
      <c r="BD206">
        <v>0</v>
      </c>
      <c r="BE206">
        <v>1</v>
      </c>
      <c r="BF206">
        <v>0</v>
      </c>
      <c r="BG206">
        <v>0</v>
      </c>
      <c r="BH206">
        <v>0</v>
      </c>
      <c r="BI206">
        <v>0</v>
      </c>
      <c r="BJ206">
        <v>0</v>
      </c>
      <c r="BK206">
        <v>0</v>
      </c>
      <c r="BL206" t="s">
        <v>794</v>
      </c>
      <c r="BM206" t="s">
        <v>794</v>
      </c>
      <c r="BN206">
        <v>0</v>
      </c>
      <c r="BO206" t="s">
        <v>794</v>
      </c>
      <c r="BP206" t="s">
        <v>794</v>
      </c>
      <c r="BQ206" t="s">
        <v>794</v>
      </c>
      <c r="BR206">
        <v>0</v>
      </c>
      <c r="BS206">
        <v>0</v>
      </c>
      <c r="BT206">
        <v>0</v>
      </c>
      <c r="BU206">
        <v>0</v>
      </c>
      <c r="BV206">
        <v>1</v>
      </c>
      <c r="BW206">
        <v>1</v>
      </c>
      <c r="BX206">
        <v>1</v>
      </c>
      <c r="BY206">
        <v>1</v>
      </c>
      <c r="BZ206">
        <v>1</v>
      </c>
      <c r="CA206">
        <v>0</v>
      </c>
      <c r="CB206">
        <v>1</v>
      </c>
      <c r="CC206">
        <v>1</v>
      </c>
      <c r="CD206">
        <v>0</v>
      </c>
      <c r="CE206">
        <v>0</v>
      </c>
      <c r="CF206">
        <v>1</v>
      </c>
      <c r="CG206">
        <v>0</v>
      </c>
      <c r="CH206">
        <v>0</v>
      </c>
      <c r="CI206">
        <v>1</v>
      </c>
      <c r="CJ206">
        <v>0</v>
      </c>
      <c r="CK206">
        <v>0</v>
      </c>
      <c r="CL206">
        <v>0</v>
      </c>
      <c r="CM206">
        <v>1</v>
      </c>
      <c r="CN206">
        <v>0</v>
      </c>
      <c r="CO206">
        <v>0</v>
      </c>
      <c r="CP206">
        <v>0</v>
      </c>
      <c r="CQ206">
        <v>0</v>
      </c>
      <c r="CR206">
        <v>0</v>
      </c>
      <c r="CS206" t="s">
        <v>794</v>
      </c>
      <c r="CT206" t="s">
        <v>794</v>
      </c>
      <c r="CU206" t="s">
        <v>794</v>
      </c>
      <c r="CV206" t="s">
        <v>794</v>
      </c>
      <c r="CW206" t="s">
        <v>794</v>
      </c>
      <c r="CX206" t="s">
        <v>794</v>
      </c>
      <c r="CY206" t="s">
        <v>794</v>
      </c>
      <c r="CZ206" t="s">
        <v>794</v>
      </c>
      <c r="DA206" t="s">
        <v>794</v>
      </c>
      <c r="DB206" t="s">
        <v>794</v>
      </c>
      <c r="DC206" t="s">
        <v>794</v>
      </c>
      <c r="DD206" t="s">
        <v>794</v>
      </c>
      <c r="DE206" t="s">
        <v>794</v>
      </c>
      <c r="DF206" t="s">
        <v>794</v>
      </c>
      <c r="DG206" t="s">
        <v>794</v>
      </c>
      <c r="DH206" t="s">
        <v>794</v>
      </c>
      <c r="DI206" t="s">
        <v>794</v>
      </c>
    </row>
    <row r="207" spans="1:113" x14ac:dyDescent="0.35">
      <c r="A207" t="s">
        <v>509</v>
      </c>
      <c r="B207" s="1">
        <v>41640</v>
      </c>
      <c r="C207" s="1">
        <v>43404</v>
      </c>
      <c r="D207">
        <v>0</v>
      </c>
      <c r="E207" t="s">
        <v>794</v>
      </c>
      <c r="F207" t="s">
        <v>794</v>
      </c>
      <c r="G207" t="s">
        <v>794</v>
      </c>
      <c r="H207" t="s">
        <v>794</v>
      </c>
      <c r="I207" t="s">
        <v>794</v>
      </c>
      <c r="J207" t="s">
        <v>794</v>
      </c>
      <c r="K207" t="s">
        <v>794</v>
      </c>
      <c r="L207" t="s">
        <v>794</v>
      </c>
      <c r="M207" t="s">
        <v>794</v>
      </c>
      <c r="N207" t="s">
        <v>794</v>
      </c>
      <c r="O207" t="s">
        <v>794</v>
      </c>
      <c r="P207" t="s">
        <v>794</v>
      </c>
      <c r="Q207" t="s">
        <v>794</v>
      </c>
      <c r="R207" t="s">
        <v>794</v>
      </c>
      <c r="S207" t="s">
        <v>794</v>
      </c>
      <c r="T207" t="s">
        <v>794</v>
      </c>
      <c r="U207" t="s">
        <v>794</v>
      </c>
      <c r="V207" t="s">
        <v>794</v>
      </c>
      <c r="W207" t="s">
        <v>794</v>
      </c>
      <c r="X207" t="s">
        <v>794</v>
      </c>
      <c r="Y207" t="s">
        <v>794</v>
      </c>
      <c r="Z207" t="s">
        <v>794</v>
      </c>
      <c r="AA207" t="s">
        <v>794</v>
      </c>
      <c r="AB207" t="s">
        <v>794</v>
      </c>
      <c r="AC207" t="s">
        <v>794</v>
      </c>
      <c r="AD207" t="s">
        <v>794</v>
      </c>
      <c r="AE207" t="s">
        <v>794</v>
      </c>
      <c r="AF207" t="s">
        <v>794</v>
      </c>
      <c r="AG207" t="s">
        <v>794</v>
      </c>
      <c r="AH207" t="s">
        <v>794</v>
      </c>
      <c r="AI207" t="s">
        <v>794</v>
      </c>
      <c r="AJ207" t="s">
        <v>794</v>
      </c>
      <c r="AK207" t="s">
        <v>794</v>
      </c>
      <c r="AL207" t="s">
        <v>794</v>
      </c>
      <c r="AM207" t="s">
        <v>794</v>
      </c>
      <c r="AN207" t="s">
        <v>794</v>
      </c>
      <c r="AO207" t="s">
        <v>794</v>
      </c>
      <c r="AP207" t="s">
        <v>794</v>
      </c>
      <c r="AQ207" t="s">
        <v>794</v>
      </c>
      <c r="AR207" t="s">
        <v>794</v>
      </c>
      <c r="AS207" t="s">
        <v>794</v>
      </c>
      <c r="AT207" t="s">
        <v>794</v>
      </c>
      <c r="AU207" t="s">
        <v>794</v>
      </c>
      <c r="AV207" t="s">
        <v>794</v>
      </c>
      <c r="AW207" t="s">
        <v>794</v>
      </c>
      <c r="AX207" t="s">
        <v>794</v>
      </c>
      <c r="AY207" t="s">
        <v>794</v>
      </c>
      <c r="AZ207" t="s">
        <v>794</v>
      </c>
      <c r="BA207" t="s">
        <v>794</v>
      </c>
      <c r="BB207" t="s">
        <v>794</v>
      </c>
      <c r="BC207" t="s">
        <v>794</v>
      </c>
      <c r="BD207" t="s">
        <v>794</v>
      </c>
      <c r="BE207" t="s">
        <v>794</v>
      </c>
      <c r="BF207" t="s">
        <v>794</v>
      </c>
      <c r="BG207" t="s">
        <v>794</v>
      </c>
      <c r="BH207" t="s">
        <v>794</v>
      </c>
      <c r="BI207" t="s">
        <v>794</v>
      </c>
      <c r="BJ207" t="s">
        <v>794</v>
      </c>
      <c r="BK207" t="s">
        <v>794</v>
      </c>
      <c r="BL207" t="s">
        <v>794</v>
      </c>
      <c r="BM207" t="s">
        <v>794</v>
      </c>
      <c r="BN207" t="s">
        <v>794</v>
      </c>
      <c r="BO207" t="s">
        <v>794</v>
      </c>
      <c r="BP207" t="s">
        <v>794</v>
      </c>
      <c r="BQ207" t="s">
        <v>794</v>
      </c>
      <c r="BR207" t="s">
        <v>794</v>
      </c>
      <c r="BS207" t="s">
        <v>794</v>
      </c>
      <c r="BT207" t="s">
        <v>794</v>
      </c>
      <c r="BU207" t="s">
        <v>794</v>
      </c>
      <c r="BV207" t="s">
        <v>794</v>
      </c>
      <c r="BW207" t="s">
        <v>794</v>
      </c>
      <c r="BX207" t="s">
        <v>794</v>
      </c>
      <c r="BY207" t="s">
        <v>794</v>
      </c>
      <c r="BZ207" t="s">
        <v>794</v>
      </c>
      <c r="CA207" t="s">
        <v>794</v>
      </c>
      <c r="CB207" t="s">
        <v>794</v>
      </c>
      <c r="CC207" t="s">
        <v>794</v>
      </c>
      <c r="CD207" t="s">
        <v>794</v>
      </c>
      <c r="CE207" t="s">
        <v>794</v>
      </c>
      <c r="CF207" t="s">
        <v>794</v>
      </c>
      <c r="CG207" t="s">
        <v>794</v>
      </c>
      <c r="CH207" t="s">
        <v>794</v>
      </c>
      <c r="CI207" t="s">
        <v>794</v>
      </c>
      <c r="CJ207" t="s">
        <v>794</v>
      </c>
      <c r="CK207" t="s">
        <v>794</v>
      </c>
      <c r="CL207" t="s">
        <v>794</v>
      </c>
      <c r="CM207" t="s">
        <v>794</v>
      </c>
      <c r="CN207" t="s">
        <v>794</v>
      </c>
      <c r="CO207" t="s">
        <v>794</v>
      </c>
      <c r="CP207" t="s">
        <v>794</v>
      </c>
      <c r="CQ207" t="s">
        <v>794</v>
      </c>
      <c r="CR207" t="s">
        <v>794</v>
      </c>
      <c r="CS207" t="s">
        <v>794</v>
      </c>
      <c r="CT207" t="s">
        <v>794</v>
      </c>
      <c r="CU207" t="s">
        <v>794</v>
      </c>
      <c r="CV207" t="s">
        <v>794</v>
      </c>
      <c r="CW207" t="s">
        <v>794</v>
      </c>
      <c r="CX207" t="s">
        <v>794</v>
      </c>
      <c r="CY207" t="s">
        <v>794</v>
      </c>
      <c r="CZ207" t="s">
        <v>794</v>
      </c>
      <c r="DA207" t="s">
        <v>794</v>
      </c>
      <c r="DB207" t="s">
        <v>794</v>
      </c>
      <c r="DC207" t="s">
        <v>794</v>
      </c>
      <c r="DD207" t="s">
        <v>794</v>
      </c>
      <c r="DE207" t="s">
        <v>794</v>
      </c>
      <c r="DF207" t="s">
        <v>794</v>
      </c>
      <c r="DG207" t="s">
        <v>794</v>
      </c>
      <c r="DH207" t="s">
        <v>794</v>
      </c>
      <c r="DI207" t="s">
        <v>794</v>
      </c>
    </row>
    <row r="208" spans="1:113" x14ac:dyDescent="0.35">
      <c r="A208" t="s">
        <v>509</v>
      </c>
      <c r="B208" s="1">
        <v>43405</v>
      </c>
      <c r="C208" s="1">
        <v>43558</v>
      </c>
      <c r="D208">
        <v>1</v>
      </c>
      <c r="E208">
        <v>0</v>
      </c>
      <c r="F208">
        <v>0</v>
      </c>
      <c r="G208">
        <v>1</v>
      </c>
      <c r="H208">
        <v>1</v>
      </c>
      <c r="I208">
        <v>0</v>
      </c>
      <c r="J208">
        <v>0</v>
      </c>
      <c r="K208">
        <v>0</v>
      </c>
      <c r="L208">
        <v>0</v>
      </c>
      <c r="M208">
        <v>1</v>
      </c>
      <c r="N208">
        <v>0</v>
      </c>
      <c r="O208">
        <v>0</v>
      </c>
      <c r="P208">
        <v>0</v>
      </c>
      <c r="Q208">
        <v>0</v>
      </c>
      <c r="R208">
        <v>0</v>
      </c>
      <c r="S208">
        <v>0</v>
      </c>
      <c r="T208">
        <v>0</v>
      </c>
      <c r="U208">
        <v>0</v>
      </c>
      <c r="V208">
        <v>0</v>
      </c>
      <c r="W208">
        <v>1</v>
      </c>
      <c r="X208">
        <v>0</v>
      </c>
      <c r="Y208">
        <v>0</v>
      </c>
      <c r="Z208">
        <v>1</v>
      </c>
      <c r="AA208">
        <v>0</v>
      </c>
      <c r="AB208">
        <v>0</v>
      </c>
      <c r="AC208">
        <v>0</v>
      </c>
      <c r="AD208">
        <v>1</v>
      </c>
      <c r="AE208">
        <v>0</v>
      </c>
      <c r="AF208">
        <v>0</v>
      </c>
      <c r="AG208">
        <v>0</v>
      </c>
      <c r="AH208">
        <v>0</v>
      </c>
      <c r="AI208">
        <v>1</v>
      </c>
      <c r="AJ208">
        <v>0</v>
      </c>
      <c r="AK208">
        <v>0</v>
      </c>
      <c r="AL208">
        <v>0</v>
      </c>
      <c r="AM208">
        <v>0</v>
      </c>
      <c r="AN208">
        <v>0</v>
      </c>
      <c r="AO208">
        <v>0</v>
      </c>
      <c r="AP208">
        <v>0</v>
      </c>
      <c r="AQ208">
        <v>0</v>
      </c>
      <c r="AR208" t="s">
        <v>794</v>
      </c>
      <c r="AS208" t="s">
        <v>794</v>
      </c>
      <c r="AT208" t="s">
        <v>794</v>
      </c>
      <c r="AU208" t="s">
        <v>794</v>
      </c>
      <c r="AV208">
        <v>0</v>
      </c>
      <c r="AW208" t="s">
        <v>794</v>
      </c>
      <c r="AX208" t="s">
        <v>794</v>
      </c>
      <c r="AY208">
        <v>0</v>
      </c>
      <c r="AZ208" t="s">
        <v>794</v>
      </c>
      <c r="BA208" t="s">
        <v>794</v>
      </c>
      <c r="BB208" t="s">
        <v>794</v>
      </c>
      <c r="BC208">
        <v>1</v>
      </c>
      <c r="BD208">
        <v>0</v>
      </c>
      <c r="BE208">
        <v>0</v>
      </c>
      <c r="BF208">
        <v>0</v>
      </c>
      <c r="BG208">
        <v>0</v>
      </c>
      <c r="BH208">
        <v>0</v>
      </c>
      <c r="BI208">
        <v>0</v>
      </c>
      <c r="BJ208">
        <v>1</v>
      </c>
      <c r="BK208">
        <v>0</v>
      </c>
      <c r="BL208" t="s">
        <v>794</v>
      </c>
      <c r="BM208" t="s">
        <v>794</v>
      </c>
      <c r="BN208">
        <v>0</v>
      </c>
      <c r="BO208" t="s">
        <v>794</v>
      </c>
      <c r="BP208" t="s">
        <v>794</v>
      </c>
      <c r="BQ208" t="s">
        <v>794</v>
      </c>
      <c r="BR208">
        <v>0</v>
      </c>
      <c r="BS208">
        <v>0</v>
      </c>
      <c r="BT208">
        <v>0</v>
      </c>
      <c r="BU208">
        <v>0</v>
      </c>
      <c r="BV208">
        <v>1</v>
      </c>
      <c r="BW208">
        <v>1</v>
      </c>
      <c r="BX208">
        <v>1</v>
      </c>
      <c r="BY208">
        <v>1</v>
      </c>
      <c r="BZ208">
        <v>1</v>
      </c>
      <c r="CA208">
        <v>0</v>
      </c>
      <c r="CB208">
        <v>0</v>
      </c>
      <c r="CC208">
        <v>0</v>
      </c>
      <c r="CD208">
        <v>0</v>
      </c>
      <c r="CE208">
        <v>0</v>
      </c>
      <c r="CF208">
        <v>0</v>
      </c>
      <c r="CG208">
        <v>0</v>
      </c>
      <c r="CH208">
        <v>1</v>
      </c>
      <c r="CI208">
        <v>0</v>
      </c>
      <c r="CJ208">
        <v>0</v>
      </c>
      <c r="CK208">
        <v>0</v>
      </c>
      <c r="CL208">
        <v>0</v>
      </c>
      <c r="CM208">
        <v>0</v>
      </c>
      <c r="CN208">
        <v>0</v>
      </c>
      <c r="CO208">
        <v>0</v>
      </c>
      <c r="CP208">
        <v>0</v>
      </c>
      <c r="CQ208">
        <v>0</v>
      </c>
      <c r="CR208">
        <v>1</v>
      </c>
      <c r="CS208">
        <v>1</v>
      </c>
      <c r="CT208">
        <v>1</v>
      </c>
      <c r="CU208">
        <v>1</v>
      </c>
      <c r="CV208">
        <v>1</v>
      </c>
      <c r="CW208">
        <v>1</v>
      </c>
      <c r="CX208">
        <v>0</v>
      </c>
      <c r="CY208">
        <v>1</v>
      </c>
      <c r="CZ208">
        <v>1</v>
      </c>
      <c r="DA208">
        <v>0</v>
      </c>
      <c r="DB208">
        <v>1</v>
      </c>
      <c r="DC208">
        <v>1</v>
      </c>
      <c r="DD208">
        <v>1</v>
      </c>
      <c r="DE208">
        <v>1</v>
      </c>
      <c r="DF208">
        <v>1</v>
      </c>
      <c r="DG208">
        <v>0</v>
      </c>
      <c r="DH208">
        <v>1</v>
      </c>
      <c r="DI208">
        <v>0</v>
      </c>
    </row>
    <row r="209" spans="1:113" x14ac:dyDescent="0.35">
      <c r="A209" t="s">
        <v>509</v>
      </c>
      <c r="B209" s="1">
        <v>43559</v>
      </c>
      <c r="C209" s="1">
        <v>43572</v>
      </c>
      <c r="D209">
        <v>1</v>
      </c>
      <c r="E209">
        <v>0</v>
      </c>
      <c r="F209">
        <v>0</v>
      </c>
      <c r="G209">
        <v>1</v>
      </c>
      <c r="H209">
        <v>1</v>
      </c>
      <c r="I209">
        <v>0</v>
      </c>
      <c r="J209">
        <v>0</v>
      </c>
      <c r="K209">
        <v>0</v>
      </c>
      <c r="L209">
        <v>0</v>
      </c>
      <c r="M209">
        <v>1</v>
      </c>
      <c r="N209">
        <v>0</v>
      </c>
      <c r="O209">
        <v>0</v>
      </c>
      <c r="P209">
        <v>0</v>
      </c>
      <c r="Q209">
        <v>0</v>
      </c>
      <c r="R209">
        <v>0</v>
      </c>
      <c r="S209">
        <v>0</v>
      </c>
      <c r="T209">
        <v>0</v>
      </c>
      <c r="U209">
        <v>0</v>
      </c>
      <c r="V209">
        <v>0</v>
      </c>
      <c r="W209">
        <v>1</v>
      </c>
      <c r="X209">
        <v>0</v>
      </c>
      <c r="Y209">
        <v>0</v>
      </c>
      <c r="Z209">
        <v>1</v>
      </c>
      <c r="AA209">
        <v>0</v>
      </c>
      <c r="AB209">
        <v>0</v>
      </c>
      <c r="AC209">
        <v>0</v>
      </c>
      <c r="AD209">
        <v>1</v>
      </c>
      <c r="AE209">
        <v>0</v>
      </c>
      <c r="AF209">
        <v>0</v>
      </c>
      <c r="AG209">
        <v>0</v>
      </c>
      <c r="AH209">
        <v>0</v>
      </c>
      <c r="AI209">
        <v>1</v>
      </c>
      <c r="AJ209">
        <v>0</v>
      </c>
      <c r="AK209">
        <v>0</v>
      </c>
      <c r="AL209">
        <v>0</v>
      </c>
      <c r="AM209">
        <v>0</v>
      </c>
      <c r="AN209">
        <v>0</v>
      </c>
      <c r="AO209">
        <v>0</v>
      </c>
      <c r="AP209">
        <v>0</v>
      </c>
      <c r="AQ209">
        <v>0</v>
      </c>
      <c r="AR209" t="s">
        <v>794</v>
      </c>
      <c r="AS209" t="s">
        <v>794</v>
      </c>
      <c r="AT209" t="s">
        <v>794</v>
      </c>
      <c r="AU209" t="s">
        <v>794</v>
      </c>
      <c r="AV209">
        <v>0</v>
      </c>
      <c r="AW209" t="s">
        <v>794</v>
      </c>
      <c r="AX209" t="s">
        <v>794</v>
      </c>
      <c r="AY209">
        <v>0</v>
      </c>
      <c r="AZ209" t="s">
        <v>794</v>
      </c>
      <c r="BA209" t="s">
        <v>794</v>
      </c>
      <c r="BB209" t="s">
        <v>794</v>
      </c>
      <c r="BC209">
        <v>1</v>
      </c>
      <c r="BD209">
        <v>0</v>
      </c>
      <c r="BE209">
        <v>0</v>
      </c>
      <c r="BF209">
        <v>0</v>
      </c>
      <c r="BG209">
        <v>0</v>
      </c>
      <c r="BH209">
        <v>0</v>
      </c>
      <c r="BI209">
        <v>0</v>
      </c>
      <c r="BJ209">
        <v>1</v>
      </c>
      <c r="BK209">
        <v>0</v>
      </c>
      <c r="BL209" t="s">
        <v>794</v>
      </c>
      <c r="BM209" t="s">
        <v>794</v>
      </c>
      <c r="BN209">
        <v>0</v>
      </c>
      <c r="BO209" t="s">
        <v>794</v>
      </c>
      <c r="BP209" t="s">
        <v>794</v>
      </c>
      <c r="BQ209" t="s">
        <v>794</v>
      </c>
      <c r="BR209">
        <v>0</v>
      </c>
      <c r="BS209">
        <v>0</v>
      </c>
      <c r="BT209">
        <v>0</v>
      </c>
      <c r="BU209">
        <v>0</v>
      </c>
      <c r="BV209">
        <v>1</v>
      </c>
      <c r="BW209">
        <v>1</v>
      </c>
      <c r="BX209">
        <v>1</v>
      </c>
      <c r="BY209">
        <v>1</v>
      </c>
      <c r="BZ209">
        <v>1</v>
      </c>
      <c r="CA209">
        <v>0</v>
      </c>
      <c r="CB209">
        <v>0</v>
      </c>
      <c r="CC209">
        <v>0</v>
      </c>
      <c r="CD209">
        <v>0</v>
      </c>
      <c r="CE209">
        <v>0</v>
      </c>
      <c r="CF209">
        <v>0</v>
      </c>
      <c r="CG209">
        <v>0</v>
      </c>
      <c r="CH209">
        <v>1</v>
      </c>
      <c r="CI209">
        <v>0</v>
      </c>
      <c r="CJ209">
        <v>0</v>
      </c>
      <c r="CK209">
        <v>0</v>
      </c>
      <c r="CL209">
        <v>0</v>
      </c>
      <c r="CM209">
        <v>0</v>
      </c>
      <c r="CN209">
        <v>0</v>
      </c>
      <c r="CO209">
        <v>0</v>
      </c>
      <c r="CP209">
        <v>0</v>
      </c>
      <c r="CQ209">
        <v>0</v>
      </c>
      <c r="CR209">
        <v>1</v>
      </c>
      <c r="CS209">
        <v>1</v>
      </c>
      <c r="CT209">
        <v>1</v>
      </c>
      <c r="CU209">
        <v>1</v>
      </c>
      <c r="CV209">
        <v>1</v>
      </c>
      <c r="CW209">
        <v>1</v>
      </c>
      <c r="CX209">
        <v>0</v>
      </c>
      <c r="CY209">
        <v>1</v>
      </c>
      <c r="CZ209">
        <v>1</v>
      </c>
      <c r="DA209">
        <v>0</v>
      </c>
      <c r="DB209">
        <v>1</v>
      </c>
      <c r="DC209">
        <v>1</v>
      </c>
      <c r="DD209">
        <v>1</v>
      </c>
      <c r="DE209">
        <v>1</v>
      </c>
      <c r="DF209">
        <v>1</v>
      </c>
      <c r="DG209">
        <v>0</v>
      </c>
      <c r="DH209">
        <v>1</v>
      </c>
      <c r="DI209">
        <v>0</v>
      </c>
    </row>
    <row r="210" spans="1:113" x14ac:dyDescent="0.35">
      <c r="A210" t="s">
        <v>509</v>
      </c>
      <c r="B210" s="1">
        <v>43573</v>
      </c>
      <c r="C210" s="1">
        <v>43605</v>
      </c>
      <c r="D210">
        <v>1</v>
      </c>
      <c r="E210">
        <v>0</v>
      </c>
      <c r="F210">
        <v>0</v>
      </c>
      <c r="G210">
        <v>1</v>
      </c>
      <c r="H210">
        <v>1</v>
      </c>
      <c r="I210">
        <v>0</v>
      </c>
      <c r="J210">
        <v>0</v>
      </c>
      <c r="K210">
        <v>0</v>
      </c>
      <c r="L210">
        <v>0</v>
      </c>
      <c r="M210">
        <v>1</v>
      </c>
      <c r="N210">
        <v>0</v>
      </c>
      <c r="O210">
        <v>0</v>
      </c>
      <c r="P210">
        <v>0</v>
      </c>
      <c r="Q210">
        <v>0</v>
      </c>
      <c r="R210">
        <v>0</v>
      </c>
      <c r="S210">
        <v>0</v>
      </c>
      <c r="T210">
        <v>0</v>
      </c>
      <c r="U210">
        <v>0</v>
      </c>
      <c r="V210">
        <v>0</v>
      </c>
      <c r="W210">
        <v>1</v>
      </c>
      <c r="X210">
        <v>0</v>
      </c>
      <c r="Y210">
        <v>0</v>
      </c>
      <c r="Z210">
        <v>1</v>
      </c>
      <c r="AA210">
        <v>0</v>
      </c>
      <c r="AB210">
        <v>0</v>
      </c>
      <c r="AC210">
        <v>0</v>
      </c>
      <c r="AD210">
        <v>1</v>
      </c>
      <c r="AE210">
        <v>0</v>
      </c>
      <c r="AF210">
        <v>0</v>
      </c>
      <c r="AG210">
        <v>0</v>
      </c>
      <c r="AH210">
        <v>0</v>
      </c>
      <c r="AI210">
        <v>1</v>
      </c>
      <c r="AJ210">
        <v>0</v>
      </c>
      <c r="AK210">
        <v>0</v>
      </c>
      <c r="AL210">
        <v>0</v>
      </c>
      <c r="AM210">
        <v>0</v>
      </c>
      <c r="AN210">
        <v>0</v>
      </c>
      <c r="AO210">
        <v>0</v>
      </c>
      <c r="AP210">
        <v>0</v>
      </c>
      <c r="AQ210">
        <v>0</v>
      </c>
      <c r="AR210" t="s">
        <v>794</v>
      </c>
      <c r="AS210" t="s">
        <v>794</v>
      </c>
      <c r="AT210" t="s">
        <v>794</v>
      </c>
      <c r="AU210" t="s">
        <v>794</v>
      </c>
      <c r="AV210">
        <v>0</v>
      </c>
      <c r="AW210" t="s">
        <v>794</v>
      </c>
      <c r="AX210" t="s">
        <v>794</v>
      </c>
      <c r="AY210">
        <v>0</v>
      </c>
      <c r="AZ210" t="s">
        <v>794</v>
      </c>
      <c r="BA210" t="s">
        <v>794</v>
      </c>
      <c r="BB210" t="s">
        <v>794</v>
      </c>
      <c r="BC210">
        <v>1</v>
      </c>
      <c r="BD210">
        <v>0</v>
      </c>
      <c r="BE210">
        <v>0</v>
      </c>
      <c r="BF210">
        <v>0</v>
      </c>
      <c r="BG210">
        <v>0</v>
      </c>
      <c r="BH210">
        <v>0</v>
      </c>
      <c r="BI210">
        <v>0</v>
      </c>
      <c r="BJ210">
        <v>1</v>
      </c>
      <c r="BK210">
        <v>0</v>
      </c>
      <c r="BL210" t="s">
        <v>794</v>
      </c>
      <c r="BM210" t="s">
        <v>794</v>
      </c>
      <c r="BN210">
        <v>0</v>
      </c>
      <c r="BO210" t="s">
        <v>794</v>
      </c>
      <c r="BP210" t="s">
        <v>794</v>
      </c>
      <c r="BQ210" t="s">
        <v>794</v>
      </c>
      <c r="BR210">
        <v>0</v>
      </c>
      <c r="BS210">
        <v>0</v>
      </c>
      <c r="BT210">
        <v>0</v>
      </c>
      <c r="BU210">
        <v>0</v>
      </c>
      <c r="BV210">
        <v>1</v>
      </c>
      <c r="BW210">
        <v>1</v>
      </c>
      <c r="BX210">
        <v>1</v>
      </c>
      <c r="BY210">
        <v>1</v>
      </c>
      <c r="BZ210">
        <v>1</v>
      </c>
      <c r="CA210">
        <v>0</v>
      </c>
      <c r="CB210">
        <v>0</v>
      </c>
      <c r="CC210">
        <v>0</v>
      </c>
      <c r="CD210">
        <v>0</v>
      </c>
      <c r="CE210">
        <v>0</v>
      </c>
      <c r="CF210">
        <v>0</v>
      </c>
      <c r="CG210">
        <v>0</v>
      </c>
      <c r="CH210">
        <v>1</v>
      </c>
      <c r="CI210">
        <v>0</v>
      </c>
      <c r="CJ210">
        <v>0</v>
      </c>
      <c r="CK210">
        <v>0</v>
      </c>
      <c r="CL210">
        <v>0</v>
      </c>
      <c r="CM210">
        <v>0</v>
      </c>
      <c r="CN210">
        <v>0</v>
      </c>
      <c r="CO210">
        <v>0</v>
      </c>
      <c r="CP210">
        <v>0</v>
      </c>
      <c r="CQ210">
        <v>0</v>
      </c>
      <c r="CR210">
        <v>1</v>
      </c>
      <c r="CS210">
        <v>1</v>
      </c>
      <c r="CT210">
        <v>1</v>
      </c>
      <c r="CU210">
        <v>1</v>
      </c>
      <c r="CV210">
        <v>1</v>
      </c>
      <c r="CW210">
        <v>1</v>
      </c>
      <c r="CX210">
        <v>0</v>
      </c>
      <c r="CY210">
        <v>1</v>
      </c>
      <c r="CZ210">
        <v>1</v>
      </c>
      <c r="DA210">
        <v>0</v>
      </c>
      <c r="DB210">
        <v>1</v>
      </c>
      <c r="DC210">
        <v>1</v>
      </c>
      <c r="DD210">
        <v>1</v>
      </c>
      <c r="DE210">
        <v>1</v>
      </c>
      <c r="DF210">
        <v>1</v>
      </c>
      <c r="DG210">
        <v>0</v>
      </c>
      <c r="DH210">
        <v>1</v>
      </c>
      <c r="DI210">
        <v>0</v>
      </c>
    </row>
    <row r="211" spans="1:113" x14ac:dyDescent="0.35">
      <c r="A211" t="s">
        <v>509</v>
      </c>
      <c r="B211" s="1">
        <v>43606</v>
      </c>
      <c r="C211" s="1">
        <v>43769</v>
      </c>
      <c r="D211">
        <v>1</v>
      </c>
      <c r="E211">
        <v>0</v>
      </c>
      <c r="F211">
        <v>0</v>
      </c>
      <c r="G211">
        <v>1</v>
      </c>
      <c r="H211">
        <v>1</v>
      </c>
      <c r="I211">
        <v>0</v>
      </c>
      <c r="J211">
        <v>0</v>
      </c>
      <c r="K211">
        <v>0</v>
      </c>
      <c r="L211">
        <v>0</v>
      </c>
      <c r="M211">
        <v>0</v>
      </c>
      <c r="N211">
        <v>0</v>
      </c>
      <c r="O211">
        <v>0</v>
      </c>
      <c r="P211">
        <v>0</v>
      </c>
      <c r="Q211">
        <v>0</v>
      </c>
      <c r="R211">
        <v>0</v>
      </c>
      <c r="S211">
        <v>0</v>
      </c>
      <c r="T211">
        <v>0</v>
      </c>
      <c r="U211">
        <v>0</v>
      </c>
      <c r="V211">
        <v>0</v>
      </c>
      <c r="W211">
        <v>1</v>
      </c>
      <c r="X211">
        <v>0</v>
      </c>
      <c r="Y211">
        <v>0</v>
      </c>
      <c r="Z211">
        <v>1</v>
      </c>
      <c r="AA211">
        <v>0</v>
      </c>
      <c r="AB211">
        <v>0</v>
      </c>
      <c r="AC211">
        <v>0</v>
      </c>
      <c r="AD211">
        <v>1</v>
      </c>
      <c r="AE211">
        <v>0</v>
      </c>
      <c r="AF211">
        <v>0</v>
      </c>
      <c r="AG211">
        <v>0</v>
      </c>
      <c r="AH211">
        <v>0</v>
      </c>
      <c r="AI211">
        <v>1</v>
      </c>
      <c r="AJ211">
        <v>0</v>
      </c>
      <c r="AK211">
        <v>0</v>
      </c>
      <c r="AL211">
        <v>0</v>
      </c>
      <c r="AM211">
        <v>0</v>
      </c>
      <c r="AN211">
        <v>0</v>
      </c>
      <c r="AO211">
        <v>0</v>
      </c>
      <c r="AP211">
        <v>0</v>
      </c>
      <c r="AQ211">
        <v>0</v>
      </c>
      <c r="AR211" t="s">
        <v>794</v>
      </c>
      <c r="AS211" t="s">
        <v>794</v>
      </c>
      <c r="AT211" t="s">
        <v>794</v>
      </c>
      <c r="AU211" t="s">
        <v>794</v>
      </c>
      <c r="AV211">
        <v>0</v>
      </c>
      <c r="AW211" t="s">
        <v>794</v>
      </c>
      <c r="AX211" t="s">
        <v>794</v>
      </c>
      <c r="AY211">
        <v>0</v>
      </c>
      <c r="AZ211" t="s">
        <v>794</v>
      </c>
      <c r="BA211" t="s">
        <v>794</v>
      </c>
      <c r="BB211" t="s">
        <v>794</v>
      </c>
      <c r="BC211">
        <v>1</v>
      </c>
      <c r="BD211">
        <v>0</v>
      </c>
      <c r="BE211">
        <v>0</v>
      </c>
      <c r="BF211">
        <v>0</v>
      </c>
      <c r="BG211">
        <v>0</v>
      </c>
      <c r="BH211">
        <v>0</v>
      </c>
      <c r="BI211">
        <v>0</v>
      </c>
      <c r="BJ211">
        <v>1</v>
      </c>
      <c r="BK211">
        <v>0</v>
      </c>
      <c r="BL211" t="s">
        <v>794</v>
      </c>
      <c r="BM211" t="s">
        <v>794</v>
      </c>
      <c r="BN211">
        <v>0</v>
      </c>
      <c r="BO211" t="s">
        <v>794</v>
      </c>
      <c r="BP211" t="s">
        <v>794</v>
      </c>
      <c r="BQ211" t="s">
        <v>794</v>
      </c>
      <c r="BR211">
        <v>0</v>
      </c>
      <c r="BS211">
        <v>0</v>
      </c>
      <c r="BT211">
        <v>0</v>
      </c>
      <c r="BU211">
        <v>0</v>
      </c>
      <c r="BV211">
        <v>1</v>
      </c>
      <c r="BW211">
        <v>1</v>
      </c>
      <c r="BX211">
        <v>1</v>
      </c>
      <c r="BY211">
        <v>1</v>
      </c>
      <c r="BZ211">
        <v>1</v>
      </c>
      <c r="CA211">
        <v>0</v>
      </c>
      <c r="CB211">
        <v>0</v>
      </c>
      <c r="CC211">
        <v>0</v>
      </c>
      <c r="CD211">
        <v>0</v>
      </c>
      <c r="CE211">
        <v>0</v>
      </c>
      <c r="CF211">
        <v>0</v>
      </c>
      <c r="CG211">
        <v>0</v>
      </c>
      <c r="CH211">
        <v>1</v>
      </c>
      <c r="CI211">
        <v>0</v>
      </c>
      <c r="CJ211">
        <v>0</v>
      </c>
      <c r="CK211">
        <v>0</v>
      </c>
      <c r="CL211">
        <v>0</v>
      </c>
      <c r="CM211">
        <v>0</v>
      </c>
      <c r="CN211">
        <v>0</v>
      </c>
      <c r="CO211">
        <v>0</v>
      </c>
      <c r="CP211">
        <v>0</v>
      </c>
      <c r="CQ211">
        <v>0</v>
      </c>
      <c r="CR211">
        <v>1</v>
      </c>
      <c r="CS211">
        <v>1</v>
      </c>
      <c r="CT211">
        <v>1</v>
      </c>
      <c r="CU211">
        <v>1</v>
      </c>
      <c r="CV211">
        <v>1</v>
      </c>
      <c r="CW211">
        <v>1</v>
      </c>
      <c r="CX211">
        <v>0</v>
      </c>
      <c r="CY211">
        <v>1</v>
      </c>
      <c r="CZ211">
        <v>1</v>
      </c>
      <c r="DA211">
        <v>0</v>
      </c>
      <c r="DB211">
        <v>1</v>
      </c>
      <c r="DC211">
        <v>1</v>
      </c>
      <c r="DD211">
        <v>1</v>
      </c>
      <c r="DE211">
        <v>1</v>
      </c>
      <c r="DF211">
        <v>1</v>
      </c>
      <c r="DG211">
        <v>0</v>
      </c>
      <c r="DH211">
        <v>1</v>
      </c>
      <c r="DI211">
        <v>0</v>
      </c>
    </row>
    <row r="212" spans="1:113" x14ac:dyDescent="0.35">
      <c r="A212" t="s">
        <v>509</v>
      </c>
      <c r="B212" s="1">
        <v>43770</v>
      </c>
      <c r="C212" s="1">
        <v>43830</v>
      </c>
      <c r="D212">
        <v>1</v>
      </c>
      <c r="E212">
        <v>0</v>
      </c>
      <c r="F212">
        <v>0</v>
      </c>
      <c r="G212">
        <v>1</v>
      </c>
      <c r="H212">
        <v>1</v>
      </c>
      <c r="I212">
        <v>0</v>
      </c>
      <c r="J212">
        <v>0</v>
      </c>
      <c r="K212">
        <v>0</v>
      </c>
      <c r="L212">
        <v>0</v>
      </c>
      <c r="M212">
        <v>0</v>
      </c>
      <c r="N212">
        <v>0</v>
      </c>
      <c r="O212">
        <v>0</v>
      </c>
      <c r="P212">
        <v>0</v>
      </c>
      <c r="Q212">
        <v>0</v>
      </c>
      <c r="R212">
        <v>0</v>
      </c>
      <c r="S212">
        <v>0</v>
      </c>
      <c r="T212">
        <v>0</v>
      </c>
      <c r="U212">
        <v>0</v>
      </c>
      <c r="V212">
        <v>0</v>
      </c>
      <c r="W212">
        <v>1</v>
      </c>
      <c r="X212">
        <v>0</v>
      </c>
      <c r="Y212">
        <v>0</v>
      </c>
      <c r="Z212">
        <v>1</v>
      </c>
      <c r="AA212">
        <v>0</v>
      </c>
      <c r="AB212">
        <v>0</v>
      </c>
      <c r="AC212">
        <v>0</v>
      </c>
      <c r="AD212">
        <v>1</v>
      </c>
      <c r="AE212">
        <v>0</v>
      </c>
      <c r="AF212">
        <v>0</v>
      </c>
      <c r="AG212">
        <v>0</v>
      </c>
      <c r="AH212">
        <v>0</v>
      </c>
      <c r="AI212">
        <v>1</v>
      </c>
      <c r="AJ212">
        <v>0</v>
      </c>
      <c r="AK212">
        <v>0</v>
      </c>
      <c r="AL212">
        <v>0</v>
      </c>
      <c r="AM212">
        <v>0</v>
      </c>
      <c r="AN212">
        <v>0</v>
      </c>
      <c r="AO212">
        <v>0</v>
      </c>
      <c r="AP212">
        <v>0</v>
      </c>
      <c r="AQ212">
        <v>0</v>
      </c>
      <c r="AR212" t="s">
        <v>794</v>
      </c>
      <c r="AS212" t="s">
        <v>794</v>
      </c>
      <c r="AT212" t="s">
        <v>794</v>
      </c>
      <c r="AU212" t="s">
        <v>794</v>
      </c>
      <c r="AV212">
        <v>0</v>
      </c>
      <c r="AW212" t="s">
        <v>794</v>
      </c>
      <c r="AX212" t="s">
        <v>794</v>
      </c>
      <c r="AY212">
        <v>0</v>
      </c>
      <c r="AZ212" t="s">
        <v>794</v>
      </c>
      <c r="BA212" t="s">
        <v>794</v>
      </c>
      <c r="BB212" t="s">
        <v>794</v>
      </c>
      <c r="BC212">
        <v>1</v>
      </c>
      <c r="BD212">
        <v>0</v>
      </c>
      <c r="BE212">
        <v>0</v>
      </c>
      <c r="BF212">
        <v>0</v>
      </c>
      <c r="BG212">
        <v>0</v>
      </c>
      <c r="BH212">
        <v>0</v>
      </c>
      <c r="BI212">
        <v>0</v>
      </c>
      <c r="BJ212">
        <v>1</v>
      </c>
      <c r="BK212">
        <v>0</v>
      </c>
      <c r="BL212" t="s">
        <v>794</v>
      </c>
      <c r="BM212" t="s">
        <v>794</v>
      </c>
      <c r="BN212">
        <v>0</v>
      </c>
      <c r="BO212" t="s">
        <v>794</v>
      </c>
      <c r="BP212" t="s">
        <v>794</v>
      </c>
      <c r="BQ212" t="s">
        <v>794</v>
      </c>
      <c r="BR212">
        <v>0</v>
      </c>
      <c r="BS212">
        <v>0</v>
      </c>
      <c r="BT212">
        <v>0</v>
      </c>
      <c r="BU212">
        <v>0</v>
      </c>
      <c r="BV212">
        <v>1</v>
      </c>
      <c r="BW212">
        <v>1</v>
      </c>
      <c r="BX212">
        <v>1</v>
      </c>
      <c r="BY212">
        <v>1</v>
      </c>
      <c r="BZ212">
        <v>1</v>
      </c>
      <c r="CA212">
        <v>0</v>
      </c>
      <c r="CB212">
        <v>0</v>
      </c>
      <c r="CC212">
        <v>0</v>
      </c>
      <c r="CD212">
        <v>0</v>
      </c>
      <c r="CE212">
        <v>0</v>
      </c>
      <c r="CF212">
        <v>0</v>
      </c>
      <c r="CG212">
        <v>0</v>
      </c>
      <c r="CH212">
        <v>1</v>
      </c>
      <c r="CI212">
        <v>0</v>
      </c>
      <c r="CJ212">
        <v>0</v>
      </c>
      <c r="CK212">
        <v>0</v>
      </c>
      <c r="CL212">
        <v>0</v>
      </c>
      <c r="CM212">
        <v>0</v>
      </c>
      <c r="CN212">
        <v>0</v>
      </c>
      <c r="CO212">
        <v>0</v>
      </c>
      <c r="CP212">
        <v>0</v>
      </c>
      <c r="CQ212">
        <v>0</v>
      </c>
      <c r="CR212">
        <v>1</v>
      </c>
      <c r="CS212">
        <v>1</v>
      </c>
      <c r="CT212">
        <v>1</v>
      </c>
      <c r="CU212">
        <v>1</v>
      </c>
      <c r="CV212">
        <v>1</v>
      </c>
      <c r="CW212">
        <v>1</v>
      </c>
      <c r="CX212">
        <v>0</v>
      </c>
      <c r="CY212">
        <v>1</v>
      </c>
      <c r="CZ212">
        <v>1</v>
      </c>
      <c r="DA212">
        <v>0</v>
      </c>
      <c r="DB212">
        <v>1</v>
      </c>
      <c r="DC212">
        <v>1</v>
      </c>
      <c r="DD212">
        <v>1</v>
      </c>
      <c r="DE212">
        <v>1</v>
      </c>
      <c r="DF212">
        <v>1</v>
      </c>
      <c r="DG212">
        <v>0</v>
      </c>
      <c r="DH212">
        <v>1</v>
      </c>
      <c r="DI212">
        <v>0</v>
      </c>
    </row>
    <row r="213" spans="1:113" x14ac:dyDescent="0.35">
      <c r="A213" t="s">
        <v>527</v>
      </c>
      <c r="B213" s="1">
        <v>41640</v>
      </c>
      <c r="C213" s="1">
        <v>43830</v>
      </c>
      <c r="D213">
        <v>0</v>
      </c>
      <c r="E213" t="s">
        <v>794</v>
      </c>
      <c r="F213" t="s">
        <v>794</v>
      </c>
      <c r="G213" t="s">
        <v>794</v>
      </c>
      <c r="H213" t="s">
        <v>794</v>
      </c>
      <c r="I213" t="s">
        <v>794</v>
      </c>
      <c r="J213" t="s">
        <v>794</v>
      </c>
      <c r="K213" t="s">
        <v>794</v>
      </c>
      <c r="L213" t="s">
        <v>794</v>
      </c>
      <c r="M213" t="s">
        <v>794</v>
      </c>
      <c r="N213" t="s">
        <v>794</v>
      </c>
      <c r="O213" t="s">
        <v>794</v>
      </c>
      <c r="P213" t="s">
        <v>794</v>
      </c>
      <c r="Q213" t="s">
        <v>794</v>
      </c>
      <c r="R213" t="s">
        <v>794</v>
      </c>
      <c r="S213" t="s">
        <v>794</v>
      </c>
      <c r="T213" t="s">
        <v>794</v>
      </c>
      <c r="U213" t="s">
        <v>794</v>
      </c>
      <c r="V213" t="s">
        <v>794</v>
      </c>
      <c r="W213" t="s">
        <v>794</v>
      </c>
      <c r="X213" t="s">
        <v>794</v>
      </c>
      <c r="Y213" t="s">
        <v>794</v>
      </c>
      <c r="Z213" t="s">
        <v>794</v>
      </c>
      <c r="AA213" t="s">
        <v>794</v>
      </c>
      <c r="AB213" t="s">
        <v>794</v>
      </c>
      <c r="AC213" t="s">
        <v>794</v>
      </c>
      <c r="AD213" t="s">
        <v>794</v>
      </c>
      <c r="AE213" t="s">
        <v>794</v>
      </c>
      <c r="AF213" t="s">
        <v>794</v>
      </c>
      <c r="AG213" t="s">
        <v>794</v>
      </c>
      <c r="AH213" t="s">
        <v>794</v>
      </c>
      <c r="AI213" t="s">
        <v>794</v>
      </c>
      <c r="AJ213" t="s">
        <v>794</v>
      </c>
      <c r="AK213" t="s">
        <v>794</v>
      </c>
      <c r="AL213" t="s">
        <v>794</v>
      </c>
      <c r="AM213" t="s">
        <v>794</v>
      </c>
      <c r="AN213" t="s">
        <v>794</v>
      </c>
      <c r="AO213" t="s">
        <v>794</v>
      </c>
      <c r="AP213" t="s">
        <v>794</v>
      </c>
      <c r="AQ213" t="s">
        <v>794</v>
      </c>
      <c r="AR213" t="s">
        <v>794</v>
      </c>
      <c r="AS213" t="s">
        <v>794</v>
      </c>
      <c r="AT213" t="s">
        <v>794</v>
      </c>
      <c r="AU213" t="s">
        <v>794</v>
      </c>
      <c r="AV213" t="s">
        <v>794</v>
      </c>
      <c r="AW213" t="s">
        <v>794</v>
      </c>
      <c r="AX213" t="s">
        <v>794</v>
      </c>
      <c r="AY213" t="s">
        <v>794</v>
      </c>
      <c r="AZ213" t="s">
        <v>794</v>
      </c>
      <c r="BA213" t="s">
        <v>794</v>
      </c>
      <c r="BB213" t="s">
        <v>794</v>
      </c>
      <c r="BC213" t="s">
        <v>794</v>
      </c>
      <c r="BD213" t="s">
        <v>794</v>
      </c>
      <c r="BE213" t="s">
        <v>794</v>
      </c>
      <c r="BF213" t="s">
        <v>794</v>
      </c>
      <c r="BG213" t="s">
        <v>794</v>
      </c>
      <c r="BH213" t="s">
        <v>794</v>
      </c>
      <c r="BI213" t="s">
        <v>794</v>
      </c>
      <c r="BJ213" t="s">
        <v>794</v>
      </c>
      <c r="BK213" t="s">
        <v>794</v>
      </c>
      <c r="BL213" t="s">
        <v>794</v>
      </c>
      <c r="BM213" t="s">
        <v>794</v>
      </c>
      <c r="BN213" t="s">
        <v>794</v>
      </c>
      <c r="BO213" t="s">
        <v>794</v>
      </c>
      <c r="BP213" t="s">
        <v>794</v>
      </c>
      <c r="BQ213" t="s">
        <v>794</v>
      </c>
      <c r="BR213" t="s">
        <v>794</v>
      </c>
      <c r="BS213" t="s">
        <v>794</v>
      </c>
      <c r="BT213" t="s">
        <v>794</v>
      </c>
      <c r="BU213" t="s">
        <v>794</v>
      </c>
      <c r="BV213" t="s">
        <v>794</v>
      </c>
      <c r="BW213" t="s">
        <v>794</v>
      </c>
      <c r="BX213" t="s">
        <v>794</v>
      </c>
      <c r="BY213" t="s">
        <v>794</v>
      </c>
      <c r="BZ213" t="s">
        <v>794</v>
      </c>
      <c r="CA213" t="s">
        <v>794</v>
      </c>
      <c r="CB213" t="s">
        <v>794</v>
      </c>
      <c r="CC213" t="s">
        <v>794</v>
      </c>
      <c r="CD213" t="s">
        <v>794</v>
      </c>
      <c r="CE213" t="s">
        <v>794</v>
      </c>
      <c r="CF213" t="s">
        <v>794</v>
      </c>
      <c r="CG213" t="s">
        <v>794</v>
      </c>
      <c r="CH213" t="s">
        <v>794</v>
      </c>
      <c r="CI213" t="s">
        <v>794</v>
      </c>
      <c r="CJ213" t="s">
        <v>794</v>
      </c>
      <c r="CK213" t="s">
        <v>794</v>
      </c>
      <c r="CL213" t="s">
        <v>794</v>
      </c>
      <c r="CM213" t="s">
        <v>794</v>
      </c>
      <c r="CN213" t="s">
        <v>794</v>
      </c>
      <c r="CO213" t="s">
        <v>794</v>
      </c>
      <c r="CP213" t="s">
        <v>794</v>
      </c>
      <c r="CQ213" t="s">
        <v>794</v>
      </c>
      <c r="CR213" t="s">
        <v>794</v>
      </c>
      <c r="CS213" t="s">
        <v>794</v>
      </c>
      <c r="CT213" t="s">
        <v>794</v>
      </c>
      <c r="CU213" t="s">
        <v>794</v>
      </c>
      <c r="CV213" t="s">
        <v>794</v>
      </c>
      <c r="CW213" t="s">
        <v>794</v>
      </c>
      <c r="CX213" t="s">
        <v>794</v>
      </c>
      <c r="CY213" t="s">
        <v>794</v>
      </c>
      <c r="CZ213" t="s">
        <v>794</v>
      </c>
      <c r="DA213" t="s">
        <v>794</v>
      </c>
      <c r="DB213" t="s">
        <v>794</v>
      </c>
      <c r="DC213" t="s">
        <v>794</v>
      </c>
      <c r="DD213" t="s">
        <v>794</v>
      </c>
      <c r="DE213" t="s">
        <v>794</v>
      </c>
      <c r="DF213" t="s">
        <v>794</v>
      </c>
      <c r="DG213" t="s">
        <v>794</v>
      </c>
      <c r="DH213" t="s">
        <v>794</v>
      </c>
      <c r="DI213" t="s">
        <v>794</v>
      </c>
    </row>
    <row r="214" spans="1:113" x14ac:dyDescent="0.35">
      <c r="A214" t="s">
        <v>528</v>
      </c>
      <c r="B214" s="1">
        <v>41640</v>
      </c>
      <c r="C214" s="1">
        <v>42737</v>
      </c>
      <c r="D214">
        <v>0</v>
      </c>
      <c r="E214" t="s">
        <v>794</v>
      </c>
      <c r="F214" t="s">
        <v>794</v>
      </c>
      <c r="G214" t="s">
        <v>794</v>
      </c>
      <c r="H214" t="s">
        <v>794</v>
      </c>
      <c r="I214" t="s">
        <v>794</v>
      </c>
      <c r="J214" t="s">
        <v>794</v>
      </c>
      <c r="K214" t="s">
        <v>794</v>
      </c>
      <c r="L214" t="s">
        <v>794</v>
      </c>
      <c r="M214" t="s">
        <v>794</v>
      </c>
      <c r="N214" t="s">
        <v>794</v>
      </c>
      <c r="O214" t="s">
        <v>794</v>
      </c>
      <c r="P214" t="s">
        <v>794</v>
      </c>
      <c r="Q214" t="s">
        <v>794</v>
      </c>
      <c r="R214" t="s">
        <v>794</v>
      </c>
      <c r="S214" t="s">
        <v>794</v>
      </c>
      <c r="T214" t="s">
        <v>794</v>
      </c>
      <c r="U214" t="s">
        <v>794</v>
      </c>
      <c r="V214" t="s">
        <v>794</v>
      </c>
      <c r="W214" t="s">
        <v>794</v>
      </c>
      <c r="X214" t="s">
        <v>794</v>
      </c>
      <c r="Y214" t="s">
        <v>794</v>
      </c>
      <c r="Z214" t="s">
        <v>794</v>
      </c>
      <c r="AA214" t="s">
        <v>794</v>
      </c>
      <c r="AB214" t="s">
        <v>794</v>
      </c>
      <c r="AC214" t="s">
        <v>794</v>
      </c>
      <c r="AD214" t="s">
        <v>794</v>
      </c>
      <c r="AE214" t="s">
        <v>794</v>
      </c>
      <c r="AF214" t="s">
        <v>794</v>
      </c>
      <c r="AG214" t="s">
        <v>794</v>
      </c>
      <c r="AH214" t="s">
        <v>794</v>
      </c>
      <c r="AI214" t="s">
        <v>794</v>
      </c>
      <c r="AJ214" t="s">
        <v>794</v>
      </c>
      <c r="AK214" t="s">
        <v>794</v>
      </c>
      <c r="AL214" t="s">
        <v>794</v>
      </c>
      <c r="AM214" t="s">
        <v>794</v>
      </c>
      <c r="AN214" t="s">
        <v>794</v>
      </c>
      <c r="AO214" t="s">
        <v>794</v>
      </c>
      <c r="AP214" t="s">
        <v>794</v>
      </c>
      <c r="AQ214" t="s">
        <v>794</v>
      </c>
      <c r="AR214" t="s">
        <v>794</v>
      </c>
      <c r="AS214" t="s">
        <v>794</v>
      </c>
      <c r="AT214" t="s">
        <v>794</v>
      </c>
      <c r="AU214" t="s">
        <v>794</v>
      </c>
      <c r="AV214" t="s">
        <v>794</v>
      </c>
      <c r="AW214" t="s">
        <v>794</v>
      </c>
      <c r="AX214" t="s">
        <v>794</v>
      </c>
      <c r="AY214" t="s">
        <v>794</v>
      </c>
      <c r="AZ214" t="s">
        <v>794</v>
      </c>
      <c r="BA214" t="s">
        <v>794</v>
      </c>
      <c r="BB214" t="s">
        <v>794</v>
      </c>
      <c r="BC214" t="s">
        <v>794</v>
      </c>
      <c r="BD214" t="s">
        <v>794</v>
      </c>
      <c r="BE214" t="s">
        <v>794</v>
      </c>
      <c r="BF214" t="s">
        <v>794</v>
      </c>
      <c r="BG214" t="s">
        <v>794</v>
      </c>
      <c r="BH214" t="s">
        <v>794</v>
      </c>
      <c r="BI214" t="s">
        <v>794</v>
      </c>
      <c r="BJ214" t="s">
        <v>794</v>
      </c>
      <c r="BK214" t="s">
        <v>794</v>
      </c>
      <c r="BL214" t="s">
        <v>794</v>
      </c>
      <c r="BM214" t="s">
        <v>794</v>
      </c>
      <c r="BN214" t="s">
        <v>794</v>
      </c>
      <c r="BO214" t="s">
        <v>794</v>
      </c>
      <c r="BP214" t="s">
        <v>794</v>
      </c>
      <c r="BQ214" t="s">
        <v>794</v>
      </c>
      <c r="BR214" t="s">
        <v>794</v>
      </c>
      <c r="BS214" t="s">
        <v>794</v>
      </c>
      <c r="BT214" t="s">
        <v>794</v>
      </c>
      <c r="BU214" t="s">
        <v>794</v>
      </c>
      <c r="BV214" t="s">
        <v>794</v>
      </c>
      <c r="BW214" t="s">
        <v>794</v>
      </c>
      <c r="BX214" t="s">
        <v>794</v>
      </c>
      <c r="BY214" t="s">
        <v>794</v>
      </c>
      <c r="BZ214" t="s">
        <v>794</v>
      </c>
      <c r="CA214" t="s">
        <v>794</v>
      </c>
      <c r="CB214" t="s">
        <v>794</v>
      </c>
      <c r="CC214" t="s">
        <v>794</v>
      </c>
      <c r="CD214" t="s">
        <v>794</v>
      </c>
      <c r="CE214" t="s">
        <v>794</v>
      </c>
      <c r="CF214" t="s">
        <v>794</v>
      </c>
      <c r="CG214" t="s">
        <v>794</v>
      </c>
      <c r="CH214" t="s">
        <v>794</v>
      </c>
      <c r="CI214" t="s">
        <v>794</v>
      </c>
      <c r="CJ214" t="s">
        <v>794</v>
      </c>
      <c r="CK214" t="s">
        <v>794</v>
      </c>
      <c r="CL214" t="s">
        <v>794</v>
      </c>
      <c r="CM214" t="s">
        <v>794</v>
      </c>
      <c r="CN214" t="s">
        <v>794</v>
      </c>
      <c r="CO214" t="s">
        <v>794</v>
      </c>
      <c r="CP214" t="s">
        <v>794</v>
      </c>
      <c r="CQ214" t="s">
        <v>794</v>
      </c>
      <c r="CR214" t="s">
        <v>794</v>
      </c>
      <c r="CS214" t="s">
        <v>794</v>
      </c>
      <c r="CT214" t="s">
        <v>794</v>
      </c>
      <c r="CU214" t="s">
        <v>794</v>
      </c>
      <c r="CV214" t="s">
        <v>794</v>
      </c>
      <c r="CW214" t="s">
        <v>794</v>
      </c>
      <c r="CX214" t="s">
        <v>794</v>
      </c>
      <c r="CY214" t="s">
        <v>794</v>
      </c>
      <c r="CZ214" t="s">
        <v>794</v>
      </c>
      <c r="DA214" t="s">
        <v>794</v>
      </c>
      <c r="DB214" t="s">
        <v>794</v>
      </c>
      <c r="DC214" t="s">
        <v>794</v>
      </c>
      <c r="DD214" t="s">
        <v>794</v>
      </c>
      <c r="DE214" t="s">
        <v>794</v>
      </c>
      <c r="DF214" t="s">
        <v>794</v>
      </c>
      <c r="DG214" t="s">
        <v>794</v>
      </c>
      <c r="DH214" t="s">
        <v>794</v>
      </c>
      <c r="DI214" t="s">
        <v>794</v>
      </c>
    </row>
    <row r="215" spans="1:113" x14ac:dyDescent="0.35">
      <c r="A215" t="s">
        <v>528</v>
      </c>
      <c r="B215" s="1">
        <v>42738</v>
      </c>
      <c r="C215" s="1">
        <v>42769</v>
      </c>
      <c r="D215">
        <v>1</v>
      </c>
      <c r="E215">
        <v>0</v>
      </c>
      <c r="F215">
        <v>0</v>
      </c>
      <c r="G215">
        <v>0</v>
      </c>
      <c r="H215">
        <v>0</v>
      </c>
      <c r="I215">
        <v>0</v>
      </c>
      <c r="J215">
        <v>1</v>
      </c>
      <c r="K215">
        <v>0</v>
      </c>
      <c r="L215">
        <v>0</v>
      </c>
      <c r="M215">
        <v>0</v>
      </c>
      <c r="N215">
        <v>0</v>
      </c>
      <c r="O215">
        <v>0</v>
      </c>
      <c r="P215">
        <v>0</v>
      </c>
      <c r="Q215">
        <v>0</v>
      </c>
      <c r="R215">
        <v>0</v>
      </c>
      <c r="S215">
        <v>0</v>
      </c>
      <c r="T215">
        <v>0</v>
      </c>
      <c r="U215">
        <v>0</v>
      </c>
      <c r="V215">
        <v>0</v>
      </c>
      <c r="W215">
        <v>0</v>
      </c>
      <c r="X215">
        <v>0</v>
      </c>
      <c r="Y215">
        <v>0</v>
      </c>
      <c r="Z215">
        <v>0</v>
      </c>
      <c r="AA215">
        <v>0</v>
      </c>
      <c r="AB215">
        <v>1</v>
      </c>
      <c r="AC215">
        <v>2</v>
      </c>
      <c r="AD215">
        <v>1</v>
      </c>
      <c r="AE215">
        <v>0</v>
      </c>
      <c r="AF215">
        <v>0</v>
      </c>
      <c r="AG215">
        <v>0</v>
      </c>
      <c r="AH215">
        <v>0</v>
      </c>
      <c r="AI215">
        <v>1</v>
      </c>
      <c r="AJ215">
        <v>0</v>
      </c>
      <c r="AK215">
        <v>0</v>
      </c>
      <c r="AL215">
        <v>0</v>
      </c>
      <c r="AM215">
        <v>0</v>
      </c>
      <c r="AN215">
        <v>0</v>
      </c>
      <c r="AO215">
        <v>0</v>
      </c>
      <c r="AP215">
        <v>0</v>
      </c>
      <c r="AQ215">
        <v>0</v>
      </c>
      <c r="AR215" t="s">
        <v>794</v>
      </c>
      <c r="AS215" t="s">
        <v>794</v>
      </c>
      <c r="AT215" t="s">
        <v>794</v>
      </c>
      <c r="AU215" t="s">
        <v>794</v>
      </c>
      <c r="AV215">
        <v>0</v>
      </c>
      <c r="AW215" t="s">
        <v>794</v>
      </c>
      <c r="AX215" t="s">
        <v>794</v>
      </c>
      <c r="AY215">
        <v>0</v>
      </c>
      <c r="AZ215" t="s">
        <v>794</v>
      </c>
      <c r="BA215" t="s">
        <v>794</v>
      </c>
      <c r="BB215" t="s">
        <v>794</v>
      </c>
      <c r="BC215">
        <v>0</v>
      </c>
      <c r="BD215" t="s">
        <v>794</v>
      </c>
      <c r="BE215" t="s">
        <v>794</v>
      </c>
      <c r="BF215" t="s">
        <v>794</v>
      </c>
      <c r="BG215" t="s">
        <v>794</v>
      </c>
      <c r="BH215" t="s">
        <v>794</v>
      </c>
      <c r="BI215" t="s">
        <v>794</v>
      </c>
      <c r="BJ215" t="s">
        <v>794</v>
      </c>
      <c r="BK215">
        <v>0</v>
      </c>
      <c r="BL215" t="s">
        <v>794</v>
      </c>
      <c r="BM215" t="s">
        <v>794</v>
      </c>
      <c r="BN215">
        <v>1</v>
      </c>
      <c r="BO215">
        <v>1</v>
      </c>
      <c r="BP215">
        <v>1</v>
      </c>
      <c r="BQ215">
        <v>0</v>
      </c>
      <c r="BR215">
        <v>0</v>
      </c>
      <c r="BS215">
        <v>0</v>
      </c>
      <c r="BT215">
        <v>0</v>
      </c>
      <c r="BU215">
        <v>0</v>
      </c>
      <c r="BV215">
        <v>1</v>
      </c>
      <c r="BW215">
        <v>1</v>
      </c>
      <c r="BX215">
        <v>1</v>
      </c>
      <c r="BY215">
        <v>1</v>
      </c>
      <c r="BZ215">
        <v>0</v>
      </c>
      <c r="CA215">
        <v>0</v>
      </c>
      <c r="CB215">
        <v>0</v>
      </c>
      <c r="CC215">
        <v>1</v>
      </c>
      <c r="CD215">
        <v>0</v>
      </c>
      <c r="CE215">
        <v>0</v>
      </c>
      <c r="CF215">
        <v>0</v>
      </c>
      <c r="CG215">
        <v>0</v>
      </c>
      <c r="CH215">
        <v>0</v>
      </c>
      <c r="CI215">
        <v>0</v>
      </c>
      <c r="CJ215">
        <v>0</v>
      </c>
      <c r="CK215">
        <v>0</v>
      </c>
      <c r="CL215">
        <v>0</v>
      </c>
      <c r="CM215">
        <v>0</v>
      </c>
      <c r="CN215">
        <v>0</v>
      </c>
      <c r="CO215">
        <v>0</v>
      </c>
      <c r="CP215">
        <v>1</v>
      </c>
      <c r="CQ215">
        <v>0</v>
      </c>
      <c r="CR215">
        <v>1</v>
      </c>
      <c r="CS215">
        <v>0</v>
      </c>
      <c r="CT215">
        <v>0</v>
      </c>
      <c r="CU215">
        <v>0</v>
      </c>
      <c r="CV215">
        <v>0</v>
      </c>
      <c r="CW215">
        <v>1</v>
      </c>
      <c r="CX215">
        <v>0</v>
      </c>
      <c r="CY215">
        <v>0</v>
      </c>
      <c r="CZ215">
        <v>0</v>
      </c>
      <c r="DA215">
        <v>0</v>
      </c>
      <c r="DB215">
        <v>0</v>
      </c>
      <c r="DC215">
        <v>0</v>
      </c>
      <c r="DD215">
        <v>0</v>
      </c>
      <c r="DE215">
        <v>0</v>
      </c>
      <c r="DF215">
        <v>0</v>
      </c>
      <c r="DG215">
        <v>0</v>
      </c>
      <c r="DH215">
        <v>1</v>
      </c>
      <c r="DI215">
        <v>0</v>
      </c>
    </row>
    <row r="216" spans="1:113" x14ac:dyDescent="0.35">
      <c r="A216" t="s">
        <v>528</v>
      </c>
      <c r="B216" s="1">
        <v>42770</v>
      </c>
      <c r="C216" s="1">
        <v>43457</v>
      </c>
      <c r="D216">
        <v>1</v>
      </c>
      <c r="E216">
        <v>0</v>
      </c>
      <c r="F216">
        <v>0</v>
      </c>
      <c r="G216">
        <v>0</v>
      </c>
      <c r="H216">
        <v>0</v>
      </c>
      <c r="I216">
        <v>0</v>
      </c>
      <c r="J216">
        <v>1</v>
      </c>
      <c r="K216">
        <v>0</v>
      </c>
      <c r="L216">
        <v>0</v>
      </c>
      <c r="M216">
        <v>1</v>
      </c>
      <c r="N216">
        <v>0</v>
      </c>
      <c r="O216">
        <v>0</v>
      </c>
      <c r="P216">
        <v>0</v>
      </c>
      <c r="Q216">
        <v>0</v>
      </c>
      <c r="R216">
        <v>0</v>
      </c>
      <c r="S216">
        <v>0</v>
      </c>
      <c r="T216">
        <v>0</v>
      </c>
      <c r="U216">
        <v>0</v>
      </c>
      <c r="V216">
        <v>0</v>
      </c>
      <c r="W216">
        <v>0</v>
      </c>
      <c r="X216">
        <v>0</v>
      </c>
      <c r="Y216">
        <v>0</v>
      </c>
      <c r="Z216">
        <v>0</v>
      </c>
      <c r="AA216">
        <v>0</v>
      </c>
      <c r="AB216">
        <v>1</v>
      </c>
      <c r="AC216">
        <v>2</v>
      </c>
      <c r="AD216">
        <v>1</v>
      </c>
      <c r="AE216">
        <v>0</v>
      </c>
      <c r="AF216">
        <v>0</v>
      </c>
      <c r="AG216">
        <v>0</v>
      </c>
      <c r="AH216">
        <v>0</v>
      </c>
      <c r="AI216">
        <v>1</v>
      </c>
      <c r="AJ216">
        <v>0</v>
      </c>
      <c r="AK216">
        <v>0</v>
      </c>
      <c r="AL216">
        <v>0</v>
      </c>
      <c r="AM216">
        <v>0</v>
      </c>
      <c r="AN216">
        <v>0</v>
      </c>
      <c r="AO216">
        <v>0</v>
      </c>
      <c r="AP216">
        <v>0</v>
      </c>
      <c r="AQ216">
        <v>1</v>
      </c>
      <c r="AR216">
        <v>1</v>
      </c>
      <c r="AS216">
        <v>0</v>
      </c>
      <c r="AT216">
        <v>0</v>
      </c>
      <c r="AU216">
        <v>1</v>
      </c>
      <c r="AV216">
        <v>0</v>
      </c>
      <c r="AW216" t="s">
        <v>794</v>
      </c>
      <c r="AX216" t="s">
        <v>794</v>
      </c>
      <c r="AY216">
        <v>0</v>
      </c>
      <c r="AZ216" t="s">
        <v>794</v>
      </c>
      <c r="BA216" t="s">
        <v>794</v>
      </c>
      <c r="BB216" t="s">
        <v>794</v>
      </c>
      <c r="BC216">
        <v>0</v>
      </c>
      <c r="BD216" t="s">
        <v>794</v>
      </c>
      <c r="BE216" t="s">
        <v>794</v>
      </c>
      <c r="BF216" t="s">
        <v>794</v>
      </c>
      <c r="BG216" t="s">
        <v>794</v>
      </c>
      <c r="BH216" t="s">
        <v>794</v>
      </c>
      <c r="BI216" t="s">
        <v>794</v>
      </c>
      <c r="BJ216" t="s">
        <v>794</v>
      </c>
      <c r="BK216">
        <v>0</v>
      </c>
      <c r="BL216" t="s">
        <v>794</v>
      </c>
      <c r="BM216" t="s">
        <v>794</v>
      </c>
      <c r="BN216">
        <v>1</v>
      </c>
      <c r="BO216">
        <v>1</v>
      </c>
      <c r="BP216">
        <v>1</v>
      </c>
      <c r="BQ216">
        <v>0</v>
      </c>
      <c r="BR216">
        <v>0</v>
      </c>
      <c r="BS216">
        <v>0</v>
      </c>
      <c r="BT216">
        <v>0</v>
      </c>
      <c r="BU216">
        <v>0</v>
      </c>
      <c r="BV216">
        <v>1</v>
      </c>
      <c r="BW216">
        <v>1</v>
      </c>
      <c r="BX216">
        <v>1</v>
      </c>
      <c r="BY216">
        <v>1</v>
      </c>
      <c r="BZ216">
        <v>0</v>
      </c>
      <c r="CA216">
        <v>1</v>
      </c>
      <c r="CB216">
        <v>0</v>
      </c>
      <c r="CC216">
        <v>1</v>
      </c>
      <c r="CD216">
        <v>0</v>
      </c>
      <c r="CE216">
        <v>0</v>
      </c>
      <c r="CF216">
        <v>0</v>
      </c>
      <c r="CG216">
        <v>0</v>
      </c>
      <c r="CH216">
        <v>0</v>
      </c>
      <c r="CI216">
        <v>0</v>
      </c>
      <c r="CJ216">
        <v>0</v>
      </c>
      <c r="CK216">
        <v>0</v>
      </c>
      <c r="CL216">
        <v>0</v>
      </c>
      <c r="CM216">
        <v>0</v>
      </c>
      <c r="CN216">
        <v>0</v>
      </c>
      <c r="CO216">
        <v>0</v>
      </c>
      <c r="CP216">
        <v>1</v>
      </c>
      <c r="CQ216">
        <v>0</v>
      </c>
      <c r="CR216">
        <v>1</v>
      </c>
      <c r="CS216">
        <v>0</v>
      </c>
      <c r="CT216">
        <v>0</v>
      </c>
      <c r="CU216">
        <v>0</v>
      </c>
      <c r="CV216">
        <v>0</v>
      </c>
      <c r="CW216">
        <v>1</v>
      </c>
      <c r="CX216">
        <v>1</v>
      </c>
      <c r="CY216">
        <v>0</v>
      </c>
      <c r="CZ216">
        <v>0</v>
      </c>
      <c r="DA216">
        <v>0</v>
      </c>
      <c r="DB216">
        <v>0</v>
      </c>
      <c r="DC216">
        <v>0</v>
      </c>
      <c r="DD216">
        <v>0</v>
      </c>
      <c r="DE216">
        <v>0</v>
      </c>
      <c r="DF216">
        <v>0</v>
      </c>
      <c r="DG216">
        <v>0</v>
      </c>
      <c r="DH216">
        <v>1</v>
      </c>
      <c r="DI216">
        <v>0</v>
      </c>
    </row>
    <row r="217" spans="1:113" x14ac:dyDescent="0.35">
      <c r="A217" t="s">
        <v>528</v>
      </c>
      <c r="B217" s="1">
        <v>43458</v>
      </c>
      <c r="C217" s="1">
        <v>43830</v>
      </c>
      <c r="D217">
        <v>1</v>
      </c>
      <c r="E217">
        <v>0</v>
      </c>
      <c r="F217">
        <v>0</v>
      </c>
      <c r="G217">
        <v>0</v>
      </c>
      <c r="H217">
        <v>0</v>
      </c>
      <c r="I217">
        <v>0</v>
      </c>
      <c r="J217">
        <v>1</v>
      </c>
      <c r="K217">
        <v>0</v>
      </c>
      <c r="L217">
        <v>0</v>
      </c>
      <c r="M217">
        <v>1</v>
      </c>
      <c r="N217">
        <v>0</v>
      </c>
      <c r="O217">
        <v>0</v>
      </c>
      <c r="P217">
        <v>0</v>
      </c>
      <c r="Q217">
        <v>0</v>
      </c>
      <c r="R217">
        <v>0</v>
      </c>
      <c r="S217">
        <v>0</v>
      </c>
      <c r="T217">
        <v>0</v>
      </c>
      <c r="U217">
        <v>0</v>
      </c>
      <c r="V217">
        <v>0</v>
      </c>
      <c r="W217">
        <v>0</v>
      </c>
      <c r="X217">
        <v>0</v>
      </c>
      <c r="Y217">
        <v>0</v>
      </c>
      <c r="Z217">
        <v>0</v>
      </c>
      <c r="AA217">
        <v>0</v>
      </c>
      <c r="AB217">
        <v>1</v>
      </c>
      <c r="AC217">
        <v>2</v>
      </c>
      <c r="AD217">
        <v>1</v>
      </c>
      <c r="AE217">
        <v>0</v>
      </c>
      <c r="AF217">
        <v>0</v>
      </c>
      <c r="AG217">
        <v>0</v>
      </c>
      <c r="AH217">
        <v>0</v>
      </c>
      <c r="AI217">
        <v>1</v>
      </c>
      <c r="AJ217">
        <v>0</v>
      </c>
      <c r="AK217">
        <v>0</v>
      </c>
      <c r="AL217">
        <v>0</v>
      </c>
      <c r="AM217">
        <v>0</v>
      </c>
      <c r="AN217">
        <v>0</v>
      </c>
      <c r="AO217">
        <v>0</v>
      </c>
      <c r="AP217">
        <v>0</v>
      </c>
      <c r="AQ217">
        <v>1</v>
      </c>
      <c r="AR217">
        <v>1</v>
      </c>
      <c r="AS217">
        <v>0</v>
      </c>
      <c r="AT217">
        <v>0</v>
      </c>
      <c r="AU217">
        <v>1</v>
      </c>
      <c r="AV217">
        <v>0</v>
      </c>
      <c r="AW217" t="s">
        <v>794</v>
      </c>
      <c r="AX217" t="s">
        <v>794</v>
      </c>
      <c r="AY217">
        <v>0</v>
      </c>
      <c r="AZ217" t="s">
        <v>794</v>
      </c>
      <c r="BA217" t="s">
        <v>794</v>
      </c>
      <c r="BB217" t="s">
        <v>794</v>
      </c>
      <c r="BC217">
        <v>0</v>
      </c>
      <c r="BD217" t="s">
        <v>794</v>
      </c>
      <c r="BE217" t="s">
        <v>794</v>
      </c>
      <c r="BF217" t="s">
        <v>794</v>
      </c>
      <c r="BG217" t="s">
        <v>794</v>
      </c>
      <c r="BH217" t="s">
        <v>794</v>
      </c>
      <c r="BI217" t="s">
        <v>794</v>
      </c>
      <c r="BJ217" t="s">
        <v>794</v>
      </c>
      <c r="BK217">
        <v>0</v>
      </c>
      <c r="BL217" t="s">
        <v>794</v>
      </c>
      <c r="BM217" t="s">
        <v>794</v>
      </c>
      <c r="BN217">
        <v>1</v>
      </c>
      <c r="BO217">
        <v>1</v>
      </c>
      <c r="BP217">
        <v>1</v>
      </c>
      <c r="BQ217">
        <v>0</v>
      </c>
      <c r="BR217">
        <v>0</v>
      </c>
      <c r="BS217">
        <v>0</v>
      </c>
      <c r="BT217">
        <v>0</v>
      </c>
      <c r="BU217">
        <v>0</v>
      </c>
      <c r="BV217">
        <v>1</v>
      </c>
      <c r="BW217">
        <v>1</v>
      </c>
      <c r="BX217">
        <v>1</v>
      </c>
      <c r="BY217">
        <v>1</v>
      </c>
      <c r="BZ217">
        <v>0</v>
      </c>
      <c r="CA217">
        <v>1</v>
      </c>
      <c r="CB217">
        <v>0</v>
      </c>
      <c r="CC217">
        <v>1</v>
      </c>
      <c r="CD217">
        <v>0</v>
      </c>
      <c r="CE217">
        <v>0</v>
      </c>
      <c r="CF217">
        <v>0</v>
      </c>
      <c r="CG217">
        <v>0</v>
      </c>
      <c r="CH217">
        <v>0</v>
      </c>
      <c r="CI217">
        <v>0</v>
      </c>
      <c r="CJ217">
        <v>0</v>
      </c>
      <c r="CK217">
        <v>0</v>
      </c>
      <c r="CL217">
        <v>0</v>
      </c>
      <c r="CM217">
        <v>0</v>
      </c>
      <c r="CN217">
        <v>0</v>
      </c>
      <c r="CO217">
        <v>0</v>
      </c>
      <c r="CP217">
        <v>1</v>
      </c>
      <c r="CQ217">
        <v>0</v>
      </c>
      <c r="CR217">
        <v>1</v>
      </c>
      <c r="CS217">
        <v>0</v>
      </c>
      <c r="CT217">
        <v>0</v>
      </c>
      <c r="CU217">
        <v>0</v>
      </c>
      <c r="CV217">
        <v>0</v>
      </c>
      <c r="CW217">
        <v>1</v>
      </c>
      <c r="CX217">
        <v>1</v>
      </c>
      <c r="CY217">
        <v>0</v>
      </c>
      <c r="CZ217">
        <v>0</v>
      </c>
      <c r="DA217">
        <v>0</v>
      </c>
      <c r="DB217">
        <v>0</v>
      </c>
      <c r="DC217">
        <v>0</v>
      </c>
      <c r="DD217">
        <v>0</v>
      </c>
      <c r="DE217">
        <v>0</v>
      </c>
      <c r="DF217">
        <v>0</v>
      </c>
      <c r="DG217">
        <v>0</v>
      </c>
      <c r="DH217">
        <v>1</v>
      </c>
      <c r="DI217">
        <v>0</v>
      </c>
    </row>
    <row r="218" spans="1:113" x14ac:dyDescent="0.35">
      <c r="A218" t="s">
        <v>539</v>
      </c>
      <c r="B218" s="1">
        <v>41640</v>
      </c>
      <c r="C218" s="1">
        <v>42548</v>
      </c>
      <c r="D218">
        <v>0</v>
      </c>
      <c r="E218" t="s">
        <v>794</v>
      </c>
      <c r="F218" t="s">
        <v>794</v>
      </c>
      <c r="G218" t="s">
        <v>794</v>
      </c>
      <c r="H218" t="s">
        <v>794</v>
      </c>
      <c r="I218" t="s">
        <v>794</v>
      </c>
      <c r="J218" t="s">
        <v>794</v>
      </c>
      <c r="K218" t="s">
        <v>794</v>
      </c>
      <c r="L218" t="s">
        <v>794</v>
      </c>
      <c r="M218" t="s">
        <v>794</v>
      </c>
      <c r="N218" t="s">
        <v>794</v>
      </c>
      <c r="O218" t="s">
        <v>794</v>
      </c>
      <c r="P218" t="s">
        <v>794</v>
      </c>
      <c r="Q218" t="s">
        <v>794</v>
      </c>
      <c r="R218" t="s">
        <v>794</v>
      </c>
      <c r="S218" t="s">
        <v>794</v>
      </c>
      <c r="T218" t="s">
        <v>794</v>
      </c>
      <c r="U218" t="s">
        <v>794</v>
      </c>
      <c r="V218" t="s">
        <v>794</v>
      </c>
      <c r="W218" t="s">
        <v>794</v>
      </c>
      <c r="X218" t="s">
        <v>794</v>
      </c>
      <c r="Y218" t="s">
        <v>794</v>
      </c>
      <c r="Z218" t="s">
        <v>794</v>
      </c>
      <c r="AA218" t="s">
        <v>794</v>
      </c>
      <c r="AB218" t="s">
        <v>794</v>
      </c>
      <c r="AC218" t="s">
        <v>794</v>
      </c>
      <c r="AD218" t="s">
        <v>794</v>
      </c>
      <c r="AE218" t="s">
        <v>794</v>
      </c>
      <c r="AF218" t="s">
        <v>794</v>
      </c>
      <c r="AG218" t="s">
        <v>794</v>
      </c>
      <c r="AH218" t="s">
        <v>794</v>
      </c>
      <c r="AI218" t="s">
        <v>794</v>
      </c>
      <c r="AJ218" t="s">
        <v>794</v>
      </c>
      <c r="AK218" t="s">
        <v>794</v>
      </c>
      <c r="AL218" t="s">
        <v>794</v>
      </c>
      <c r="AM218" t="s">
        <v>794</v>
      </c>
      <c r="AN218" t="s">
        <v>794</v>
      </c>
      <c r="AO218" t="s">
        <v>794</v>
      </c>
      <c r="AP218" t="s">
        <v>794</v>
      </c>
      <c r="AQ218" t="s">
        <v>794</v>
      </c>
      <c r="AR218" t="s">
        <v>794</v>
      </c>
      <c r="AS218" t="s">
        <v>794</v>
      </c>
      <c r="AT218" t="s">
        <v>794</v>
      </c>
      <c r="AU218" t="s">
        <v>794</v>
      </c>
      <c r="AV218" t="s">
        <v>794</v>
      </c>
      <c r="AW218" t="s">
        <v>794</v>
      </c>
      <c r="AX218" t="s">
        <v>794</v>
      </c>
      <c r="AY218" t="s">
        <v>794</v>
      </c>
      <c r="AZ218" t="s">
        <v>794</v>
      </c>
      <c r="BA218" t="s">
        <v>794</v>
      </c>
      <c r="BB218" t="s">
        <v>794</v>
      </c>
      <c r="BC218" t="s">
        <v>794</v>
      </c>
      <c r="BD218" t="s">
        <v>794</v>
      </c>
      <c r="BE218" t="s">
        <v>794</v>
      </c>
      <c r="BF218" t="s">
        <v>794</v>
      </c>
      <c r="BG218" t="s">
        <v>794</v>
      </c>
      <c r="BH218" t="s">
        <v>794</v>
      </c>
      <c r="BI218" t="s">
        <v>794</v>
      </c>
      <c r="BJ218" t="s">
        <v>794</v>
      </c>
      <c r="BK218" t="s">
        <v>794</v>
      </c>
      <c r="BL218" t="s">
        <v>794</v>
      </c>
      <c r="BM218" t="s">
        <v>794</v>
      </c>
      <c r="BN218" t="s">
        <v>794</v>
      </c>
      <c r="BO218" t="s">
        <v>794</v>
      </c>
      <c r="BP218" t="s">
        <v>794</v>
      </c>
      <c r="BQ218" t="s">
        <v>794</v>
      </c>
      <c r="BR218" t="s">
        <v>794</v>
      </c>
      <c r="BS218" t="s">
        <v>794</v>
      </c>
      <c r="BT218" t="s">
        <v>794</v>
      </c>
      <c r="BU218" t="s">
        <v>794</v>
      </c>
      <c r="BV218" t="s">
        <v>794</v>
      </c>
      <c r="BW218" t="s">
        <v>794</v>
      </c>
      <c r="BX218" t="s">
        <v>794</v>
      </c>
      <c r="BY218" t="s">
        <v>794</v>
      </c>
      <c r="BZ218" t="s">
        <v>794</v>
      </c>
      <c r="CA218" t="s">
        <v>794</v>
      </c>
      <c r="CB218" t="s">
        <v>794</v>
      </c>
      <c r="CC218" t="s">
        <v>794</v>
      </c>
      <c r="CD218" t="s">
        <v>794</v>
      </c>
      <c r="CE218" t="s">
        <v>794</v>
      </c>
      <c r="CF218" t="s">
        <v>794</v>
      </c>
      <c r="CG218" t="s">
        <v>794</v>
      </c>
      <c r="CH218" t="s">
        <v>794</v>
      </c>
      <c r="CI218" t="s">
        <v>794</v>
      </c>
      <c r="CJ218" t="s">
        <v>794</v>
      </c>
      <c r="CK218" t="s">
        <v>794</v>
      </c>
      <c r="CL218" t="s">
        <v>794</v>
      </c>
      <c r="CM218" t="s">
        <v>794</v>
      </c>
      <c r="CN218" t="s">
        <v>794</v>
      </c>
      <c r="CO218" t="s">
        <v>794</v>
      </c>
      <c r="CP218" t="s">
        <v>794</v>
      </c>
      <c r="CQ218" t="s">
        <v>794</v>
      </c>
      <c r="CR218" t="s">
        <v>794</v>
      </c>
      <c r="CS218" t="s">
        <v>794</v>
      </c>
      <c r="CT218" t="s">
        <v>794</v>
      </c>
      <c r="CU218" t="s">
        <v>794</v>
      </c>
      <c r="CV218" t="s">
        <v>794</v>
      </c>
      <c r="CW218" t="s">
        <v>794</v>
      </c>
      <c r="CX218" t="s">
        <v>794</v>
      </c>
      <c r="CY218" t="s">
        <v>794</v>
      </c>
      <c r="CZ218" t="s">
        <v>794</v>
      </c>
      <c r="DA218" t="s">
        <v>794</v>
      </c>
      <c r="DB218" t="s">
        <v>794</v>
      </c>
      <c r="DC218" t="s">
        <v>794</v>
      </c>
      <c r="DD218" t="s">
        <v>794</v>
      </c>
      <c r="DE218" t="s">
        <v>794</v>
      </c>
      <c r="DF218" t="s">
        <v>794</v>
      </c>
      <c r="DG218" t="s">
        <v>794</v>
      </c>
      <c r="DH218" t="s">
        <v>794</v>
      </c>
      <c r="DI218" t="s">
        <v>794</v>
      </c>
    </row>
    <row r="219" spans="1:113" x14ac:dyDescent="0.35">
      <c r="A219" t="s">
        <v>539</v>
      </c>
      <c r="B219" s="1">
        <v>42549</v>
      </c>
      <c r="C219" s="1">
        <v>42815</v>
      </c>
      <c r="D219">
        <v>1</v>
      </c>
      <c r="E219">
        <v>0</v>
      </c>
      <c r="F219">
        <v>0</v>
      </c>
      <c r="G219">
        <v>1</v>
      </c>
      <c r="H219">
        <v>0</v>
      </c>
      <c r="I219">
        <v>0</v>
      </c>
      <c r="J219">
        <v>0</v>
      </c>
      <c r="K219">
        <v>0</v>
      </c>
      <c r="L219">
        <v>0</v>
      </c>
      <c r="M219">
        <v>0</v>
      </c>
      <c r="N219">
        <v>0</v>
      </c>
      <c r="O219">
        <v>1</v>
      </c>
      <c r="P219">
        <v>0</v>
      </c>
      <c r="Q219">
        <v>0</v>
      </c>
      <c r="R219">
        <v>0</v>
      </c>
      <c r="S219">
        <v>0</v>
      </c>
      <c r="T219">
        <v>0</v>
      </c>
      <c r="U219">
        <v>0</v>
      </c>
      <c r="V219">
        <v>0</v>
      </c>
      <c r="W219">
        <v>0</v>
      </c>
      <c r="X219">
        <v>0</v>
      </c>
      <c r="Y219">
        <v>0</v>
      </c>
      <c r="Z219">
        <v>0</v>
      </c>
      <c r="AA219">
        <v>1</v>
      </c>
      <c r="AB219">
        <v>0</v>
      </c>
      <c r="AC219">
        <v>1</v>
      </c>
      <c r="AD219">
        <v>0</v>
      </c>
      <c r="AE219" t="s">
        <v>794</v>
      </c>
      <c r="AF219" t="s">
        <v>794</v>
      </c>
      <c r="AG219" t="s">
        <v>794</v>
      </c>
      <c r="AH219" t="s">
        <v>794</v>
      </c>
      <c r="AI219" t="s">
        <v>794</v>
      </c>
      <c r="AJ219" t="s">
        <v>794</v>
      </c>
      <c r="AK219" t="s">
        <v>794</v>
      </c>
      <c r="AL219" t="s">
        <v>794</v>
      </c>
      <c r="AM219" t="s">
        <v>794</v>
      </c>
      <c r="AN219" t="s">
        <v>794</v>
      </c>
      <c r="AO219" t="s">
        <v>794</v>
      </c>
      <c r="AP219" t="s">
        <v>794</v>
      </c>
      <c r="AQ219" t="s">
        <v>794</v>
      </c>
      <c r="AR219" t="s">
        <v>794</v>
      </c>
      <c r="AS219" t="s">
        <v>794</v>
      </c>
      <c r="AT219" t="s">
        <v>794</v>
      </c>
      <c r="AU219" t="s">
        <v>794</v>
      </c>
      <c r="AV219">
        <v>1</v>
      </c>
      <c r="AW219">
        <v>1</v>
      </c>
      <c r="AX219">
        <v>0</v>
      </c>
      <c r="AY219">
        <v>0</v>
      </c>
      <c r="AZ219" t="s">
        <v>794</v>
      </c>
      <c r="BA219" t="s">
        <v>794</v>
      </c>
      <c r="BB219" t="s">
        <v>794</v>
      </c>
      <c r="BC219">
        <v>1</v>
      </c>
      <c r="BD219">
        <v>0</v>
      </c>
      <c r="BE219">
        <v>1</v>
      </c>
      <c r="BF219">
        <v>0</v>
      </c>
      <c r="BG219">
        <v>0</v>
      </c>
      <c r="BH219">
        <v>0</v>
      </c>
      <c r="BI219">
        <v>0</v>
      </c>
      <c r="BJ219">
        <v>0</v>
      </c>
      <c r="BK219">
        <v>0</v>
      </c>
      <c r="BL219" t="s">
        <v>794</v>
      </c>
      <c r="BM219" t="s">
        <v>794</v>
      </c>
      <c r="BN219">
        <v>0</v>
      </c>
      <c r="BO219" t="s">
        <v>794</v>
      </c>
      <c r="BP219" t="s">
        <v>794</v>
      </c>
      <c r="BQ219" t="s">
        <v>794</v>
      </c>
      <c r="BR219">
        <v>0</v>
      </c>
      <c r="BS219">
        <v>0</v>
      </c>
      <c r="BT219">
        <v>0</v>
      </c>
      <c r="BU219">
        <v>0</v>
      </c>
      <c r="BV219">
        <v>1</v>
      </c>
      <c r="BW219">
        <v>1</v>
      </c>
      <c r="BX219">
        <v>1</v>
      </c>
      <c r="BY219">
        <v>1</v>
      </c>
      <c r="BZ219">
        <v>1</v>
      </c>
      <c r="CA219">
        <v>1</v>
      </c>
      <c r="CB219">
        <v>0</v>
      </c>
      <c r="CC219">
        <v>0</v>
      </c>
      <c r="CD219">
        <v>0</v>
      </c>
      <c r="CE219">
        <v>0</v>
      </c>
      <c r="CF219">
        <v>0</v>
      </c>
      <c r="CG219">
        <v>0</v>
      </c>
      <c r="CH219">
        <v>1</v>
      </c>
      <c r="CI219">
        <v>0</v>
      </c>
      <c r="CJ219">
        <v>0</v>
      </c>
      <c r="CK219">
        <v>0</v>
      </c>
      <c r="CL219">
        <v>0</v>
      </c>
      <c r="CM219">
        <v>0</v>
      </c>
      <c r="CN219">
        <v>0</v>
      </c>
      <c r="CO219">
        <v>0</v>
      </c>
      <c r="CP219">
        <v>0</v>
      </c>
      <c r="CQ219">
        <v>1</v>
      </c>
      <c r="CR219">
        <v>1</v>
      </c>
      <c r="CS219">
        <v>1</v>
      </c>
      <c r="CT219">
        <v>1</v>
      </c>
      <c r="CU219">
        <v>1</v>
      </c>
      <c r="CV219">
        <v>0</v>
      </c>
      <c r="CW219">
        <v>0</v>
      </c>
      <c r="CX219">
        <v>0</v>
      </c>
      <c r="CY219">
        <v>0</v>
      </c>
      <c r="CZ219">
        <v>0</v>
      </c>
      <c r="DA219">
        <v>0</v>
      </c>
      <c r="DB219">
        <v>0</v>
      </c>
      <c r="DC219">
        <v>0</v>
      </c>
      <c r="DD219">
        <v>0</v>
      </c>
      <c r="DE219">
        <v>0</v>
      </c>
      <c r="DF219">
        <v>0</v>
      </c>
      <c r="DG219">
        <v>0</v>
      </c>
      <c r="DH219">
        <v>0</v>
      </c>
      <c r="DI219">
        <v>1</v>
      </c>
    </row>
    <row r="220" spans="1:113" x14ac:dyDescent="0.35">
      <c r="A220" t="s">
        <v>539</v>
      </c>
      <c r="B220" s="1">
        <v>42816</v>
      </c>
      <c r="C220" s="1">
        <v>43100</v>
      </c>
      <c r="D220">
        <v>1</v>
      </c>
      <c r="E220">
        <v>0</v>
      </c>
      <c r="F220">
        <v>0</v>
      </c>
      <c r="G220">
        <v>1</v>
      </c>
      <c r="H220">
        <v>0</v>
      </c>
      <c r="I220">
        <v>0</v>
      </c>
      <c r="J220">
        <v>0</v>
      </c>
      <c r="K220">
        <v>0</v>
      </c>
      <c r="L220">
        <v>0</v>
      </c>
      <c r="M220">
        <v>0</v>
      </c>
      <c r="N220">
        <v>0</v>
      </c>
      <c r="O220">
        <v>1</v>
      </c>
      <c r="P220">
        <v>0</v>
      </c>
      <c r="Q220">
        <v>0</v>
      </c>
      <c r="R220">
        <v>1</v>
      </c>
      <c r="S220">
        <v>0</v>
      </c>
      <c r="T220">
        <v>0</v>
      </c>
      <c r="U220">
        <v>0</v>
      </c>
      <c r="V220">
        <v>0</v>
      </c>
      <c r="W220">
        <v>0</v>
      </c>
      <c r="X220">
        <v>1</v>
      </c>
      <c r="Y220">
        <v>0</v>
      </c>
      <c r="Z220">
        <v>0</v>
      </c>
      <c r="AA220">
        <v>0</v>
      </c>
      <c r="AB220">
        <v>0</v>
      </c>
      <c r="AC220">
        <v>0</v>
      </c>
      <c r="AD220">
        <v>0</v>
      </c>
      <c r="AE220" t="s">
        <v>794</v>
      </c>
      <c r="AF220" t="s">
        <v>794</v>
      </c>
      <c r="AG220" t="s">
        <v>794</v>
      </c>
      <c r="AH220" t="s">
        <v>794</v>
      </c>
      <c r="AI220" t="s">
        <v>794</v>
      </c>
      <c r="AJ220" t="s">
        <v>794</v>
      </c>
      <c r="AK220" t="s">
        <v>794</v>
      </c>
      <c r="AL220" t="s">
        <v>794</v>
      </c>
      <c r="AM220" t="s">
        <v>794</v>
      </c>
      <c r="AN220" t="s">
        <v>794</v>
      </c>
      <c r="AO220" t="s">
        <v>794</v>
      </c>
      <c r="AP220" t="s">
        <v>794</v>
      </c>
      <c r="AQ220" t="s">
        <v>794</v>
      </c>
      <c r="AR220" t="s">
        <v>794</v>
      </c>
      <c r="AS220" t="s">
        <v>794</v>
      </c>
      <c r="AT220" t="s">
        <v>794</v>
      </c>
      <c r="AU220" t="s">
        <v>794</v>
      </c>
      <c r="AV220">
        <v>1</v>
      </c>
      <c r="AW220">
        <v>1</v>
      </c>
      <c r="AX220">
        <v>0</v>
      </c>
      <c r="AY220">
        <v>0</v>
      </c>
      <c r="AZ220" t="s">
        <v>794</v>
      </c>
      <c r="BA220" t="s">
        <v>794</v>
      </c>
      <c r="BB220" t="s">
        <v>794</v>
      </c>
      <c r="BC220">
        <v>1</v>
      </c>
      <c r="BD220">
        <v>0</v>
      </c>
      <c r="BE220">
        <v>1</v>
      </c>
      <c r="BF220">
        <v>0</v>
      </c>
      <c r="BG220">
        <v>0</v>
      </c>
      <c r="BH220">
        <v>0</v>
      </c>
      <c r="BI220">
        <v>0</v>
      </c>
      <c r="BJ220">
        <v>0</v>
      </c>
      <c r="BK220">
        <v>0</v>
      </c>
      <c r="BL220" t="s">
        <v>794</v>
      </c>
      <c r="BM220" t="s">
        <v>794</v>
      </c>
      <c r="BN220">
        <v>0</v>
      </c>
      <c r="BO220" t="s">
        <v>794</v>
      </c>
      <c r="BP220" t="s">
        <v>794</v>
      </c>
      <c r="BQ220" t="s">
        <v>794</v>
      </c>
      <c r="BR220">
        <v>0</v>
      </c>
      <c r="BS220">
        <v>0</v>
      </c>
      <c r="BT220">
        <v>0</v>
      </c>
      <c r="BU220">
        <v>0</v>
      </c>
      <c r="BV220">
        <v>1</v>
      </c>
      <c r="BW220">
        <v>1</v>
      </c>
      <c r="BX220">
        <v>1</v>
      </c>
      <c r="BY220">
        <v>1</v>
      </c>
      <c r="BZ220">
        <v>1</v>
      </c>
      <c r="CA220">
        <v>1</v>
      </c>
      <c r="CB220">
        <v>0</v>
      </c>
      <c r="CC220">
        <v>0</v>
      </c>
      <c r="CD220">
        <v>0</v>
      </c>
      <c r="CE220">
        <v>0</v>
      </c>
      <c r="CF220">
        <v>0</v>
      </c>
      <c r="CG220">
        <v>0</v>
      </c>
      <c r="CH220">
        <v>1</v>
      </c>
      <c r="CI220">
        <v>0</v>
      </c>
      <c r="CJ220">
        <v>0</v>
      </c>
      <c r="CK220">
        <v>0</v>
      </c>
      <c r="CL220">
        <v>0</v>
      </c>
      <c r="CM220">
        <v>0</v>
      </c>
      <c r="CN220">
        <v>0</v>
      </c>
      <c r="CO220">
        <v>0</v>
      </c>
      <c r="CP220">
        <v>0</v>
      </c>
      <c r="CQ220">
        <v>1</v>
      </c>
      <c r="CR220">
        <v>1</v>
      </c>
      <c r="CS220">
        <v>1</v>
      </c>
      <c r="CT220">
        <v>1</v>
      </c>
      <c r="CU220">
        <v>1</v>
      </c>
      <c r="CV220">
        <v>0</v>
      </c>
      <c r="CW220">
        <v>0</v>
      </c>
      <c r="CX220">
        <v>0</v>
      </c>
      <c r="CY220">
        <v>1</v>
      </c>
      <c r="CZ220">
        <v>0</v>
      </c>
      <c r="DA220">
        <v>0</v>
      </c>
      <c r="DB220">
        <v>0</v>
      </c>
      <c r="DC220">
        <v>0</v>
      </c>
      <c r="DD220">
        <v>0</v>
      </c>
      <c r="DE220">
        <v>0</v>
      </c>
      <c r="DF220">
        <v>0</v>
      </c>
      <c r="DG220">
        <v>1</v>
      </c>
      <c r="DH220">
        <v>0</v>
      </c>
      <c r="DI220">
        <v>1</v>
      </c>
    </row>
    <row r="221" spans="1:113" x14ac:dyDescent="0.35">
      <c r="A221" t="s">
        <v>539</v>
      </c>
      <c r="B221" s="1">
        <v>43101</v>
      </c>
      <c r="C221" s="1">
        <v>43282</v>
      </c>
      <c r="D221">
        <v>1</v>
      </c>
      <c r="E221">
        <v>0</v>
      </c>
      <c r="F221">
        <v>0</v>
      </c>
      <c r="G221">
        <v>1</v>
      </c>
      <c r="H221">
        <v>0</v>
      </c>
      <c r="I221">
        <v>0</v>
      </c>
      <c r="J221">
        <v>0</v>
      </c>
      <c r="K221">
        <v>0</v>
      </c>
      <c r="L221">
        <v>0</v>
      </c>
      <c r="M221">
        <v>0</v>
      </c>
      <c r="N221">
        <v>0</v>
      </c>
      <c r="O221">
        <v>1</v>
      </c>
      <c r="P221">
        <v>0</v>
      </c>
      <c r="Q221">
        <v>0</v>
      </c>
      <c r="R221">
        <v>1</v>
      </c>
      <c r="S221">
        <v>0</v>
      </c>
      <c r="T221">
        <v>0</v>
      </c>
      <c r="U221">
        <v>0</v>
      </c>
      <c r="V221">
        <v>0</v>
      </c>
      <c r="W221">
        <v>0</v>
      </c>
      <c r="X221">
        <v>1</v>
      </c>
      <c r="Y221">
        <v>0</v>
      </c>
      <c r="Z221">
        <v>0</v>
      </c>
      <c r="AA221">
        <v>0</v>
      </c>
      <c r="AB221">
        <v>0</v>
      </c>
      <c r="AC221">
        <v>0</v>
      </c>
      <c r="AD221">
        <v>0</v>
      </c>
      <c r="AE221" t="s">
        <v>794</v>
      </c>
      <c r="AF221" t="s">
        <v>794</v>
      </c>
      <c r="AG221" t="s">
        <v>794</v>
      </c>
      <c r="AH221" t="s">
        <v>794</v>
      </c>
      <c r="AI221" t="s">
        <v>794</v>
      </c>
      <c r="AJ221" t="s">
        <v>794</v>
      </c>
      <c r="AK221" t="s">
        <v>794</v>
      </c>
      <c r="AL221" t="s">
        <v>794</v>
      </c>
      <c r="AM221" t="s">
        <v>794</v>
      </c>
      <c r="AN221" t="s">
        <v>794</v>
      </c>
      <c r="AO221" t="s">
        <v>794</v>
      </c>
      <c r="AP221" t="s">
        <v>794</v>
      </c>
      <c r="AQ221" t="s">
        <v>794</v>
      </c>
      <c r="AR221" t="s">
        <v>794</v>
      </c>
      <c r="AS221" t="s">
        <v>794</v>
      </c>
      <c r="AT221" t="s">
        <v>794</v>
      </c>
      <c r="AU221" t="s">
        <v>794</v>
      </c>
      <c r="AV221">
        <v>1</v>
      </c>
      <c r="AW221">
        <v>1</v>
      </c>
      <c r="AX221">
        <v>0</v>
      </c>
      <c r="AY221">
        <v>0</v>
      </c>
      <c r="AZ221" t="s">
        <v>794</v>
      </c>
      <c r="BA221" t="s">
        <v>794</v>
      </c>
      <c r="BB221" t="s">
        <v>794</v>
      </c>
      <c r="BC221">
        <v>1</v>
      </c>
      <c r="BD221">
        <v>0</v>
      </c>
      <c r="BE221">
        <v>1</v>
      </c>
      <c r="BF221">
        <v>0</v>
      </c>
      <c r="BG221">
        <v>0</v>
      </c>
      <c r="BH221">
        <v>0</v>
      </c>
      <c r="BI221">
        <v>0</v>
      </c>
      <c r="BJ221">
        <v>0</v>
      </c>
      <c r="BK221">
        <v>0</v>
      </c>
      <c r="BL221" t="s">
        <v>794</v>
      </c>
      <c r="BM221" t="s">
        <v>794</v>
      </c>
      <c r="BN221">
        <v>0</v>
      </c>
      <c r="BO221" t="s">
        <v>794</v>
      </c>
      <c r="BP221" t="s">
        <v>794</v>
      </c>
      <c r="BQ221" t="s">
        <v>794</v>
      </c>
      <c r="BR221">
        <v>0</v>
      </c>
      <c r="BS221">
        <v>0</v>
      </c>
      <c r="BT221">
        <v>0</v>
      </c>
      <c r="BU221">
        <v>0</v>
      </c>
      <c r="BV221">
        <v>1</v>
      </c>
      <c r="BW221">
        <v>1</v>
      </c>
      <c r="BX221">
        <v>1</v>
      </c>
      <c r="BY221">
        <v>1</v>
      </c>
      <c r="BZ221">
        <v>1</v>
      </c>
      <c r="CA221">
        <v>1</v>
      </c>
      <c r="CB221">
        <v>0</v>
      </c>
      <c r="CC221">
        <v>0</v>
      </c>
      <c r="CD221">
        <v>0</v>
      </c>
      <c r="CE221">
        <v>0</v>
      </c>
      <c r="CF221">
        <v>0</v>
      </c>
      <c r="CG221">
        <v>0</v>
      </c>
      <c r="CH221">
        <v>1</v>
      </c>
      <c r="CI221">
        <v>0</v>
      </c>
      <c r="CJ221">
        <v>0</v>
      </c>
      <c r="CK221">
        <v>0</v>
      </c>
      <c r="CL221">
        <v>0</v>
      </c>
      <c r="CM221">
        <v>0</v>
      </c>
      <c r="CN221">
        <v>0</v>
      </c>
      <c r="CO221">
        <v>0</v>
      </c>
      <c r="CP221">
        <v>0</v>
      </c>
      <c r="CQ221">
        <v>1</v>
      </c>
      <c r="CR221">
        <v>1</v>
      </c>
      <c r="CS221">
        <v>1</v>
      </c>
      <c r="CT221">
        <v>1</v>
      </c>
      <c r="CU221">
        <v>1</v>
      </c>
      <c r="CV221">
        <v>0</v>
      </c>
      <c r="CW221">
        <v>0</v>
      </c>
      <c r="CX221">
        <v>0</v>
      </c>
      <c r="CY221">
        <v>1</v>
      </c>
      <c r="CZ221">
        <v>0</v>
      </c>
      <c r="DA221">
        <v>0</v>
      </c>
      <c r="DB221">
        <v>0</v>
      </c>
      <c r="DC221">
        <v>0</v>
      </c>
      <c r="DD221">
        <v>0</v>
      </c>
      <c r="DE221">
        <v>0</v>
      </c>
      <c r="DF221">
        <v>0</v>
      </c>
      <c r="DG221">
        <v>1</v>
      </c>
      <c r="DH221">
        <v>0</v>
      </c>
      <c r="DI221">
        <v>1</v>
      </c>
    </row>
    <row r="222" spans="1:113" x14ac:dyDescent="0.35">
      <c r="A222" t="s">
        <v>539</v>
      </c>
      <c r="B222" s="1">
        <v>43283</v>
      </c>
      <c r="C222" s="1">
        <v>43650</v>
      </c>
      <c r="D222">
        <v>1</v>
      </c>
      <c r="E222">
        <v>0</v>
      </c>
      <c r="F222">
        <v>0</v>
      </c>
      <c r="G222">
        <v>1</v>
      </c>
      <c r="H222">
        <v>0</v>
      </c>
      <c r="I222">
        <v>0</v>
      </c>
      <c r="J222">
        <v>0</v>
      </c>
      <c r="K222">
        <v>0</v>
      </c>
      <c r="L222">
        <v>0</v>
      </c>
      <c r="M222">
        <v>0</v>
      </c>
      <c r="N222">
        <v>0</v>
      </c>
      <c r="O222">
        <v>1</v>
      </c>
      <c r="P222">
        <v>0</v>
      </c>
      <c r="Q222">
        <v>0</v>
      </c>
      <c r="R222">
        <v>1</v>
      </c>
      <c r="S222">
        <v>0</v>
      </c>
      <c r="T222">
        <v>0</v>
      </c>
      <c r="U222">
        <v>0</v>
      </c>
      <c r="V222">
        <v>0</v>
      </c>
      <c r="W222">
        <v>0</v>
      </c>
      <c r="X222">
        <v>1</v>
      </c>
      <c r="Y222">
        <v>0</v>
      </c>
      <c r="Z222">
        <v>0</v>
      </c>
      <c r="AA222">
        <v>0</v>
      </c>
      <c r="AB222">
        <v>0</v>
      </c>
      <c r="AC222">
        <v>0</v>
      </c>
      <c r="AD222">
        <v>0</v>
      </c>
      <c r="AE222" t="s">
        <v>794</v>
      </c>
      <c r="AF222" t="s">
        <v>794</v>
      </c>
      <c r="AG222" t="s">
        <v>794</v>
      </c>
      <c r="AH222" t="s">
        <v>794</v>
      </c>
      <c r="AI222" t="s">
        <v>794</v>
      </c>
      <c r="AJ222" t="s">
        <v>794</v>
      </c>
      <c r="AK222" t="s">
        <v>794</v>
      </c>
      <c r="AL222" t="s">
        <v>794</v>
      </c>
      <c r="AM222" t="s">
        <v>794</v>
      </c>
      <c r="AN222" t="s">
        <v>794</v>
      </c>
      <c r="AO222" t="s">
        <v>794</v>
      </c>
      <c r="AP222" t="s">
        <v>794</v>
      </c>
      <c r="AQ222" t="s">
        <v>794</v>
      </c>
      <c r="AR222" t="s">
        <v>794</v>
      </c>
      <c r="AS222" t="s">
        <v>794</v>
      </c>
      <c r="AT222" t="s">
        <v>794</v>
      </c>
      <c r="AU222" t="s">
        <v>794</v>
      </c>
      <c r="AV222">
        <v>1</v>
      </c>
      <c r="AW222">
        <v>1</v>
      </c>
      <c r="AX222">
        <v>0</v>
      </c>
      <c r="AY222">
        <v>0</v>
      </c>
      <c r="AZ222" t="s">
        <v>794</v>
      </c>
      <c r="BA222" t="s">
        <v>794</v>
      </c>
      <c r="BB222" t="s">
        <v>794</v>
      </c>
      <c r="BC222">
        <v>1</v>
      </c>
      <c r="BD222">
        <v>0</v>
      </c>
      <c r="BE222">
        <v>1</v>
      </c>
      <c r="BF222">
        <v>0</v>
      </c>
      <c r="BG222">
        <v>0</v>
      </c>
      <c r="BH222">
        <v>0</v>
      </c>
      <c r="BI222">
        <v>0</v>
      </c>
      <c r="BJ222">
        <v>0</v>
      </c>
      <c r="BK222">
        <v>0</v>
      </c>
      <c r="BL222" t="s">
        <v>794</v>
      </c>
      <c r="BM222" t="s">
        <v>794</v>
      </c>
      <c r="BN222">
        <v>0</v>
      </c>
      <c r="BO222" t="s">
        <v>794</v>
      </c>
      <c r="BP222" t="s">
        <v>794</v>
      </c>
      <c r="BQ222" t="s">
        <v>794</v>
      </c>
      <c r="BR222">
        <v>0</v>
      </c>
      <c r="BS222">
        <v>0</v>
      </c>
      <c r="BT222">
        <v>0</v>
      </c>
      <c r="BU222">
        <v>0</v>
      </c>
      <c r="BV222">
        <v>1</v>
      </c>
      <c r="BW222">
        <v>1</v>
      </c>
      <c r="BX222">
        <v>1</v>
      </c>
      <c r="BY222">
        <v>1</v>
      </c>
      <c r="BZ222">
        <v>1</v>
      </c>
      <c r="CA222">
        <v>1</v>
      </c>
      <c r="CB222">
        <v>0</v>
      </c>
      <c r="CC222">
        <v>0</v>
      </c>
      <c r="CD222">
        <v>0</v>
      </c>
      <c r="CE222">
        <v>0</v>
      </c>
      <c r="CF222">
        <v>0</v>
      </c>
      <c r="CG222">
        <v>0</v>
      </c>
      <c r="CH222">
        <v>1</v>
      </c>
      <c r="CI222">
        <v>0</v>
      </c>
      <c r="CJ222">
        <v>0</v>
      </c>
      <c r="CK222">
        <v>0</v>
      </c>
      <c r="CL222">
        <v>0</v>
      </c>
      <c r="CM222">
        <v>0</v>
      </c>
      <c r="CN222">
        <v>0</v>
      </c>
      <c r="CO222">
        <v>0</v>
      </c>
      <c r="CP222">
        <v>0</v>
      </c>
      <c r="CQ222">
        <v>1</v>
      </c>
      <c r="CR222">
        <v>1</v>
      </c>
      <c r="CS222">
        <v>1</v>
      </c>
      <c r="CT222">
        <v>1</v>
      </c>
      <c r="CU222">
        <v>1</v>
      </c>
      <c r="CV222">
        <v>0</v>
      </c>
      <c r="CW222">
        <v>0</v>
      </c>
      <c r="CX222">
        <v>0</v>
      </c>
      <c r="CY222">
        <v>1</v>
      </c>
      <c r="CZ222">
        <v>0</v>
      </c>
      <c r="DA222">
        <v>0</v>
      </c>
      <c r="DB222">
        <v>0</v>
      </c>
      <c r="DC222">
        <v>0</v>
      </c>
      <c r="DD222">
        <v>0</v>
      </c>
      <c r="DE222">
        <v>0</v>
      </c>
      <c r="DF222">
        <v>0</v>
      </c>
      <c r="DG222">
        <v>1</v>
      </c>
      <c r="DH222">
        <v>0</v>
      </c>
      <c r="DI222">
        <v>1</v>
      </c>
    </row>
    <row r="223" spans="1:113" x14ac:dyDescent="0.35">
      <c r="A223" t="s">
        <v>539</v>
      </c>
      <c r="B223" s="1">
        <v>43651</v>
      </c>
      <c r="C223" s="1">
        <v>43653</v>
      </c>
      <c r="D223">
        <v>1</v>
      </c>
      <c r="E223">
        <v>0</v>
      </c>
      <c r="F223">
        <v>0</v>
      </c>
      <c r="G223">
        <v>1</v>
      </c>
      <c r="H223">
        <v>0</v>
      </c>
      <c r="I223">
        <v>0</v>
      </c>
      <c r="J223">
        <v>0</v>
      </c>
      <c r="K223">
        <v>0</v>
      </c>
      <c r="L223">
        <v>0</v>
      </c>
      <c r="M223">
        <v>0</v>
      </c>
      <c r="N223">
        <v>0</v>
      </c>
      <c r="O223">
        <v>1</v>
      </c>
      <c r="P223">
        <v>0</v>
      </c>
      <c r="Q223">
        <v>0</v>
      </c>
      <c r="R223">
        <v>1</v>
      </c>
      <c r="S223">
        <v>0</v>
      </c>
      <c r="T223">
        <v>0</v>
      </c>
      <c r="U223">
        <v>0</v>
      </c>
      <c r="V223">
        <v>0</v>
      </c>
      <c r="W223">
        <v>0</v>
      </c>
      <c r="X223">
        <v>1</v>
      </c>
      <c r="Y223">
        <v>0</v>
      </c>
      <c r="Z223">
        <v>0</v>
      </c>
      <c r="AA223">
        <v>0</v>
      </c>
      <c r="AB223">
        <v>0</v>
      </c>
      <c r="AC223">
        <v>0</v>
      </c>
      <c r="AD223">
        <v>0</v>
      </c>
      <c r="AE223" t="s">
        <v>794</v>
      </c>
      <c r="AF223" t="s">
        <v>794</v>
      </c>
      <c r="AG223" t="s">
        <v>794</v>
      </c>
      <c r="AH223" t="s">
        <v>794</v>
      </c>
      <c r="AI223" t="s">
        <v>794</v>
      </c>
      <c r="AJ223" t="s">
        <v>794</v>
      </c>
      <c r="AK223" t="s">
        <v>794</v>
      </c>
      <c r="AL223" t="s">
        <v>794</v>
      </c>
      <c r="AM223" t="s">
        <v>794</v>
      </c>
      <c r="AN223" t="s">
        <v>794</v>
      </c>
      <c r="AO223" t="s">
        <v>794</v>
      </c>
      <c r="AP223" t="s">
        <v>794</v>
      </c>
      <c r="AQ223" t="s">
        <v>794</v>
      </c>
      <c r="AR223" t="s">
        <v>794</v>
      </c>
      <c r="AS223" t="s">
        <v>794</v>
      </c>
      <c r="AT223" t="s">
        <v>794</v>
      </c>
      <c r="AU223" t="s">
        <v>794</v>
      </c>
      <c r="AV223">
        <v>1</v>
      </c>
      <c r="AW223">
        <v>1</v>
      </c>
      <c r="AX223">
        <v>0</v>
      </c>
      <c r="AY223">
        <v>0</v>
      </c>
      <c r="AZ223" t="s">
        <v>794</v>
      </c>
      <c r="BA223" t="s">
        <v>794</v>
      </c>
      <c r="BB223" t="s">
        <v>794</v>
      </c>
      <c r="BC223">
        <v>1</v>
      </c>
      <c r="BD223">
        <v>0</v>
      </c>
      <c r="BE223">
        <v>1</v>
      </c>
      <c r="BF223">
        <v>0</v>
      </c>
      <c r="BG223">
        <v>0</v>
      </c>
      <c r="BH223">
        <v>0</v>
      </c>
      <c r="BI223">
        <v>0</v>
      </c>
      <c r="BJ223">
        <v>0</v>
      </c>
      <c r="BK223">
        <v>0</v>
      </c>
      <c r="BL223" t="s">
        <v>794</v>
      </c>
      <c r="BM223" t="s">
        <v>794</v>
      </c>
      <c r="BN223">
        <v>0</v>
      </c>
      <c r="BO223" t="s">
        <v>794</v>
      </c>
      <c r="BP223" t="s">
        <v>794</v>
      </c>
      <c r="BQ223" t="s">
        <v>794</v>
      </c>
      <c r="BR223">
        <v>0</v>
      </c>
      <c r="BS223">
        <v>0</v>
      </c>
      <c r="BT223">
        <v>0</v>
      </c>
      <c r="BU223">
        <v>0</v>
      </c>
      <c r="BV223">
        <v>1</v>
      </c>
      <c r="BW223">
        <v>1</v>
      </c>
      <c r="BX223">
        <v>1</v>
      </c>
      <c r="BY223">
        <v>1</v>
      </c>
      <c r="BZ223">
        <v>1</v>
      </c>
      <c r="CA223">
        <v>1</v>
      </c>
      <c r="CB223">
        <v>0</v>
      </c>
      <c r="CC223">
        <v>0</v>
      </c>
      <c r="CD223">
        <v>0</v>
      </c>
      <c r="CE223">
        <v>0</v>
      </c>
      <c r="CF223">
        <v>0</v>
      </c>
      <c r="CG223">
        <v>0</v>
      </c>
      <c r="CH223">
        <v>1</v>
      </c>
      <c r="CI223">
        <v>0</v>
      </c>
      <c r="CJ223">
        <v>0</v>
      </c>
      <c r="CK223">
        <v>0</v>
      </c>
      <c r="CL223">
        <v>0</v>
      </c>
      <c r="CM223">
        <v>0</v>
      </c>
      <c r="CN223">
        <v>0</v>
      </c>
      <c r="CO223">
        <v>0</v>
      </c>
      <c r="CP223">
        <v>0</v>
      </c>
      <c r="CQ223">
        <v>1</v>
      </c>
      <c r="CR223">
        <v>1</v>
      </c>
      <c r="CS223">
        <v>1</v>
      </c>
      <c r="CT223">
        <v>1</v>
      </c>
      <c r="CU223">
        <v>1</v>
      </c>
      <c r="CV223">
        <v>0</v>
      </c>
      <c r="CW223">
        <v>0</v>
      </c>
      <c r="CX223">
        <v>0</v>
      </c>
      <c r="CY223">
        <v>1</v>
      </c>
      <c r="CZ223">
        <v>0</v>
      </c>
      <c r="DA223">
        <v>0</v>
      </c>
      <c r="DB223">
        <v>0</v>
      </c>
      <c r="DC223">
        <v>0</v>
      </c>
      <c r="DD223">
        <v>0</v>
      </c>
      <c r="DE223">
        <v>0</v>
      </c>
      <c r="DF223">
        <v>0</v>
      </c>
      <c r="DG223">
        <v>1</v>
      </c>
      <c r="DH223">
        <v>0</v>
      </c>
      <c r="DI223">
        <v>1</v>
      </c>
    </row>
    <row r="224" spans="1:113" x14ac:dyDescent="0.35">
      <c r="A224" t="s">
        <v>539</v>
      </c>
      <c r="B224" s="1">
        <v>43654</v>
      </c>
      <c r="C224" s="1">
        <v>43830</v>
      </c>
      <c r="D224">
        <v>1</v>
      </c>
      <c r="E224">
        <v>0</v>
      </c>
      <c r="F224">
        <v>0</v>
      </c>
      <c r="G224">
        <v>1</v>
      </c>
      <c r="H224">
        <v>0</v>
      </c>
      <c r="I224">
        <v>0</v>
      </c>
      <c r="J224">
        <v>0</v>
      </c>
      <c r="K224">
        <v>0</v>
      </c>
      <c r="L224">
        <v>0</v>
      </c>
      <c r="M224">
        <v>1</v>
      </c>
      <c r="N224">
        <v>0</v>
      </c>
      <c r="O224">
        <v>1</v>
      </c>
      <c r="P224">
        <v>0</v>
      </c>
      <c r="Q224">
        <v>0</v>
      </c>
      <c r="R224">
        <v>1</v>
      </c>
      <c r="S224">
        <v>0</v>
      </c>
      <c r="T224">
        <v>0</v>
      </c>
      <c r="U224">
        <v>0</v>
      </c>
      <c r="V224">
        <v>0</v>
      </c>
      <c r="W224">
        <v>0</v>
      </c>
      <c r="X224">
        <v>1</v>
      </c>
      <c r="Y224">
        <v>0</v>
      </c>
      <c r="Z224">
        <v>0</v>
      </c>
      <c r="AA224">
        <v>0</v>
      </c>
      <c r="AB224">
        <v>0</v>
      </c>
      <c r="AC224">
        <v>0</v>
      </c>
      <c r="AD224">
        <v>0</v>
      </c>
      <c r="AE224" t="s">
        <v>794</v>
      </c>
      <c r="AF224" t="s">
        <v>794</v>
      </c>
      <c r="AG224" t="s">
        <v>794</v>
      </c>
      <c r="AH224" t="s">
        <v>794</v>
      </c>
      <c r="AI224" t="s">
        <v>794</v>
      </c>
      <c r="AJ224" t="s">
        <v>794</v>
      </c>
      <c r="AK224" t="s">
        <v>794</v>
      </c>
      <c r="AL224" t="s">
        <v>794</v>
      </c>
      <c r="AM224" t="s">
        <v>794</v>
      </c>
      <c r="AN224" t="s">
        <v>794</v>
      </c>
      <c r="AO224" t="s">
        <v>794</v>
      </c>
      <c r="AP224" t="s">
        <v>794</v>
      </c>
      <c r="AQ224" t="s">
        <v>794</v>
      </c>
      <c r="AR224" t="s">
        <v>794</v>
      </c>
      <c r="AS224" t="s">
        <v>794</v>
      </c>
      <c r="AT224" t="s">
        <v>794</v>
      </c>
      <c r="AU224" t="s">
        <v>794</v>
      </c>
      <c r="AV224">
        <v>1</v>
      </c>
      <c r="AW224">
        <v>1</v>
      </c>
      <c r="AX224">
        <v>0</v>
      </c>
      <c r="AY224">
        <v>0</v>
      </c>
      <c r="AZ224" t="s">
        <v>794</v>
      </c>
      <c r="BA224" t="s">
        <v>794</v>
      </c>
      <c r="BB224" t="s">
        <v>794</v>
      </c>
      <c r="BC224">
        <v>1</v>
      </c>
      <c r="BD224">
        <v>0</v>
      </c>
      <c r="BE224">
        <v>1</v>
      </c>
      <c r="BF224">
        <v>0</v>
      </c>
      <c r="BG224">
        <v>0</v>
      </c>
      <c r="BH224">
        <v>0</v>
      </c>
      <c r="BI224">
        <v>0</v>
      </c>
      <c r="BJ224">
        <v>0</v>
      </c>
      <c r="BK224">
        <v>0</v>
      </c>
      <c r="BL224" t="s">
        <v>794</v>
      </c>
      <c r="BM224" t="s">
        <v>794</v>
      </c>
      <c r="BN224">
        <v>0</v>
      </c>
      <c r="BO224" t="s">
        <v>794</v>
      </c>
      <c r="BP224" t="s">
        <v>794</v>
      </c>
      <c r="BQ224" t="s">
        <v>794</v>
      </c>
      <c r="BR224">
        <v>0</v>
      </c>
      <c r="BS224">
        <v>0</v>
      </c>
      <c r="BT224">
        <v>0</v>
      </c>
      <c r="BU224">
        <v>0</v>
      </c>
      <c r="BV224">
        <v>1</v>
      </c>
      <c r="BW224">
        <v>1</v>
      </c>
      <c r="BX224">
        <v>1</v>
      </c>
      <c r="BY224">
        <v>1</v>
      </c>
      <c r="BZ224">
        <v>1</v>
      </c>
      <c r="CA224">
        <v>1</v>
      </c>
      <c r="CB224">
        <v>0</v>
      </c>
      <c r="CC224">
        <v>0</v>
      </c>
      <c r="CD224">
        <v>0</v>
      </c>
      <c r="CE224">
        <v>0</v>
      </c>
      <c r="CF224">
        <v>0</v>
      </c>
      <c r="CG224">
        <v>0</v>
      </c>
      <c r="CH224">
        <v>1</v>
      </c>
      <c r="CI224">
        <v>0</v>
      </c>
      <c r="CJ224">
        <v>0</v>
      </c>
      <c r="CK224">
        <v>0</v>
      </c>
      <c r="CL224">
        <v>0</v>
      </c>
      <c r="CM224">
        <v>0</v>
      </c>
      <c r="CN224">
        <v>0</v>
      </c>
      <c r="CO224">
        <v>0</v>
      </c>
      <c r="CP224">
        <v>0</v>
      </c>
      <c r="CQ224">
        <v>1</v>
      </c>
      <c r="CR224">
        <v>1</v>
      </c>
      <c r="CS224">
        <v>1</v>
      </c>
      <c r="CT224">
        <v>1</v>
      </c>
      <c r="CU224">
        <v>1</v>
      </c>
      <c r="CV224">
        <v>0</v>
      </c>
      <c r="CW224">
        <v>0</v>
      </c>
      <c r="CX224">
        <v>0</v>
      </c>
      <c r="CY224">
        <v>1</v>
      </c>
      <c r="CZ224">
        <v>0</v>
      </c>
      <c r="DA224">
        <v>0</v>
      </c>
      <c r="DB224">
        <v>0</v>
      </c>
      <c r="DC224">
        <v>0</v>
      </c>
      <c r="DD224">
        <v>0</v>
      </c>
      <c r="DE224">
        <v>0</v>
      </c>
      <c r="DF224">
        <v>0</v>
      </c>
      <c r="DG224">
        <v>1</v>
      </c>
      <c r="DH224">
        <v>0</v>
      </c>
      <c r="DI224">
        <v>1</v>
      </c>
    </row>
    <row r="225" spans="1:113" x14ac:dyDescent="0.35">
      <c r="A225" t="s">
        <v>567</v>
      </c>
      <c r="B225" s="1">
        <v>41640</v>
      </c>
      <c r="C225" s="1">
        <v>43234</v>
      </c>
      <c r="D225">
        <v>1</v>
      </c>
      <c r="E225">
        <v>0</v>
      </c>
      <c r="F225">
        <v>0</v>
      </c>
      <c r="G225">
        <v>0</v>
      </c>
      <c r="H225">
        <v>0</v>
      </c>
      <c r="I225">
        <v>1</v>
      </c>
      <c r="J225">
        <v>0</v>
      </c>
      <c r="K225">
        <v>0</v>
      </c>
      <c r="L225">
        <v>0</v>
      </c>
      <c r="M225">
        <v>0</v>
      </c>
      <c r="N225">
        <v>0</v>
      </c>
      <c r="O225">
        <v>0</v>
      </c>
      <c r="P225">
        <v>0</v>
      </c>
      <c r="Q225">
        <v>0</v>
      </c>
      <c r="R225">
        <v>0</v>
      </c>
      <c r="S225">
        <v>0</v>
      </c>
      <c r="T225">
        <v>0</v>
      </c>
      <c r="U225">
        <v>0</v>
      </c>
      <c r="V225">
        <v>0</v>
      </c>
      <c r="W225">
        <v>0</v>
      </c>
      <c r="X225">
        <v>0</v>
      </c>
      <c r="Y225">
        <v>0</v>
      </c>
      <c r="Z225">
        <v>0</v>
      </c>
      <c r="AA225">
        <v>0</v>
      </c>
      <c r="AB225">
        <v>1</v>
      </c>
      <c r="AC225">
        <v>2</v>
      </c>
      <c r="AD225">
        <v>1</v>
      </c>
      <c r="AE225">
        <v>1</v>
      </c>
      <c r="AF225">
        <v>0</v>
      </c>
      <c r="AG225">
        <v>0</v>
      </c>
      <c r="AH225">
        <v>0</v>
      </c>
      <c r="AI225">
        <v>0</v>
      </c>
      <c r="AJ225">
        <v>0</v>
      </c>
      <c r="AK225">
        <v>0</v>
      </c>
      <c r="AL225">
        <v>0</v>
      </c>
      <c r="AM225">
        <v>1</v>
      </c>
      <c r="AN225">
        <v>1</v>
      </c>
      <c r="AO225">
        <v>0</v>
      </c>
      <c r="AP225">
        <v>0</v>
      </c>
      <c r="AQ225">
        <v>0</v>
      </c>
      <c r="AR225" t="s">
        <v>794</v>
      </c>
      <c r="AS225" t="s">
        <v>794</v>
      </c>
      <c r="AT225" t="s">
        <v>794</v>
      </c>
      <c r="AU225" t="s">
        <v>794</v>
      </c>
      <c r="AV225">
        <v>0</v>
      </c>
      <c r="AW225" t="s">
        <v>794</v>
      </c>
      <c r="AX225" t="s">
        <v>794</v>
      </c>
      <c r="AY225">
        <v>0</v>
      </c>
      <c r="AZ225" t="s">
        <v>794</v>
      </c>
      <c r="BA225" t="s">
        <v>794</v>
      </c>
      <c r="BB225" t="s">
        <v>794</v>
      </c>
      <c r="BC225">
        <v>0</v>
      </c>
      <c r="BD225" t="s">
        <v>794</v>
      </c>
      <c r="BE225" t="s">
        <v>794</v>
      </c>
      <c r="BF225" t="s">
        <v>794</v>
      </c>
      <c r="BG225" t="s">
        <v>794</v>
      </c>
      <c r="BH225" t="s">
        <v>794</v>
      </c>
      <c r="BI225" t="s">
        <v>794</v>
      </c>
      <c r="BJ225" t="s">
        <v>794</v>
      </c>
      <c r="BK225">
        <v>0</v>
      </c>
      <c r="BL225" t="s">
        <v>794</v>
      </c>
      <c r="BM225" t="s">
        <v>794</v>
      </c>
      <c r="BN225">
        <v>0</v>
      </c>
      <c r="BO225" t="s">
        <v>794</v>
      </c>
      <c r="BP225" t="s">
        <v>794</v>
      </c>
      <c r="BQ225" t="s">
        <v>794</v>
      </c>
      <c r="BR225">
        <v>1</v>
      </c>
      <c r="BS225">
        <v>1</v>
      </c>
      <c r="BT225">
        <v>1</v>
      </c>
      <c r="BU225">
        <v>1</v>
      </c>
      <c r="BV225">
        <v>0</v>
      </c>
      <c r="BW225">
        <v>0</v>
      </c>
      <c r="BX225" t="s">
        <v>794</v>
      </c>
      <c r="BY225" t="s">
        <v>794</v>
      </c>
      <c r="BZ225" t="s">
        <v>794</v>
      </c>
      <c r="CA225" t="s">
        <v>794</v>
      </c>
      <c r="CB225" t="s">
        <v>794</v>
      </c>
      <c r="CC225" t="s">
        <v>794</v>
      </c>
      <c r="CD225" t="s">
        <v>794</v>
      </c>
      <c r="CE225" t="s">
        <v>794</v>
      </c>
      <c r="CF225" t="s">
        <v>794</v>
      </c>
      <c r="CG225" t="s">
        <v>794</v>
      </c>
      <c r="CH225" t="s">
        <v>794</v>
      </c>
      <c r="CI225" t="s">
        <v>794</v>
      </c>
      <c r="CJ225" t="s">
        <v>794</v>
      </c>
      <c r="CK225" t="s">
        <v>794</v>
      </c>
      <c r="CL225" t="s">
        <v>794</v>
      </c>
      <c r="CM225" t="s">
        <v>794</v>
      </c>
      <c r="CN225" t="s">
        <v>794</v>
      </c>
      <c r="CO225" t="s">
        <v>794</v>
      </c>
      <c r="CP225" t="s">
        <v>794</v>
      </c>
      <c r="CQ225" t="s">
        <v>794</v>
      </c>
      <c r="CR225">
        <v>0</v>
      </c>
      <c r="CS225" t="s">
        <v>794</v>
      </c>
      <c r="CT225" t="s">
        <v>794</v>
      </c>
      <c r="CU225" t="s">
        <v>794</v>
      </c>
      <c r="CV225" t="s">
        <v>794</v>
      </c>
      <c r="CW225" t="s">
        <v>794</v>
      </c>
      <c r="CX225" t="s">
        <v>794</v>
      </c>
      <c r="CY225" t="s">
        <v>794</v>
      </c>
      <c r="CZ225" t="s">
        <v>794</v>
      </c>
      <c r="DA225" t="s">
        <v>794</v>
      </c>
      <c r="DB225" t="s">
        <v>794</v>
      </c>
      <c r="DC225" t="s">
        <v>794</v>
      </c>
      <c r="DD225" t="s">
        <v>794</v>
      </c>
      <c r="DE225" t="s">
        <v>794</v>
      </c>
      <c r="DF225" t="s">
        <v>794</v>
      </c>
      <c r="DG225" t="s">
        <v>794</v>
      </c>
      <c r="DH225" t="s">
        <v>794</v>
      </c>
      <c r="DI225" t="s">
        <v>794</v>
      </c>
    </row>
    <row r="226" spans="1:113" x14ac:dyDescent="0.35">
      <c r="A226" t="s">
        <v>567</v>
      </c>
      <c r="B226" s="1">
        <v>43235</v>
      </c>
      <c r="C226" s="1">
        <v>43296</v>
      </c>
      <c r="D226">
        <v>1</v>
      </c>
      <c r="E226">
        <v>0</v>
      </c>
      <c r="F226">
        <v>0</v>
      </c>
      <c r="G226">
        <v>1</v>
      </c>
      <c r="H226">
        <v>0</v>
      </c>
      <c r="I226">
        <v>1</v>
      </c>
      <c r="J226">
        <v>0</v>
      </c>
      <c r="K226">
        <v>0</v>
      </c>
      <c r="L226">
        <v>0</v>
      </c>
      <c r="M226">
        <v>0</v>
      </c>
      <c r="N226">
        <v>0</v>
      </c>
      <c r="O226">
        <v>0</v>
      </c>
      <c r="P226">
        <v>0</v>
      </c>
      <c r="Q226">
        <v>0</v>
      </c>
      <c r="R226">
        <v>0</v>
      </c>
      <c r="S226">
        <v>0</v>
      </c>
      <c r="T226">
        <v>0</v>
      </c>
      <c r="U226">
        <v>0</v>
      </c>
      <c r="V226">
        <v>0</v>
      </c>
      <c r="W226">
        <v>0</v>
      </c>
      <c r="X226">
        <v>0</v>
      </c>
      <c r="Y226">
        <v>0</v>
      </c>
      <c r="Z226">
        <v>0</v>
      </c>
      <c r="AA226">
        <v>1</v>
      </c>
      <c r="AB226">
        <v>0</v>
      </c>
      <c r="AC226">
        <v>0</v>
      </c>
      <c r="AD226">
        <v>1</v>
      </c>
      <c r="AE226">
        <v>1</v>
      </c>
      <c r="AF226">
        <v>0</v>
      </c>
      <c r="AG226">
        <v>0</v>
      </c>
      <c r="AH226">
        <v>0</v>
      </c>
      <c r="AI226">
        <v>1</v>
      </c>
      <c r="AJ226">
        <v>0</v>
      </c>
      <c r="AK226">
        <v>0</v>
      </c>
      <c r="AL226">
        <v>0</v>
      </c>
      <c r="AM226">
        <v>1</v>
      </c>
      <c r="AN226">
        <v>1</v>
      </c>
      <c r="AO226">
        <v>0</v>
      </c>
      <c r="AP226">
        <v>0</v>
      </c>
      <c r="AQ226">
        <v>0</v>
      </c>
      <c r="AR226" t="s">
        <v>794</v>
      </c>
      <c r="AS226" t="s">
        <v>794</v>
      </c>
      <c r="AT226" t="s">
        <v>794</v>
      </c>
      <c r="AU226" t="s">
        <v>794</v>
      </c>
      <c r="AV226">
        <v>0</v>
      </c>
      <c r="AW226" t="s">
        <v>794</v>
      </c>
      <c r="AX226" t="s">
        <v>794</v>
      </c>
      <c r="AY226">
        <v>0</v>
      </c>
      <c r="AZ226" t="s">
        <v>794</v>
      </c>
      <c r="BA226" t="s">
        <v>794</v>
      </c>
      <c r="BB226" t="s">
        <v>794</v>
      </c>
      <c r="BC226">
        <v>0</v>
      </c>
      <c r="BD226" t="s">
        <v>794</v>
      </c>
      <c r="BE226" t="s">
        <v>794</v>
      </c>
      <c r="BF226" t="s">
        <v>794</v>
      </c>
      <c r="BG226" t="s">
        <v>794</v>
      </c>
      <c r="BH226" t="s">
        <v>794</v>
      </c>
      <c r="BI226" t="s">
        <v>794</v>
      </c>
      <c r="BJ226" t="s">
        <v>794</v>
      </c>
      <c r="BK226">
        <v>0</v>
      </c>
      <c r="BL226" t="s">
        <v>794</v>
      </c>
      <c r="BM226" t="s">
        <v>794</v>
      </c>
      <c r="BN226">
        <v>0</v>
      </c>
      <c r="BO226" t="s">
        <v>794</v>
      </c>
      <c r="BP226" t="s">
        <v>794</v>
      </c>
      <c r="BQ226" t="s">
        <v>794</v>
      </c>
      <c r="BR226">
        <v>1</v>
      </c>
      <c r="BS226">
        <v>1</v>
      </c>
      <c r="BT226">
        <v>1</v>
      </c>
      <c r="BU226">
        <v>1</v>
      </c>
      <c r="BV226">
        <v>0</v>
      </c>
      <c r="BW226">
        <v>1</v>
      </c>
      <c r="BX226">
        <v>1</v>
      </c>
      <c r="BY226">
        <v>1</v>
      </c>
      <c r="BZ226">
        <v>1</v>
      </c>
      <c r="CA226">
        <v>1</v>
      </c>
      <c r="CB226">
        <v>1</v>
      </c>
      <c r="CC226">
        <v>0</v>
      </c>
      <c r="CD226">
        <v>0</v>
      </c>
      <c r="CE226">
        <v>1</v>
      </c>
      <c r="CF226">
        <v>1</v>
      </c>
      <c r="CG226">
        <v>0</v>
      </c>
      <c r="CH226">
        <v>1</v>
      </c>
      <c r="CI226">
        <v>0</v>
      </c>
      <c r="CJ226">
        <v>0</v>
      </c>
      <c r="CK226">
        <v>0</v>
      </c>
      <c r="CL226">
        <v>1</v>
      </c>
      <c r="CM226">
        <v>1</v>
      </c>
      <c r="CN226">
        <v>0</v>
      </c>
      <c r="CO226">
        <v>1</v>
      </c>
      <c r="CP226">
        <v>0</v>
      </c>
      <c r="CQ226">
        <v>0</v>
      </c>
      <c r="CR226">
        <v>0</v>
      </c>
      <c r="CS226" t="s">
        <v>794</v>
      </c>
      <c r="CT226" t="s">
        <v>794</v>
      </c>
      <c r="CU226" t="s">
        <v>794</v>
      </c>
      <c r="CV226" t="s">
        <v>794</v>
      </c>
      <c r="CW226" t="s">
        <v>794</v>
      </c>
      <c r="CX226" t="s">
        <v>794</v>
      </c>
      <c r="CY226" t="s">
        <v>794</v>
      </c>
      <c r="CZ226" t="s">
        <v>794</v>
      </c>
      <c r="DA226" t="s">
        <v>794</v>
      </c>
      <c r="DB226" t="s">
        <v>794</v>
      </c>
      <c r="DC226" t="s">
        <v>794</v>
      </c>
      <c r="DD226" t="s">
        <v>794</v>
      </c>
      <c r="DE226" t="s">
        <v>794</v>
      </c>
      <c r="DF226" t="s">
        <v>794</v>
      </c>
      <c r="DG226" t="s">
        <v>794</v>
      </c>
      <c r="DH226" t="s">
        <v>794</v>
      </c>
      <c r="DI226" t="s">
        <v>794</v>
      </c>
    </row>
    <row r="227" spans="1:113" x14ac:dyDescent="0.35">
      <c r="A227" t="s">
        <v>567</v>
      </c>
      <c r="B227" s="1">
        <v>43297</v>
      </c>
      <c r="C227" s="1">
        <v>43830</v>
      </c>
      <c r="D227">
        <v>1</v>
      </c>
      <c r="E227">
        <v>0</v>
      </c>
      <c r="F227">
        <v>0</v>
      </c>
      <c r="G227">
        <v>1</v>
      </c>
      <c r="H227">
        <v>0</v>
      </c>
      <c r="I227">
        <v>1</v>
      </c>
      <c r="J227">
        <v>0</v>
      </c>
      <c r="K227">
        <v>0</v>
      </c>
      <c r="L227">
        <v>0</v>
      </c>
      <c r="M227">
        <v>0</v>
      </c>
      <c r="N227">
        <v>0</v>
      </c>
      <c r="O227">
        <v>0</v>
      </c>
      <c r="P227">
        <v>0</v>
      </c>
      <c r="Q227">
        <v>0</v>
      </c>
      <c r="R227">
        <v>0</v>
      </c>
      <c r="S227">
        <v>0</v>
      </c>
      <c r="T227">
        <v>0</v>
      </c>
      <c r="U227">
        <v>0</v>
      </c>
      <c r="V227">
        <v>0</v>
      </c>
      <c r="W227">
        <v>0</v>
      </c>
      <c r="X227">
        <v>0</v>
      </c>
      <c r="Y227">
        <v>0</v>
      </c>
      <c r="Z227">
        <v>0</v>
      </c>
      <c r="AA227">
        <v>1</v>
      </c>
      <c r="AB227">
        <v>0</v>
      </c>
      <c r="AC227">
        <v>0</v>
      </c>
      <c r="AD227">
        <v>1</v>
      </c>
      <c r="AE227">
        <v>1</v>
      </c>
      <c r="AF227">
        <v>0</v>
      </c>
      <c r="AG227">
        <v>0</v>
      </c>
      <c r="AH227">
        <v>0</v>
      </c>
      <c r="AI227">
        <v>1</v>
      </c>
      <c r="AJ227">
        <v>0</v>
      </c>
      <c r="AK227">
        <v>0</v>
      </c>
      <c r="AL227">
        <v>0</v>
      </c>
      <c r="AM227">
        <v>1</v>
      </c>
      <c r="AN227">
        <v>1</v>
      </c>
      <c r="AO227">
        <v>0</v>
      </c>
      <c r="AP227">
        <v>0</v>
      </c>
      <c r="AQ227">
        <v>0</v>
      </c>
      <c r="AR227" t="s">
        <v>794</v>
      </c>
      <c r="AS227" t="s">
        <v>794</v>
      </c>
      <c r="AT227" t="s">
        <v>794</v>
      </c>
      <c r="AU227" t="s">
        <v>794</v>
      </c>
      <c r="AV227">
        <v>0</v>
      </c>
      <c r="AW227" t="s">
        <v>794</v>
      </c>
      <c r="AX227" t="s">
        <v>794</v>
      </c>
      <c r="AY227">
        <v>0</v>
      </c>
      <c r="AZ227" t="s">
        <v>794</v>
      </c>
      <c r="BA227" t="s">
        <v>794</v>
      </c>
      <c r="BB227" t="s">
        <v>794</v>
      </c>
      <c r="BC227">
        <v>0</v>
      </c>
      <c r="BD227" t="s">
        <v>794</v>
      </c>
      <c r="BE227" t="s">
        <v>794</v>
      </c>
      <c r="BF227" t="s">
        <v>794</v>
      </c>
      <c r="BG227" t="s">
        <v>794</v>
      </c>
      <c r="BH227" t="s">
        <v>794</v>
      </c>
      <c r="BI227" t="s">
        <v>794</v>
      </c>
      <c r="BJ227" t="s">
        <v>794</v>
      </c>
      <c r="BK227">
        <v>0</v>
      </c>
      <c r="BL227" t="s">
        <v>794</v>
      </c>
      <c r="BM227" t="s">
        <v>794</v>
      </c>
      <c r="BN227">
        <v>0</v>
      </c>
      <c r="BO227" t="s">
        <v>794</v>
      </c>
      <c r="BP227" t="s">
        <v>794</v>
      </c>
      <c r="BQ227" t="s">
        <v>794</v>
      </c>
      <c r="BR227">
        <v>1</v>
      </c>
      <c r="BS227">
        <v>1</v>
      </c>
      <c r="BT227">
        <v>1</v>
      </c>
      <c r="BU227">
        <v>1</v>
      </c>
      <c r="BV227">
        <v>0</v>
      </c>
      <c r="BW227">
        <v>1</v>
      </c>
      <c r="BX227">
        <v>1</v>
      </c>
      <c r="BY227">
        <v>1</v>
      </c>
      <c r="BZ227">
        <v>1</v>
      </c>
      <c r="CA227">
        <v>1</v>
      </c>
      <c r="CB227">
        <v>1</v>
      </c>
      <c r="CC227">
        <v>0</v>
      </c>
      <c r="CD227">
        <v>0</v>
      </c>
      <c r="CE227">
        <v>1</v>
      </c>
      <c r="CF227">
        <v>1</v>
      </c>
      <c r="CG227">
        <v>0</v>
      </c>
      <c r="CH227">
        <v>1</v>
      </c>
      <c r="CI227">
        <v>0</v>
      </c>
      <c r="CJ227">
        <v>0</v>
      </c>
      <c r="CK227">
        <v>0</v>
      </c>
      <c r="CL227">
        <v>1</v>
      </c>
      <c r="CM227">
        <v>1</v>
      </c>
      <c r="CN227">
        <v>0</v>
      </c>
      <c r="CO227">
        <v>1</v>
      </c>
      <c r="CP227">
        <v>0</v>
      </c>
      <c r="CQ227">
        <v>0</v>
      </c>
      <c r="CR227">
        <v>0</v>
      </c>
      <c r="CS227" t="s">
        <v>794</v>
      </c>
      <c r="CT227" t="s">
        <v>794</v>
      </c>
      <c r="CU227" t="s">
        <v>794</v>
      </c>
      <c r="CV227" t="s">
        <v>794</v>
      </c>
      <c r="CW227" t="s">
        <v>794</v>
      </c>
      <c r="CX227" t="s">
        <v>794</v>
      </c>
      <c r="CY227" t="s">
        <v>794</v>
      </c>
      <c r="CZ227" t="s">
        <v>794</v>
      </c>
      <c r="DA227" t="s">
        <v>794</v>
      </c>
      <c r="DB227" t="s">
        <v>794</v>
      </c>
      <c r="DC227" t="s">
        <v>794</v>
      </c>
      <c r="DD227" t="s">
        <v>794</v>
      </c>
      <c r="DE227" t="s">
        <v>794</v>
      </c>
      <c r="DF227" t="s">
        <v>794</v>
      </c>
      <c r="DG227" t="s">
        <v>794</v>
      </c>
      <c r="DH227" t="s">
        <v>794</v>
      </c>
      <c r="DI227" t="s">
        <v>794</v>
      </c>
    </row>
    <row r="228" spans="1:113" x14ac:dyDescent="0.35">
      <c r="A228" t="s">
        <v>573</v>
      </c>
      <c r="B228" s="1">
        <v>41640</v>
      </c>
      <c r="C228" s="1">
        <v>43830</v>
      </c>
      <c r="D228">
        <v>0</v>
      </c>
      <c r="E228" t="s">
        <v>794</v>
      </c>
      <c r="F228" t="s">
        <v>794</v>
      </c>
      <c r="G228" t="s">
        <v>794</v>
      </c>
      <c r="H228" t="s">
        <v>794</v>
      </c>
      <c r="I228" t="s">
        <v>794</v>
      </c>
      <c r="J228" t="s">
        <v>794</v>
      </c>
      <c r="K228" t="s">
        <v>794</v>
      </c>
      <c r="L228" t="s">
        <v>794</v>
      </c>
      <c r="M228" t="s">
        <v>794</v>
      </c>
      <c r="N228" t="s">
        <v>794</v>
      </c>
      <c r="O228" t="s">
        <v>794</v>
      </c>
      <c r="P228" t="s">
        <v>794</v>
      </c>
      <c r="Q228" t="s">
        <v>794</v>
      </c>
      <c r="R228" t="s">
        <v>794</v>
      </c>
      <c r="S228" t="s">
        <v>794</v>
      </c>
      <c r="T228" t="s">
        <v>794</v>
      </c>
      <c r="U228" t="s">
        <v>794</v>
      </c>
      <c r="V228" t="s">
        <v>794</v>
      </c>
      <c r="W228" t="s">
        <v>794</v>
      </c>
      <c r="X228" t="s">
        <v>794</v>
      </c>
      <c r="Y228" t="s">
        <v>794</v>
      </c>
      <c r="Z228" t="s">
        <v>794</v>
      </c>
      <c r="AA228" t="s">
        <v>794</v>
      </c>
      <c r="AB228" t="s">
        <v>794</v>
      </c>
      <c r="AC228" t="s">
        <v>794</v>
      </c>
      <c r="AD228" t="s">
        <v>794</v>
      </c>
      <c r="AE228" t="s">
        <v>794</v>
      </c>
      <c r="AF228" t="s">
        <v>794</v>
      </c>
      <c r="AG228" t="s">
        <v>794</v>
      </c>
      <c r="AH228" t="s">
        <v>794</v>
      </c>
      <c r="AI228" t="s">
        <v>794</v>
      </c>
      <c r="AJ228" t="s">
        <v>794</v>
      </c>
      <c r="AK228" t="s">
        <v>794</v>
      </c>
      <c r="AL228" t="s">
        <v>794</v>
      </c>
      <c r="AM228" t="s">
        <v>794</v>
      </c>
      <c r="AN228" t="s">
        <v>794</v>
      </c>
      <c r="AO228" t="s">
        <v>794</v>
      </c>
      <c r="AP228" t="s">
        <v>794</v>
      </c>
      <c r="AQ228" t="s">
        <v>794</v>
      </c>
      <c r="AR228" t="s">
        <v>794</v>
      </c>
      <c r="AS228" t="s">
        <v>794</v>
      </c>
      <c r="AT228" t="s">
        <v>794</v>
      </c>
      <c r="AU228" t="s">
        <v>794</v>
      </c>
      <c r="AV228" t="s">
        <v>794</v>
      </c>
      <c r="AW228" t="s">
        <v>794</v>
      </c>
      <c r="AX228" t="s">
        <v>794</v>
      </c>
      <c r="AY228" t="s">
        <v>794</v>
      </c>
      <c r="AZ228" t="s">
        <v>794</v>
      </c>
      <c r="BA228" t="s">
        <v>794</v>
      </c>
      <c r="BB228" t="s">
        <v>794</v>
      </c>
      <c r="BC228" t="s">
        <v>794</v>
      </c>
      <c r="BD228" t="s">
        <v>794</v>
      </c>
      <c r="BE228" t="s">
        <v>794</v>
      </c>
      <c r="BF228" t="s">
        <v>794</v>
      </c>
      <c r="BG228" t="s">
        <v>794</v>
      </c>
      <c r="BH228" t="s">
        <v>794</v>
      </c>
      <c r="BI228" t="s">
        <v>794</v>
      </c>
      <c r="BJ228" t="s">
        <v>794</v>
      </c>
      <c r="BK228" t="s">
        <v>794</v>
      </c>
      <c r="BL228" t="s">
        <v>794</v>
      </c>
      <c r="BM228" t="s">
        <v>794</v>
      </c>
      <c r="BN228" t="s">
        <v>794</v>
      </c>
      <c r="BO228" t="s">
        <v>794</v>
      </c>
      <c r="BP228" t="s">
        <v>794</v>
      </c>
      <c r="BQ228" t="s">
        <v>794</v>
      </c>
      <c r="BR228" t="s">
        <v>794</v>
      </c>
      <c r="BS228" t="s">
        <v>794</v>
      </c>
      <c r="BT228" t="s">
        <v>794</v>
      </c>
      <c r="BU228" t="s">
        <v>794</v>
      </c>
      <c r="BV228" t="s">
        <v>794</v>
      </c>
      <c r="BW228" t="s">
        <v>794</v>
      </c>
      <c r="BX228" t="s">
        <v>794</v>
      </c>
      <c r="BY228" t="s">
        <v>794</v>
      </c>
      <c r="BZ228" t="s">
        <v>794</v>
      </c>
      <c r="CA228" t="s">
        <v>794</v>
      </c>
      <c r="CB228" t="s">
        <v>794</v>
      </c>
      <c r="CC228" t="s">
        <v>794</v>
      </c>
      <c r="CD228" t="s">
        <v>794</v>
      </c>
      <c r="CE228" t="s">
        <v>794</v>
      </c>
      <c r="CF228" t="s">
        <v>794</v>
      </c>
      <c r="CG228" t="s">
        <v>794</v>
      </c>
      <c r="CH228" t="s">
        <v>794</v>
      </c>
      <c r="CI228" t="s">
        <v>794</v>
      </c>
      <c r="CJ228" t="s">
        <v>794</v>
      </c>
      <c r="CK228" t="s">
        <v>794</v>
      </c>
      <c r="CL228" t="s">
        <v>794</v>
      </c>
      <c r="CM228" t="s">
        <v>794</v>
      </c>
      <c r="CN228" t="s">
        <v>794</v>
      </c>
      <c r="CO228" t="s">
        <v>794</v>
      </c>
      <c r="CP228" t="s">
        <v>794</v>
      </c>
      <c r="CQ228" t="s">
        <v>794</v>
      </c>
      <c r="CR228" t="s">
        <v>794</v>
      </c>
      <c r="CS228" t="s">
        <v>794</v>
      </c>
      <c r="CT228" t="s">
        <v>794</v>
      </c>
      <c r="CU228" t="s">
        <v>794</v>
      </c>
      <c r="CV228" t="s">
        <v>794</v>
      </c>
      <c r="CW228" t="s">
        <v>794</v>
      </c>
      <c r="CX228" t="s">
        <v>794</v>
      </c>
      <c r="CY228" t="s">
        <v>794</v>
      </c>
      <c r="CZ228" t="s">
        <v>794</v>
      </c>
      <c r="DA228" t="s">
        <v>794</v>
      </c>
      <c r="DB228" t="s">
        <v>794</v>
      </c>
      <c r="DC228" t="s">
        <v>794</v>
      </c>
      <c r="DD228" t="s">
        <v>794</v>
      </c>
      <c r="DE228" t="s">
        <v>794</v>
      </c>
      <c r="DF228" t="s">
        <v>794</v>
      </c>
      <c r="DG228" t="s">
        <v>794</v>
      </c>
      <c r="DH228" t="s">
        <v>794</v>
      </c>
      <c r="DI228" t="s">
        <v>794</v>
      </c>
    </row>
    <row r="229" spans="1:113" x14ac:dyDescent="0.35">
      <c r="A229" t="s">
        <v>574</v>
      </c>
      <c r="B229" s="1">
        <v>41640</v>
      </c>
      <c r="C229" s="1">
        <v>43281</v>
      </c>
      <c r="D229">
        <v>0</v>
      </c>
      <c r="E229" t="s">
        <v>794</v>
      </c>
      <c r="F229" t="s">
        <v>794</v>
      </c>
      <c r="G229" t="s">
        <v>794</v>
      </c>
      <c r="H229" t="s">
        <v>794</v>
      </c>
      <c r="I229" t="s">
        <v>794</v>
      </c>
      <c r="J229" t="s">
        <v>794</v>
      </c>
      <c r="K229" t="s">
        <v>794</v>
      </c>
      <c r="L229" t="s">
        <v>794</v>
      </c>
      <c r="M229" t="s">
        <v>794</v>
      </c>
      <c r="N229" t="s">
        <v>794</v>
      </c>
      <c r="O229" t="s">
        <v>794</v>
      </c>
      <c r="P229" t="s">
        <v>794</v>
      </c>
      <c r="Q229" t="s">
        <v>794</v>
      </c>
      <c r="R229" t="s">
        <v>794</v>
      </c>
      <c r="S229" t="s">
        <v>794</v>
      </c>
      <c r="T229" t="s">
        <v>794</v>
      </c>
      <c r="U229" t="s">
        <v>794</v>
      </c>
      <c r="V229" t="s">
        <v>794</v>
      </c>
      <c r="W229" t="s">
        <v>794</v>
      </c>
      <c r="X229" t="s">
        <v>794</v>
      </c>
      <c r="Y229" t="s">
        <v>794</v>
      </c>
      <c r="Z229" t="s">
        <v>794</v>
      </c>
      <c r="AA229" t="s">
        <v>794</v>
      </c>
      <c r="AB229" t="s">
        <v>794</v>
      </c>
      <c r="AC229" t="s">
        <v>794</v>
      </c>
      <c r="AD229" t="s">
        <v>794</v>
      </c>
      <c r="AE229" t="s">
        <v>794</v>
      </c>
      <c r="AF229" t="s">
        <v>794</v>
      </c>
      <c r="AG229" t="s">
        <v>794</v>
      </c>
      <c r="AH229" t="s">
        <v>794</v>
      </c>
      <c r="AI229" t="s">
        <v>794</v>
      </c>
      <c r="AJ229" t="s">
        <v>794</v>
      </c>
      <c r="AK229" t="s">
        <v>794</v>
      </c>
      <c r="AL229" t="s">
        <v>794</v>
      </c>
      <c r="AM229" t="s">
        <v>794</v>
      </c>
      <c r="AN229" t="s">
        <v>794</v>
      </c>
      <c r="AO229" t="s">
        <v>794</v>
      </c>
      <c r="AP229" t="s">
        <v>794</v>
      </c>
      <c r="AQ229" t="s">
        <v>794</v>
      </c>
      <c r="AR229" t="s">
        <v>794</v>
      </c>
      <c r="AS229" t="s">
        <v>794</v>
      </c>
      <c r="AT229" t="s">
        <v>794</v>
      </c>
      <c r="AU229" t="s">
        <v>794</v>
      </c>
      <c r="AV229" t="s">
        <v>794</v>
      </c>
      <c r="AW229" t="s">
        <v>794</v>
      </c>
      <c r="AX229" t="s">
        <v>794</v>
      </c>
      <c r="AY229" t="s">
        <v>794</v>
      </c>
      <c r="AZ229" t="s">
        <v>794</v>
      </c>
      <c r="BA229" t="s">
        <v>794</v>
      </c>
      <c r="BB229" t="s">
        <v>794</v>
      </c>
      <c r="BC229" t="s">
        <v>794</v>
      </c>
      <c r="BD229" t="s">
        <v>794</v>
      </c>
      <c r="BE229" t="s">
        <v>794</v>
      </c>
      <c r="BF229" t="s">
        <v>794</v>
      </c>
      <c r="BG229" t="s">
        <v>794</v>
      </c>
      <c r="BH229" t="s">
        <v>794</v>
      </c>
      <c r="BI229" t="s">
        <v>794</v>
      </c>
      <c r="BJ229" t="s">
        <v>794</v>
      </c>
      <c r="BK229" t="s">
        <v>794</v>
      </c>
      <c r="BL229" t="s">
        <v>794</v>
      </c>
      <c r="BM229" t="s">
        <v>794</v>
      </c>
      <c r="BN229" t="s">
        <v>794</v>
      </c>
      <c r="BO229" t="s">
        <v>794</v>
      </c>
      <c r="BP229" t="s">
        <v>794</v>
      </c>
      <c r="BQ229" t="s">
        <v>794</v>
      </c>
      <c r="BR229" t="s">
        <v>794</v>
      </c>
      <c r="BS229" t="s">
        <v>794</v>
      </c>
      <c r="BT229" t="s">
        <v>794</v>
      </c>
      <c r="BU229" t="s">
        <v>794</v>
      </c>
      <c r="BV229" t="s">
        <v>794</v>
      </c>
      <c r="BW229" t="s">
        <v>794</v>
      </c>
      <c r="BX229" t="s">
        <v>794</v>
      </c>
      <c r="BY229" t="s">
        <v>794</v>
      </c>
      <c r="BZ229" t="s">
        <v>794</v>
      </c>
      <c r="CA229" t="s">
        <v>794</v>
      </c>
      <c r="CB229" t="s">
        <v>794</v>
      </c>
      <c r="CC229" t="s">
        <v>794</v>
      </c>
      <c r="CD229" t="s">
        <v>794</v>
      </c>
      <c r="CE229" t="s">
        <v>794</v>
      </c>
      <c r="CF229" t="s">
        <v>794</v>
      </c>
      <c r="CG229" t="s">
        <v>794</v>
      </c>
      <c r="CH229" t="s">
        <v>794</v>
      </c>
      <c r="CI229" t="s">
        <v>794</v>
      </c>
      <c r="CJ229" t="s">
        <v>794</v>
      </c>
      <c r="CK229" t="s">
        <v>794</v>
      </c>
      <c r="CL229" t="s">
        <v>794</v>
      </c>
      <c r="CM229" t="s">
        <v>794</v>
      </c>
      <c r="CN229" t="s">
        <v>794</v>
      </c>
      <c r="CO229" t="s">
        <v>794</v>
      </c>
      <c r="CP229" t="s">
        <v>794</v>
      </c>
      <c r="CQ229" t="s">
        <v>794</v>
      </c>
      <c r="CR229" t="s">
        <v>794</v>
      </c>
      <c r="CS229" t="s">
        <v>794</v>
      </c>
      <c r="CT229" t="s">
        <v>794</v>
      </c>
      <c r="CU229" t="s">
        <v>794</v>
      </c>
      <c r="CV229" t="s">
        <v>794</v>
      </c>
      <c r="CW229" t="s">
        <v>794</v>
      </c>
      <c r="CX229" t="s">
        <v>794</v>
      </c>
      <c r="CY229" t="s">
        <v>794</v>
      </c>
      <c r="CZ229" t="s">
        <v>794</v>
      </c>
      <c r="DA229" t="s">
        <v>794</v>
      </c>
      <c r="DB229" t="s">
        <v>794</v>
      </c>
      <c r="DC229" t="s">
        <v>794</v>
      </c>
      <c r="DD229" t="s">
        <v>794</v>
      </c>
      <c r="DE229" t="s">
        <v>794</v>
      </c>
      <c r="DF229" t="s">
        <v>794</v>
      </c>
      <c r="DG229" t="s">
        <v>794</v>
      </c>
      <c r="DH229" t="s">
        <v>794</v>
      </c>
      <c r="DI229" t="s">
        <v>794</v>
      </c>
    </row>
    <row r="230" spans="1:113" x14ac:dyDescent="0.35">
      <c r="A230" t="s">
        <v>574</v>
      </c>
      <c r="B230" s="1">
        <v>43282</v>
      </c>
      <c r="C230" s="1">
        <v>43552</v>
      </c>
      <c r="D230">
        <v>1</v>
      </c>
      <c r="E230">
        <v>1</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c r="Z230">
        <v>0</v>
      </c>
      <c r="AA230">
        <v>0</v>
      </c>
      <c r="AB230">
        <v>1</v>
      </c>
      <c r="AC230">
        <v>2</v>
      </c>
      <c r="AD230">
        <v>1</v>
      </c>
      <c r="AE230">
        <v>1</v>
      </c>
      <c r="AF230">
        <v>1</v>
      </c>
      <c r="AG230">
        <v>0</v>
      </c>
      <c r="AH230">
        <v>0</v>
      </c>
      <c r="AI230">
        <v>0</v>
      </c>
      <c r="AJ230">
        <v>1</v>
      </c>
      <c r="AK230">
        <v>0</v>
      </c>
      <c r="AL230">
        <v>1</v>
      </c>
      <c r="AM230">
        <v>0</v>
      </c>
      <c r="AN230">
        <v>0</v>
      </c>
      <c r="AO230">
        <v>0</v>
      </c>
      <c r="AP230">
        <v>0</v>
      </c>
      <c r="AQ230">
        <v>0</v>
      </c>
      <c r="AR230" t="s">
        <v>794</v>
      </c>
      <c r="AS230" t="s">
        <v>794</v>
      </c>
      <c r="AT230" t="s">
        <v>794</v>
      </c>
      <c r="AU230" t="s">
        <v>794</v>
      </c>
      <c r="AV230">
        <v>0</v>
      </c>
      <c r="AW230" t="s">
        <v>794</v>
      </c>
      <c r="AX230" t="s">
        <v>794</v>
      </c>
      <c r="AY230">
        <v>1</v>
      </c>
      <c r="AZ230">
        <v>0</v>
      </c>
      <c r="BA230">
        <v>0</v>
      </c>
      <c r="BB230">
        <v>1</v>
      </c>
      <c r="BC230">
        <v>0</v>
      </c>
      <c r="BD230" t="s">
        <v>794</v>
      </c>
      <c r="BE230" t="s">
        <v>794</v>
      </c>
      <c r="BF230" t="s">
        <v>794</v>
      </c>
      <c r="BG230" t="s">
        <v>794</v>
      </c>
      <c r="BH230" t="s">
        <v>794</v>
      </c>
      <c r="BI230" t="s">
        <v>794</v>
      </c>
      <c r="BJ230" t="s">
        <v>794</v>
      </c>
      <c r="BK230">
        <v>1</v>
      </c>
      <c r="BL230">
        <v>0</v>
      </c>
      <c r="BM230">
        <v>1</v>
      </c>
      <c r="BN230">
        <v>0</v>
      </c>
      <c r="BO230" t="s">
        <v>794</v>
      </c>
      <c r="BP230" t="s">
        <v>794</v>
      </c>
      <c r="BQ230" t="s">
        <v>794</v>
      </c>
      <c r="BR230">
        <v>0</v>
      </c>
      <c r="BS230">
        <v>0</v>
      </c>
      <c r="BT230">
        <v>0</v>
      </c>
      <c r="BU230">
        <v>0</v>
      </c>
      <c r="BV230">
        <v>1</v>
      </c>
      <c r="BW230">
        <v>1</v>
      </c>
      <c r="BX230">
        <v>1</v>
      </c>
      <c r="BY230">
        <v>1</v>
      </c>
      <c r="BZ230">
        <v>1</v>
      </c>
      <c r="CA230">
        <v>1</v>
      </c>
      <c r="CB230">
        <v>0</v>
      </c>
      <c r="CC230">
        <v>1</v>
      </c>
      <c r="CD230">
        <v>0</v>
      </c>
      <c r="CE230">
        <v>0</v>
      </c>
      <c r="CF230">
        <v>0</v>
      </c>
      <c r="CG230">
        <v>0</v>
      </c>
      <c r="CH230">
        <v>0</v>
      </c>
      <c r="CI230">
        <v>1</v>
      </c>
      <c r="CJ230">
        <v>1</v>
      </c>
      <c r="CK230">
        <v>0</v>
      </c>
      <c r="CL230">
        <v>0</v>
      </c>
      <c r="CM230">
        <v>1</v>
      </c>
      <c r="CN230">
        <v>0</v>
      </c>
      <c r="CO230">
        <v>1</v>
      </c>
      <c r="CP230">
        <v>0</v>
      </c>
      <c r="CQ230">
        <v>0</v>
      </c>
      <c r="CR230">
        <v>0</v>
      </c>
      <c r="CS230" t="s">
        <v>794</v>
      </c>
      <c r="CT230" t="s">
        <v>794</v>
      </c>
      <c r="CU230" t="s">
        <v>794</v>
      </c>
      <c r="CV230" t="s">
        <v>794</v>
      </c>
      <c r="CW230" t="s">
        <v>794</v>
      </c>
      <c r="CX230" t="s">
        <v>794</v>
      </c>
      <c r="CY230" t="s">
        <v>794</v>
      </c>
      <c r="CZ230" t="s">
        <v>794</v>
      </c>
      <c r="DA230" t="s">
        <v>794</v>
      </c>
      <c r="DB230" t="s">
        <v>794</v>
      </c>
      <c r="DC230" t="s">
        <v>794</v>
      </c>
      <c r="DD230" t="s">
        <v>794</v>
      </c>
      <c r="DE230" t="s">
        <v>794</v>
      </c>
      <c r="DF230" t="s">
        <v>794</v>
      </c>
      <c r="DG230" t="s">
        <v>794</v>
      </c>
      <c r="DH230" t="s">
        <v>794</v>
      </c>
      <c r="DI230" t="s">
        <v>794</v>
      </c>
    </row>
    <row r="231" spans="1:113" x14ac:dyDescent="0.35">
      <c r="A231" t="s">
        <v>574</v>
      </c>
      <c r="B231" s="1">
        <v>43553</v>
      </c>
      <c r="C231" s="1">
        <v>43830</v>
      </c>
      <c r="D231">
        <v>1</v>
      </c>
      <c r="E231">
        <v>1</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1</v>
      </c>
      <c r="AC231">
        <v>2</v>
      </c>
      <c r="AD231">
        <v>1</v>
      </c>
      <c r="AE231">
        <v>1</v>
      </c>
      <c r="AF231">
        <v>1</v>
      </c>
      <c r="AG231">
        <v>0</v>
      </c>
      <c r="AH231">
        <v>0</v>
      </c>
      <c r="AI231">
        <v>0</v>
      </c>
      <c r="AJ231">
        <v>1</v>
      </c>
      <c r="AK231">
        <v>0</v>
      </c>
      <c r="AL231">
        <v>1</v>
      </c>
      <c r="AM231">
        <v>0</v>
      </c>
      <c r="AN231">
        <v>0</v>
      </c>
      <c r="AO231">
        <v>0</v>
      </c>
      <c r="AP231">
        <v>0</v>
      </c>
      <c r="AQ231">
        <v>0</v>
      </c>
      <c r="AR231" t="s">
        <v>794</v>
      </c>
      <c r="AS231" t="s">
        <v>794</v>
      </c>
      <c r="AT231" t="s">
        <v>794</v>
      </c>
      <c r="AU231" t="s">
        <v>794</v>
      </c>
      <c r="AV231">
        <v>0</v>
      </c>
      <c r="AW231" t="s">
        <v>794</v>
      </c>
      <c r="AX231" t="s">
        <v>794</v>
      </c>
      <c r="AY231">
        <v>1</v>
      </c>
      <c r="AZ231">
        <v>0</v>
      </c>
      <c r="BA231">
        <v>0</v>
      </c>
      <c r="BB231">
        <v>1</v>
      </c>
      <c r="BC231">
        <v>0</v>
      </c>
      <c r="BD231" t="s">
        <v>794</v>
      </c>
      <c r="BE231" t="s">
        <v>794</v>
      </c>
      <c r="BF231" t="s">
        <v>794</v>
      </c>
      <c r="BG231" t="s">
        <v>794</v>
      </c>
      <c r="BH231" t="s">
        <v>794</v>
      </c>
      <c r="BI231" t="s">
        <v>794</v>
      </c>
      <c r="BJ231" t="s">
        <v>794</v>
      </c>
      <c r="BK231">
        <v>1</v>
      </c>
      <c r="BL231">
        <v>0</v>
      </c>
      <c r="BM231">
        <v>1</v>
      </c>
      <c r="BN231">
        <v>0</v>
      </c>
      <c r="BO231" t="s">
        <v>794</v>
      </c>
      <c r="BP231" t="s">
        <v>794</v>
      </c>
      <c r="BQ231" t="s">
        <v>794</v>
      </c>
      <c r="BR231">
        <v>0</v>
      </c>
      <c r="BS231">
        <v>0</v>
      </c>
      <c r="BT231">
        <v>0</v>
      </c>
      <c r="BU231">
        <v>0</v>
      </c>
      <c r="BV231">
        <v>1</v>
      </c>
      <c r="BW231">
        <v>1</v>
      </c>
      <c r="BX231">
        <v>1</v>
      </c>
      <c r="BY231">
        <v>1</v>
      </c>
      <c r="BZ231">
        <v>1</v>
      </c>
      <c r="CA231">
        <v>1</v>
      </c>
      <c r="CB231">
        <v>0</v>
      </c>
      <c r="CC231">
        <v>1</v>
      </c>
      <c r="CD231">
        <v>0</v>
      </c>
      <c r="CE231">
        <v>0</v>
      </c>
      <c r="CF231">
        <v>0</v>
      </c>
      <c r="CG231">
        <v>0</v>
      </c>
      <c r="CH231">
        <v>0</v>
      </c>
      <c r="CI231">
        <v>1</v>
      </c>
      <c r="CJ231">
        <v>1</v>
      </c>
      <c r="CK231">
        <v>0</v>
      </c>
      <c r="CL231">
        <v>0</v>
      </c>
      <c r="CM231">
        <v>1</v>
      </c>
      <c r="CN231">
        <v>0</v>
      </c>
      <c r="CO231">
        <v>1</v>
      </c>
      <c r="CP231">
        <v>0</v>
      </c>
      <c r="CQ231">
        <v>0</v>
      </c>
      <c r="CR231">
        <v>1</v>
      </c>
      <c r="CS231">
        <v>0</v>
      </c>
      <c r="CT231">
        <v>0</v>
      </c>
      <c r="CU231">
        <v>0</v>
      </c>
      <c r="CV231">
        <v>0</v>
      </c>
      <c r="CW231">
        <v>0</v>
      </c>
      <c r="CX231">
        <v>0</v>
      </c>
      <c r="CY231">
        <v>1</v>
      </c>
      <c r="CZ231">
        <v>1</v>
      </c>
      <c r="DA231">
        <v>0</v>
      </c>
      <c r="DB231">
        <v>1</v>
      </c>
      <c r="DC231">
        <v>0</v>
      </c>
      <c r="DD231">
        <v>0</v>
      </c>
      <c r="DE231">
        <v>1</v>
      </c>
      <c r="DF231">
        <v>0</v>
      </c>
      <c r="DG231">
        <v>0</v>
      </c>
      <c r="DH231">
        <v>1</v>
      </c>
      <c r="DI231">
        <v>0</v>
      </c>
    </row>
    <row r="232" spans="1:113" x14ac:dyDescent="0.35">
      <c r="A232" t="s">
        <v>580</v>
      </c>
      <c r="B232" s="1">
        <v>41640</v>
      </c>
      <c r="C232" s="1">
        <v>43708</v>
      </c>
      <c r="D232">
        <v>0</v>
      </c>
      <c r="E232" t="s">
        <v>794</v>
      </c>
      <c r="F232" t="s">
        <v>794</v>
      </c>
      <c r="G232" t="s">
        <v>794</v>
      </c>
      <c r="H232" t="s">
        <v>794</v>
      </c>
      <c r="I232" t="s">
        <v>794</v>
      </c>
      <c r="J232" t="s">
        <v>794</v>
      </c>
      <c r="K232" t="s">
        <v>794</v>
      </c>
      <c r="L232" t="s">
        <v>794</v>
      </c>
      <c r="M232" t="s">
        <v>794</v>
      </c>
      <c r="N232" t="s">
        <v>794</v>
      </c>
      <c r="O232" t="s">
        <v>794</v>
      </c>
      <c r="P232" t="s">
        <v>794</v>
      </c>
      <c r="Q232" t="s">
        <v>794</v>
      </c>
      <c r="R232" t="s">
        <v>794</v>
      </c>
      <c r="S232" t="s">
        <v>794</v>
      </c>
      <c r="T232" t="s">
        <v>794</v>
      </c>
      <c r="U232" t="s">
        <v>794</v>
      </c>
      <c r="V232" t="s">
        <v>794</v>
      </c>
      <c r="W232" t="s">
        <v>794</v>
      </c>
      <c r="X232" t="s">
        <v>794</v>
      </c>
      <c r="Y232" t="s">
        <v>794</v>
      </c>
      <c r="Z232" t="s">
        <v>794</v>
      </c>
      <c r="AA232" t="s">
        <v>794</v>
      </c>
      <c r="AB232" t="s">
        <v>794</v>
      </c>
      <c r="AC232" t="s">
        <v>794</v>
      </c>
      <c r="AD232" t="s">
        <v>794</v>
      </c>
      <c r="AE232" t="s">
        <v>794</v>
      </c>
      <c r="AF232" t="s">
        <v>794</v>
      </c>
      <c r="AG232" t="s">
        <v>794</v>
      </c>
      <c r="AH232" t="s">
        <v>794</v>
      </c>
      <c r="AI232" t="s">
        <v>794</v>
      </c>
      <c r="AJ232" t="s">
        <v>794</v>
      </c>
      <c r="AK232" t="s">
        <v>794</v>
      </c>
      <c r="AL232" t="s">
        <v>794</v>
      </c>
      <c r="AM232" t="s">
        <v>794</v>
      </c>
      <c r="AN232" t="s">
        <v>794</v>
      </c>
      <c r="AO232" t="s">
        <v>794</v>
      </c>
      <c r="AP232" t="s">
        <v>794</v>
      </c>
      <c r="AQ232" t="s">
        <v>794</v>
      </c>
      <c r="AR232" t="s">
        <v>794</v>
      </c>
      <c r="AS232" t="s">
        <v>794</v>
      </c>
      <c r="AT232" t="s">
        <v>794</v>
      </c>
      <c r="AU232" t="s">
        <v>794</v>
      </c>
      <c r="AV232" t="s">
        <v>794</v>
      </c>
      <c r="AW232" t="s">
        <v>794</v>
      </c>
      <c r="AX232" t="s">
        <v>794</v>
      </c>
      <c r="AY232" t="s">
        <v>794</v>
      </c>
      <c r="AZ232" t="s">
        <v>794</v>
      </c>
      <c r="BA232" t="s">
        <v>794</v>
      </c>
      <c r="BB232" t="s">
        <v>794</v>
      </c>
      <c r="BC232" t="s">
        <v>794</v>
      </c>
      <c r="BD232" t="s">
        <v>794</v>
      </c>
      <c r="BE232" t="s">
        <v>794</v>
      </c>
      <c r="BF232" t="s">
        <v>794</v>
      </c>
      <c r="BG232" t="s">
        <v>794</v>
      </c>
      <c r="BH232" t="s">
        <v>794</v>
      </c>
      <c r="BI232" t="s">
        <v>794</v>
      </c>
      <c r="BJ232" t="s">
        <v>794</v>
      </c>
      <c r="BK232" t="s">
        <v>794</v>
      </c>
      <c r="BL232" t="s">
        <v>794</v>
      </c>
      <c r="BM232" t="s">
        <v>794</v>
      </c>
      <c r="BN232" t="s">
        <v>794</v>
      </c>
      <c r="BO232" t="s">
        <v>794</v>
      </c>
      <c r="BP232" t="s">
        <v>794</v>
      </c>
      <c r="BQ232" t="s">
        <v>794</v>
      </c>
      <c r="BR232" t="s">
        <v>794</v>
      </c>
      <c r="BS232" t="s">
        <v>794</v>
      </c>
      <c r="BT232" t="s">
        <v>794</v>
      </c>
      <c r="BU232" t="s">
        <v>794</v>
      </c>
      <c r="BV232" t="s">
        <v>794</v>
      </c>
      <c r="BW232" t="s">
        <v>794</v>
      </c>
      <c r="BX232" t="s">
        <v>794</v>
      </c>
      <c r="BY232" t="s">
        <v>794</v>
      </c>
      <c r="BZ232" t="s">
        <v>794</v>
      </c>
      <c r="CA232" t="s">
        <v>794</v>
      </c>
      <c r="CB232" t="s">
        <v>794</v>
      </c>
      <c r="CC232" t="s">
        <v>794</v>
      </c>
      <c r="CD232" t="s">
        <v>794</v>
      </c>
      <c r="CE232" t="s">
        <v>794</v>
      </c>
      <c r="CF232" t="s">
        <v>794</v>
      </c>
      <c r="CG232" t="s">
        <v>794</v>
      </c>
      <c r="CH232" t="s">
        <v>794</v>
      </c>
      <c r="CI232" t="s">
        <v>794</v>
      </c>
      <c r="CJ232" t="s">
        <v>794</v>
      </c>
      <c r="CK232" t="s">
        <v>794</v>
      </c>
      <c r="CL232" t="s">
        <v>794</v>
      </c>
      <c r="CM232" t="s">
        <v>794</v>
      </c>
      <c r="CN232" t="s">
        <v>794</v>
      </c>
      <c r="CO232" t="s">
        <v>794</v>
      </c>
      <c r="CP232" t="s">
        <v>794</v>
      </c>
      <c r="CQ232" t="s">
        <v>794</v>
      </c>
      <c r="CR232" t="s">
        <v>794</v>
      </c>
      <c r="CS232" t="s">
        <v>794</v>
      </c>
      <c r="CT232" t="s">
        <v>794</v>
      </c>
      <c r="CU232" t="s">
        <v>794</v>
      </c>
      <c r="CV232" t="s">
        <v>794</v>
      </c>
      <c r="CW232" t="s">
        <v>794</v>
      </c>
      <c r="CX232" t="s">
        <v>794</v>
      </c>
      <c r="CY232" t="s">
        <v>794</v>
      </c>
      <c r="CZ232" t="s">
        <v>794</v>
      </c>
      <c r="DA232" t="s">
        <v>794</v>
      </c>
      <c r="DB232" t="s">
        <v>794</v>
      </c>
      <c r="DC232" t="s">
        <v>794</v>
      </c>
      <c r="DD232" t="s">
        <v>794</v>
      </c>
      <c r="DE232" t="s">
        <v>794</v>
      </c>
      <c r="DF232" t="s">
        <v>794</v>
      </c>
      <c r="DG232" t="s">
        <v>794</v>
      </c>
      <c r="DH232" t="s">
        <v>794</v>
      </c>
      <c r="DI232" t="s">
        <v>794</v>
      </c>
    </row>
    <row r="233" spans="1:113" x14ac:dyDescent="0.35">
      <c r="A233" t="s">
        <v>580</v>
      </c>
      <c r="B233" s="1">
        <v>43709</v>
      </c>
      <c r="C233" s="1">
        <v>43808</v>
      </c>
      <c r="D233">
        <v>1</v>
      </c>
      <c r="E233">
        <v>0</v>
      </c>
      <c r="F233">
        <v>0</v>
      </c>
      <c r="G233">
        <v>0</v>
      </c>
      <c r="H233">
        <v>1</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1</v>
      </c>
      <c r="AC233">
        <v>0</v>
      </c>
      <c r="AD233">
        <v>1</v>
      </c>
      <c r="AE233">
        <v>0</v>
      </c>
      <c r="AF233">
        <v>0</v>
      </c>
      <c r="AG233">
        <v>0</v>
      </c>
      <c r="AH233">
        <v>0</v>
      </c>
      <c r="AI233">
        <v>0</v>
      </c>
      <c r="AJ233">
        <v>1</v>
      </c>
      <c r="AK233">
        <v>0</v>
      </c>
      <c r="AL233">
        <v>0</v>
      </c>
      <c r="AM233">
        <v>0</v>
      </c>
      <c r="AN233">
        <v>0</v>
      </c>
      <c r="AO233">
        <v>0</v>
      </c>
      <c r="AP233">
        <v>0</v>
      </c>
      <c r="AQ233">
        <v>0</v>
      </c>
      <c r="AR233" t="s">
        <v>794</v>
      </c>
      <c r="AS233" t="s">
        <v>794</v>
      </c>
      <c r="AT233" t="s">
        <v>794</v>
      </c>
      <c r="AU233" t="s">
        <v>794</v>
      </c>
      <c r="AV233">
        <v>0</v>
      </c>
      <c r="AW233" t="s">
        <v>794</v>
      </c>
      <c r="AX233" t="s">
        <v>794</v>
      </c>
      <c r="AY233">
        <v>0</v>
      </c>
      <c r="AZ233" t="s">
        <v>794</v>
      </c>
      <c r="BA233" t="s">
        <v>794</v>
      </c>
      <c r="BB233" t="s">
        <v>794</v>
      </c>
      <c r="BC233">
        <v>0</v>
      </c>
      <c r="BD233" t="s">
        <v>794</v>
      </c>
      <c r="BE233" t="s">
        <v>794</v>
      </c>
      <c r="BF233" t="s">
        <v>794</v>
      </c>
      <c r="BG233" t="s">
        <v>794</v>
      </c>
      <c r="BH233" t="s">
        <v>794</v>
      </c>
      <c r="BI233" t="s">
        <v>794</v>
      </c>
      <c r="BJ233" t="s">
        <v>794</v>
      </c>
      <c r="BK233">
        <v>0</v>
      </c>
      <c r="BL233" t="s">
        <v>794</v>
      </c>
      <c r="BM233" t="s">
        <v>794</v>
      </c>
      <c r="BN233">
        <v>0</v>
      </c>
      <c r="BO233" t="s">
        <v>794</v>
      </c>
      <c r="BP233" t="s">
        <v>794</v>
      </c>
      <c r="BQ233" t="s">
        <v>794</v>
      </c>
      <c r="BR233">
        <v>0</v>
      </c>
      <c r="BS233">
        <v>0</v>
      </c>
      <c r="BT233">
        <v>0</v>
      </c>
      <c r="BU233">
        <v>0</v>
      </c>
      <c r="BV233">
        <v>1</v>
      </c>
      <c r="BW233">
        <v>1</v>
      </c>
      <c r="BX233">
        <v>1</v>
      </c>
      <c r="BY233">
        <v>1</v>
      </c>
      <c r="BZ233">
        <v>1</v>
      </c>
      <c r="CA233">
        <v>1</v>
      </c>
      <c r="CB233">
        <v>0</v>
      </c>
      <c r="CC233">
        <v>0</v>
      </c>
      <c r="CD233">
        <v>0</v>
      </c>
      <c r="CE233">
        <v>0</v>
      </c>
      <c r="CF233">
        <v>0</v>
      </c>
      <c r="CG233">
        <v>0</v>
      </c>
      <c r="CH233">
        <v>0</v>
      </c>
      <c r="CI233">
        <v>0</v>
      </c>
      <c r="CJ233">
        <v>0</v>
      </c>
      <c r="CK233">
        <v>0</v>
      </c>
      <c r="CL233">
        <v>0</v>
      </c>
      <c r="CM233">
        <v>0</v>
      </c>
      <c r="CN233">
        <v>0</v>
      </c>
      <c r="CO233">
        <v>0</v>
      </c>
      <c r="CP233">
        <v>0</v>
      </c>
      <c r="CQ233">
        <v>0</v>
      </c>
      <c r="CR233">
        <v>0</v>
      </c>
      <c r="CS233" t="s">
        <v>794</v>
      </c>
      <c r="CT233" t="s">
        <v>794</v>
      </c>
      <c r="CU233" t="s">
        <v>794</v>
      </c>
      <c r="CV233" t="s">
        <v>794</v>
      </c>
      <c r="CW233" t="s">
        <v>794</v>
      </c>
      <c r="CX233" t="s">
        <v>794</v>
      </c>
      <c r="CY233" t="s">
        <v>794</v>
      </c>
      <c r="CZ233" t="s">
        <v>794</v>
      </c>
      <c r="DA233" t="s">
        <v>794</v>
      </c>
      <c r="DB233" t="s">
        <v>794</v>
      </c>
      <c r="DC233" t="s">
        <v>794</v>
      </c>
      <c r="DD233" t="s">
        <v>794</v>
      </c>
      <c r="DE233" t="s">
        <v>794</v>
      </c>
      <c r="DF233" t="s">
        <v>794</v>
      </c>
      <c r="DG233" t="s">
        <v>794</v>
      </c>
      <c r="DH233" t="s">
        <v>794</v>
      </c>
      <c r="DI233" t="s">
        <v>794</v>
      </c>
    </row>
    <row r="234" spans="1:113" x14ac:dyDescent="0.35">
      <c r="A234" t="s">
        <v>580</v>
      </c>
      <c r="B234" s="1">
        <v>43809</v>
      </c>
      <c r="C234" s="1">
        <v>43830</v>
      </c>
      <c r="D234">
        <v>1</v>
      </c>
      <c r="E234">
        <v>0</v>
      </c>
      <c r="F234">
        <v>0</v>
      </c>
      <c r="G234">
        <v>0</v>
      </c>
      <c r="H234">
        <v>1</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1</v>
      </c>
      <c r="AC234">
        <v>0</v>
      </c>
      <c r="AD234">
        <v>1</v>
      </c>
      <c r="AE234">
        <v>0</v>
      </c>
      <c r="AF234">
        <v>0</v>
      </c>
      <c r="AG234">
        <v>0</v>
      </c>
      <c r="AH234">
        <v>0</v>
      </c>
      <c r="AI234">
        <v>0</v>
      </c>
      <c r="AJ234">
        <v>1</v>
      </c>
      <c r="AK234">
        <v>0</v>
      </c>
      <c r="AL234">
        <v>0</v>
      </c>
      <c r="AM234">
        <v>0</v>
      </c>
      <c r="AN234">
        <v>0</v>
      </c>
      <c r="AO234">
        <v>0</v>
      </c>
      <c r="AP234">
        <v>0</v>
      </c>
      <c r="AQ234">
        <v>0</v>
      </c>
      <c r="AR234" t="s">
        <v>794</v>
      </c>
      <c r="AS234" t="s">
        <v>794</v>
      </c>
      <c r="AT234" t="s">
        <v>794</v>
      </c>
      <c r="AU234" t="s">
        <v>794</v>
      </c>
      <c r="AV234">
        <v>0</v>
      </c>
      <c r="AW234" t="s">
        <v>794</v>
      </c>
      <c r="AX234" t="s">
        <v>794</v>
      </c>
      <c r="AY234">
        <v>0</v>
      </c>
      <c r="AZ234" t="s">
        <v>794</v>
      </c>
      <c r="BA234" t="s">
        <v>794</v>
      </c>
      <c r="BB234" t="s">
        <v>794</v>
      </c>
      <c r="BC234">
        <v>0</v>
      </c>
      <c r="BD234" t="s">
        <v>794</v>
      </c>
      <c r="BE234" t="s">
        <v>794</v>
      </c>
      <c r="BF234" t="s">
        <v>794</v>
      </c>
      <c r="BG234" t="s">
        <v>794</v>
      </c>
      <c r="BH234" t="s">
        <v>794</v>
      </c>
      <c r="BI234" t="s">
        <v>794</v>
      </c>
      <c r="BJ234" t="s">
        <v>794</v>
      </c>
      <c r="BK234">
        <v>0</v>
      </c>
      <c r="BL234" t="s">
        <v>794</v>
      </c>
      <c r="BM234" t="s">
        <v>794</v>
      </c>
      <c r="BN234">
        <v>0</v>
      </c>
      <c r="BO234" t="s">
        <v>794</v>
      </c>
      <c r="BP234" t="s">
        <v>794</v>
      </c>
      <c r="BQ234" t="s">
        <v>794</v>
      </c>
      <c r="BR234">
        <v>0</v>
      </c>
      <c r="BS234">
        <v>0</v>
      </c>
      <c r="BT234">
        <v>0</v>
      </c>
      <c r="BU234">
        <v>0</v>
      </c>
      <c r="BV234">
        <v>1</v>
      </c>
      <c r="BW234">
        <v>1</v>
      </c>
      <c r="BX234">
        <v>1</v>
      </c>
      <c r="BY234">
        <v>1</v>
      </c>
      <c r="BZ234">
        <v>1</v>
      </c>
      <c r="CA234">
        <v>1</v>
      </c>
      <c r="CB234">
        <v>0</v>
      </c>
      <c r="CC234">
        <v>0</v>
      </c>
      <c r="CD234">
        <v>0</v>
      </c>
      <c r="CE234">
        <v>0</v>
      </c>
      <c r="CF234">
        <v>0</v>
      </c>
      <c r="CG234">
        <v>0</v>
      </c>
      <c r="CH234">
        <v>0</v>
      </c>
      <c r="CI234">
        <v>0</v>
      </c>
      <c r="CJ234">
        <v>0</v>
      </c>
      <c r="CK234">
        <v>0</v>
      </c>
      <c r="CL234">
        <v>0</v>
      </c>
      <c r="CM234">
        <v>0</v>
      </c>
      <c r="CN234">
        <v>0</v>
      </c>
      <c r="CO234">
        <v>0</v>
      </c>
      <c r="CP234">
        <v>0</v>
      </c>
      <c r="CQ234">
        <v>0</v>
      </c>
      <c r="CR234">
        <v>0</v>
      </c>
      <c r="CS234" t="s">
        <v>794</v>
      </c>
      <c r="CT234" t="s">
        <v>794</v>
      </c>
      <c r="CU234" t="s">
        <v>794</v>
      </c>
      <c r="CV234" t="s">
        <v>794</v>
      </c>
      <c r="CW234" t="s">
        <v>794</v>
      </c>
      <c r="CX234" t="s">
        <v>794</v>
      </c>
      <c r="CY234" t="s">
        <v>794</v>
      </c>
      <c r="CZ234" t="s">
        <v>794</v>
      </c>
      <c r="DA234" t="s">
        <v>794</v>
      </c>
      <c r="DB234" t="s">
        <v>794</v>
      </c>
      <c r="DC234" t="s">
        <v>794</v>
      </c>
      <c r="DD234" t="s">
        <v>794</v>
      </c>
      <c r="DE234" t="s">
        <v>794</v>
      </c>
      <c r="DF234" t="s">
        <v>794</v>
      </c>
      <c r="DG234" t="s">
        <v>794</v>
      </c>
      <c r="DH234" t="s">
        <v>794</v>
      </c>
      <c r="DI234" t="s">
        <v>794</v>
      </c>
    </row>
    <row r="235" spans="1:113" x14ac:dyDescent="0.35">
      <c r="A235" t="s">
        <v>584</v>
      </c>
      <c r="B235" s="1">
        <v>41640</v>
      </c>
      <c r="C235" s="1">
        <v>42863</v>
      </c>
      <c r="D235">
        <v>0</v>
      </c>
      <c r="E235" t="s">
        <v>794</v>
      </c>
      <c r="F235" t="s">
        <v>794</v>
      </c>
      <c r="G235" t="s">
        <v>794</v>
      </c>
      <c r="H235" t="s">
        <v>794</v>
      </c>
      <c r="I235" t="s">
        <v>794</v>
      </c>
      <c r="J235" t="s">
        <v>794</v>
      </c>
      <c r="K235" t="s">
        <v>794</v>
      </c>
      <c r="L235" t="s">
        <v>794</v>
      </c>
      <c r="M235" t="s">
        <v>794</v>
      </c>
      <c r="N235" t="s">
        <v>794</v>
      </c>
      <c r="O235" t="s">
        <v>794</v>
      </c>
      <c r="P235" t="s">
        <v>794</v>
      </c>
      <c r="Q235" t="s">
        <v>794</v>
      </c>
      <c r="R235" t="s">
        <v>794</v>
      </c>
      <c r="S235" t="s">
        <v>794</v>
      </c>
      <c r="T235" t="s">
        <v>794</v>
      </c>
      <c r="U235" t="s">
        <v>794</v>
      </c>
      <c r="V235" t="s">
        <v>794</v>
      </c>
      <c r="W235" t="s">
        <v>794</v>
      </c>
      <c r="X235" t="s">
        <v>794</v>
      </c>
      <c r="Y235" t="s">
        <v>794</v>
      </c>
      <c r="Z235" t="s">
        <v>794</v>
      </c>
      <c r="AA235" t="s">
        <v>794</v>
      </c>
      <c r="AB235" t="s">
        <v>794</v>
      </c>
      <c r="AC235" t="s">
        <v>794</v>
      </c>
      <c r="AD235" t="s">
        <v>794</v>
      </c>
      <c r="AE235" t="s">
        <v>794</v>
      </c>
      <c r="AF235" t="s">
        <v>794</v>
      </c>
      <c r="AG235" t="s">
        <v>794</v>
      </c>
      <c r="AH235" t="s">
        <v>794</v>
      </c>
      <c r="AI235" t="s">
        <v>794</v>
      </c>
      <c r="AJ235" t="s">
        <v>794</v>
      </c>
      <c r="AK235" t="s">
        <v>794</v>
      </c>
      <c r="AL235" t="s">
        <v>794</v>
      </c>
      <c r="AM235" t="s">
        <v>794</v>
      </c>
      <c r="AN235" t="s">
        <v>794</v>
      </c>
      <c r="AO235" t="s">
        <v>794</v>
      </c>
      <c r="AP235" t="s">
        <v>794</v>
      </c>
      <c r="AQ235" t="s">
        <v>794</v>
      </c>
      <c r="AR235" t="s">
        <v>794</v>
      </c>
      <c r="AS235" t="s">
        <v>794</v>
      </c>
      <c r="AT235" t="s">
        <v>794</v>
      </c>
      <c r="AU235" t="s">
        <v>794</v>
      </c>
      <c r="AV235" t="s">
        <v>794</v>
      </c>
      <c r="AW235" t="s">
        <v>794</v>
      </c>
      <c r="AX235" t="s">
        <v>794</v>
      </c>
      <c r="AY235" t="s">
        <v>794</v>
      </c>
      <c r="AZ235" t="s">
        <v>794</v>
      </c>
      <c r="BA235" t="s">
        <v>794</v>
      </c>
      <c r="BB235" t="s">
        <v>794</v>
      </c>
      <c r="BC235" t="s">
        <v>794</v>
      </c>
      <c r="BD235" t="s">
        <v>794</v>
      </c>
      <c r="BE235" t="s">
        <v>794</v>
      </c>
      <c r="BF235" t="s">
        <v>794</v>
      </c>
      <c r="BG235" t="s">
        <v>794</v>
      </c>
      <c r="BH235" t="s">
        <v>794</v>
      </c>
      <c r="BI235" t="s">
        <v>794</v>
      </c>
      <c r="BJ235" t="s">
        <v>794</v>
      </c>
      <c r="BK235" t="s">
        <v>794</v>
      </c>
      <c r="BL235" t="s">
        <v>794</v>
      </c>
      <c r="BM235" t="s">
        <v>794</v>
      </c>
      <c r="BN235" t="s">
        <v>794</v>
      </c>
      <c r="BO235" t="s">
        <v>794</v>
      </c>
      <c r="BP235" t="s">
        <v>794</v>
      </c>
      <c r="BQ235" t="s">
        <v>794</v>
      </c>
      <c r="BR235" t="s">
        <v>794</v>
      </c>
      <c r="BS235" t="s">
        <v>794</v>
      </c>
      <c r="BT235" t="s">
        <v>794</v>
      </c>
      <c r="BU235" t="s">
        <v>794</v>
      </c>
      <c r="BV235" t="s">
        <v>794</v>
      </c>
      <c r="BW235" t="s">
        <v>794</v>
      </c>
      <c r="BX235" t="s">
        <v>794</v>
      </c>
      <c r="BY235" t="s">
        <v>794</v>
      </c>
      <c r="BZ235" t="s">
        <v>794</v>
      </c>
      <c r="CA235" t="s">
        <v>794</v>
      </c>
      <c r="CB235" t="s">
        <v>794</v>
      </c>
      <c r="CC235" t="s">
        <v>794</v>
      </c>
      <c r="CD235" t="s">
        <v>794</v>
      </c>
      <c r="CE235" t="s">
        <v>794</v>
      </c>
      <c r="CF235" t="s">
        <v>794</v>
      </c>
      <c r="CG235" t="s">
        <v>794</v>
      </c>
      <c r="CH235" t="s">
        <v>794</v>
      </c>
      <c r="CI235" t="s">
        <v>794</v>
      </c>
      <c r="CJ235" t="s">
        <v>794</v>
      </c>
      <c r="CK235" t="s">
        <v>794</v>
      </c>
      <c r="CL235" t="s">
        <v>794</v>
      </c>
      <c r="CM235" t="s">
        <v>794</v>
      </c>
      <c r="CN235" t="s">
        <v>794</v>
      </c>
      <c r="CO235" t="s">
        <v>794</v>
      </c>
      <c r="CP235" t="s">
        <v>794</v>
      </c>
      <c r="CQ235" t="s">
        <v>794</v>
      </c>
      <c r="CR235" t="s">
        <v>794</v>
      </c>
      <c r="CS235" t="s">
        <v>794</v>
      </c>
      <c r="CT235" t="s">
        <v>794</v>
      </c>
      <c r="CU235" t="s">
        <v>794</v>
      </c>
      <c r="CV235" t="s">
        <v>794</v>
      </c>
      <c r="CW235" t="s">
        <v>794</v>
      </c>
      <c r="CX235" t="s">
        <v>794</v>
      </c>
      <c r="CY235" t="s">
        <v>794</v>
      </c>
      <c r="CZ235" t="s">
        <v>794</v>
      </c>
      <c r="DA235" t="s">
        <v>794</v>
      </c>
      <c r="DB235" t="s">
        <v>794</v>
      </c>
      <c r="DC235" t="s">
        <v>794</v>
      </c>
      <c r="DD235" t="s">
        <v>794</v>
      </c>
      <c r="DE235" t="s">
        <v>794</v>
      </c>
      <c r="DF235" t="s">
        <v>794</v>
      </c>
      <c r="DG235" t="s">
        <v>794</v>
      </c>
      <c r="DH235" t="s">
        <v>794</v>
      </c>
      <c r="DI235" t="s">
        <v>794</v>
      </c>
    </row>
    <row r="236" spans="1:113" x14ac:dyDescent="0.35">
      <c r="A236" t="s">
        <v>584</v>
      </c>
      <c r="B236" s="1">
        <v>42864</v>
      </c>
      <c r="C236" s="1">
        <v>43227</v>
      </c>
      <c r="D236">
        <v>1</v>
      </c>
      <c r="E236">
        <v>0</v>
      </c>
      <c r="F236">
        <v>0</v>
      </c>
      <c r="G236">
        <v>0</v>
      </c>
      <c r="H236">
        <v>1</v>
      </c>
      <c r="I236">
        <v>1</v>
      </c>
      <c r="J236">
        <v>0</v>
      </c>
      <c r="K236">
        <v>0</v>
      </c>
      <c r="L236">
        <v>0</v>
      </c>
      <c r="M236">
        <v>0</v>
      </c>
      <c r="N236">
        <v>0</v>
      </c>
      <c r="O236">
        <v>0</v>
      </c>
      <c r="P236">
        <v>0</v>
      </c>
      <c r="Q236">
        <v>0</v>
      </c>
      <c r="R236">
        <v>0</v>
      </c>
      <c r="S236">
        <v>0</v>
      </c>
      <c r="T236">
        <v>0</v>
      </c>
      <c r="U236">
        <v>0</v>
      </c>
      <c r="V236">
        <v>0</v>
      </c>
      <c r="W236">
        <v>0</v>
      </c>
      <c r="X236">
        <v>0</v>
      </c>
      <c r="Y236">
        <v>0</v>
      </c>
      <c r="Z236">
        <v>0</v>
      </c>
      <c r="AA236">
        <v>0</v>
      </c>
      <c r="AB236">
        <v>1</v>
      </c>
      <c r="AC236">
        <v>1</v>
      </c>
      <c r="AD236">
        <v>1</v>
      </c>
      <c r="AE236">
        <v>1</v>
      </c>
      <c r="AF236">
        <v>0</v>
      </c>
      <c r="AG236">
        <v>0</v>
      </c>
      <c r="AH236">
        <v>0</v>
      </c>
      <c r="AI236">
        <v>1</v>
      </c>
      <c r="AJ236">
        <v>0</v>
      </c>
      <c r="AK236">
        <v>0</v>
      </c>
      <c r="AL236">
        <v>1</v>
      </c>
      <c r="AM236">
        <v>0</v>
      </c>
      <c r="AN236">
        <v>0</v>
      </c>
      <c r="AO236">
        <v>0</v>
      </c>
      <c r="AP236">
        <v>0</v>
      </c>
      <c r="AQ236">
        <v>0</v>
      </c>
      <c r="AR236" t="s">
        <v>794</v>
      </c>
      <c r="AS236" t="s">
        <v>794</v>
      </c>
      <c r="AT236" t="s">
        <v>794</v>
      </c>
      <c r="AU236" t="s">
        <v>794</v>
      </c>
      <c r="AV236">
        <v>0</v>
      </c>
      <c r="AW236" t="s">
        <v>794</v>
      </c>
      <c r="AX236" t="s">
        <v>794</v>
      </c>
      <c r="AY236">
        <v>0</v>
      </c>
      <c r="AZ236" t="s">
        <v>794</v>
      </c>
      <c r="BA236" t="s">
        <v>794</v>
      </c>
      <c r="BB236" t="s">
        <v>794</v>
      </c>
      <c r="BC236">
        <v>0</v>
      </c>
      <c r="BD236" t="s">
        <v>794</v>
      </c>
      <c r="BE236" t="s">
        <v>794</v>
      </c>
      <c r="BF236" t="s">
        <v>794</v>
      </c>
      <c r="BG236" t="s">
        <v>794</v>
      </c>
      <c r="BH236" t="s">
        <v>794</v>
      </c>
      <c r="BI236" t="s">
        <v>794</v>
      </c>
      <c r="BJ236" t="s">
        <v>794</v>
      </c>
      <c r="BK236">
        <v>0</v>
      </c>
      <c r="BL236" t="s">
        <v>794</v>
      </c>
      <c r="BM236" t="s">
        <v>794</v>
      </c>
      <c r="BN236">
        <v>0</v>
      </c>
      <c r="BO236" t="s">
        <v>794</v>
      </c>
      <c r="BP236" t="s">
        <v>794</v>
      </c>
      <c r="BQ236" t="s">
        <v>794</v>
      </c>
      <c r="BR236">
        <v>1</v>
      </c>
      <c r="BS236">
        <v>1</v>
      </c>
      <c r="BT236">
        <v>0</v>
      </c>
      <c r="BU236">
        <v>0</v>
      </c>
      <c r="BV236">
        <v>0</v>
      </c>
      <c r="BW236">
        <v>1</v>
      </c>
      <c r="BX236">
        <v>0</v>
      </c>
      <c r="BY236">
        <v>0</v>
      </c>
      <c r="BZ236">
        <v>0</v>
      </c>
      <c r="CA236">
        <v>0</v>
      </c>
      <c r="CB236">
        <v>0</v>
      </c>
      <c r="CC236">
        <v>1</v>
      </c>
      <c r="CD236">
        <v>0</v>
      </c>
      <c r="CE236">
        <v>0</v>
      </c>
      <c r="CF236">
        <v>1</v>
      </c>
      <c r="CG236">
        <v>0</v>
      </c>
      <c r="CH236">
        <v>0</v>
      </c>
      <c r="CI236">
        <v>0</v>
      </c>
      <c r="CJ236">
        <v>0</v>
      </c>
      <c r="CK236">
        <v>0</v>
      </c>
      <c r="CL236">
        <v>0</v>
      </c>
      <c r="CM236">
        <v>0</v>
      </c>
      <c r="CN236">
        <v>0</v>
      </c>
      <c r="CO236">
        <v>0</v>
      </c>
      <c r="CP236">
        <v>0</v>
      </c>
      <c r="CQ236">
        <v>0</v>
      </c>
      <c r="CR236">
        <v>1</v>
      </c>
      <c r="CS236">
        <v>1</v>
      </c>
      <c r="CT236">
        <v>1</v>
      </c>
      <c r="CU236">
        <v>1</v>
      </c>
      <c r="CV236">
        <v>0</v>
      </c>
      <c r="CW236">
        <v>0</v>
      </c>
      <c r="CX236">
        <v>0</v>
      </c>
      <c r="CY236">
        <v>0</v>
      </c>
      <c r="CZ236">
        <v>0</v>
      </c>
      <c r="DA236">
        <v>0</v>
      </c>
      <c r="DB236">
        <v>0</v>
      </c>
      <c r="DC236">
        <v>0</v>
      </c>
      <c r="DD236">
        <v>1</v>
      </c>
      <c r="DE236">
        <v>0</v>
      </c>
      <c r="DF236">
        <v>0</v>
      </c>
      <c r="DG236">
        <v>0</v>
      </c>
      <c r="DH236">
        <v>1</v>
      </c>
      <c r="DI236">
        <v>0</v>
      </c>
    </row>
    <row r="237" spans="1:113" x14ac:dyDescent="0.35">
      <c r="A237" t="s">
        <v>584</v>
      </c>
      <c r="B237" s="1">
        <v>43228</v>
      </c>
      <c r="C237" s="1">
        <v>43830</v>
      </c>
      <c r="D237">
        <v>1</v>
      </c>
      <c r="E237">
        <v>0</v>
      </c>
      <c r="F237">
        <v>0</v>
      </c>
      <c r="G237">
        <v>0</v>
      </c>
      <c r="H237">
        <v>1</v>
      </c>
      <c r="I237">
        <v>1</v>
      </c>
      <c r="J237">
        <v>0</v>
      </c>
      <c r="K237">
        <v>0</v>
      </c>
      <c r="L237">
        <v>0</v>
      </c>
      <c r="M237">
        <v>0</v>
      </c>
      <c r="N237">
        <v>0</v>
      </c>
      <c r="O237">
        <v>0</v>
      </c>
      <c r="P237">
        <v>0</v>
      </c>
      <c r="Q237">
        <v>0</v>
      </c>
      <c r="R237">
        <v>0</v>
      </c>
      <c r="S237">
        <v>0</v>
      </c>
      <c r="T237">
        <v>0</v>
      </c>
      <c r="U237">
        <v>0</v>
      </c>
      <c r="V237">
        <v>0</v>
      </c>
      <c r="W237">
        <v>0</v>
      </c>
      <c r="X237">
        <v>0</v>
      </c>
      <c r="Y237">
        <v>0</v>
      </c>
      <c r="Z237">
        <v>0</v>
      </c>
      <c r="AA237">
        <v>0</v>
      </c>
      <c r="AB237">
        <v>1</v>
      </c>
      <c r="AC237">
        <v>1</v>
      </c>
      <c r="AD237">
        <v>1</v>
      </c>
      <c r="AE237">
        <v>1</v>
      </c>
      <c r="AF237">
        <v>0</v>
      </c>
      <c r="AG237">
        <v>0</v>
      </c>
      <c r="AH237">
        <v>0</v>
      </c>
      <c r="AI237">
        <v>1</v>
      </c>
      <c r="AJ237">
        <v>0</v>
      </c>
      <c r="AK237">
        <v>0</v>
      </c>
      <c r="AL237">
        <v>1</v>
      </c>
      <c r="AM237">
        <v>0</v>
      </c>
      <c r="AN237">
        <v>0</v>
      </c>
      <c r="AO237">
        <v>0</v>
      </c>
      <c r="AP237">
        <v>0</v>
      </c>
      <c r="AQ237">
        <v>0</v>
      </c>
      <c r="AR237" t="s">
        <v>794</v>
      </c>
      <c r="AS237" t="s">
        <v>794</v>
      </c>
      <c r="AT237" t="s">
        <v>794</v>
      </c>
      <c r="AU237" t="s">
        <v>794</v>
      </c>
      <c r="AV237">
        <v>0</v>
      </c>
      <c r="AW237" t="s">
        <v>794</v>
      </c>
      <c r="AX237" t="s">
        <v>794</v>
      </c>
      <c r="AY237">
        <v>0</v>
      </c>
      <c r="AZ237" t="s">
        <v>794</v>
      </c>
      <c r="BA237" t="s">
        <v>794</v>
      </c>
      <c r="BB237" t="s">
        <v>794</v>
      </c>
      <c r="BC237">
        <v>0</v>
      </c>
      <c r="BD237" t="s">
        <v>794</v>
      </c>
      <c r="BE237" t="s">
        <v>794</v>
      </c>
      <c r="BF237" t="s">
        <v>794</v>
      </c>
      <c r="BG237" t="s">
        <v>794</v>
      </c>
      <c r="BH237" t="s">
        <v>794</v>
      </c>
      <c r="BI237" t="s">
        <v>794</v>
      </c>
      <c r="BJ237" t="s">
        <v>794</v>
      </c>
      <c r="BK237">
        <v>0</v>
      </c>
      <c r="BL237" t="s">
        <v>794</v>
      </c>
      <c r="BM237" t="s">
        <v>794</v>
      </c>
      <c r="BN237">
        <v>0</v>
      </c>
      <c r="BO237" t="s">
        <v>794</v>
      </c>
      <c r="BP237" t="s">
        <v>794</v>
      </c>
      <c r="BQ237" t="s">
        <v>794</v>
      </c>
      <c r="BR237">
        <v>1</v>
      </c>
      <c r="BS237">
        <v>1</v>
      </c>
      <c r="BT237">
        <v>0</v>
      </c>
      <c r="BU237">
        <v>0</v>
      </c>
      <c r="BV237">
        <v>0</v>
      </c>
      <c r="BW237">
        <v>1</v>
      </c>
      <c r="BX237">
        <v>0</v>
      </c>
      <c r="BY237">
        <v>0</v>
      </c>
      <c r="BZ237">
        <v>0</v>
      </c>
      <c r="CA237">
        <v>0</v>
      </c>
      <c r="CB237">
        <v>0</v>
      </c>
      <c r="CC237">
        <v>1</v>
      </c>
      <c r="CD237">
        <v>0</v>
      </c>
      <c r="CE237">
        <v>0</v>
      </c>
      <c r="CF237">
        <v>1</v>
      </c>
      <c r="CG237">
        <v>0</v>
      </c>
      <c r="CH237">
        <v>0</v>
      </c>
      <c r="CI237">
        <v>0</v>
      </c>
      <c r="CJ237">
        <v>0</v>
      </c>
      <c r="CK237">
        <v>0</v>
      </c>
      <c r="CL237">
        <v>0</v>
      </c>
      <c r="CM237">
        <v>0</v>
      </c>
      <c r="CN237">
        <v>0</v>
      </c>
      <c r="CO237">
        <v>0</v>
      </c>
      <c r="CP237">
        <v>0</v>
      </c>
      <c r="CQ237">
        <v>0</v>
      </c>
      <c r="CR237">
        <v>1</v>
      </c>
      <c r="CS237">
        <v>1</v>
      </c>
      <c r="CT237">
        <v>1</v>
      </c>
      <c r="CU237">
        <v>1</v>
      </c>
      <c r="CV237">
        <v>0</v>
      </c>
      <c r="CW237">
        <v>0</v>
      </c>
      <c r="CX237">
        <v>0</v>
      </c>
      <c r="CY237">
        <v>0</v>
      </c>
      <c r="CZ237">
        <v>0</v>
      </c>
      <c r="DA237">
        <v>0</v>
      </c>
      <c r="DB237">
        <v>0</v>
      </c>
      <c r="DC237">
        <v>0</v>
      </c>
      <c r="DD237">
        <v>1</v>
      </c>
      <c r="DE237">
        <v>0</v>
      </c>
      <c r="DF237">
        <v>0</v>
      </c>
      <c r="DG237">
        <v>0</v>
      </c>
      <c r="DH237">
        <v>1</v>
      </c>
      <c r="DI237">
        <v>0</v>
      </c>
    </row>
    <row r="238" spans="1:113" x14ac:dyDescent="0.35">
      <c r="A238" t="s">
        <v>592</v>
      </c>
      <c r="B238" s="1">
        <v>41640</v>
      </c>
      <c r="C238" s="1">
        <v>42916</v>
      </c>
      <c r="D238">
        <v>0</v>
      </c>
      <c r="E238" t="s">
        <v>794</v>
      </c>
      <c r="F238" t="s">
        <v>794</v>
      </c>
      <c r="G238" t="s">
        <v>794</v>
      </c>
      <c r="H238" t="s">
        <v>794</v>
      </c>
      <c r="I238" t="s">
        <v>794</v>
      </c>
      <c r="J238" t="s">
        <v>794</v>
      </c>
      <c r="K238" t="s">
        <v>794</v>
      </c>
      <c r="L238" t="s">
        <v>794</v>
      </c>
      <c r="M238" t="s">
        <v>794</v>
      </c>
      <c r="N238" t="s">
        <v>794</v>
      </c>
      <c r="O238" t="s">
        <v>794</v>
      </c>
      <c r="P238" t="s">
        <v>794</v>
      </c>
      <c r="Q238" t="s">
        <v>794</v>
      </c>
      <c r="R238" t="s">
        <v>794</v>
      </c>
      <c r="S238" t="s">
        <v>794</v>
      </c>
      <c r="T238" t="s">
        <v>794</v>
      </c>
      <c r="U238" t="s">
        <v>794</v>
      </c>
      <c r="V238" t="s">
        <v>794</v>
      </c>
      <c r="W238" t="s">
        <v>794</v>
      </c>
      <c r="X238" t="s">
        <v>794</v>
      </c>
      <c r="Y238" t="s">
        <v>794</v>
      </c>
      <c r="Z238" t="s">
        <v>794</v>
      </c>
      <c r="AA238" t="s">
        <v>794</v>
      </c>
      <c r="AB238" t="s">
        <v>794</v>
      </c>
      <c r="AC238" t="s">
        <v>794</v>
      </c>
      <c r="AD238" t="s">
        <v>794</v>
      </c>
      <c r="AE238" t="s">
        <v>794</v>
      </c>
      <c r="AF238" t="s">
        <v>794</v>
      </c>
      <c r="AG238" t="s">
        <v>794</v>
      </c>
      <c r="AH238" t="s">
        <v>794</v>
      </c>
      <c r="AI238" t="s">
        <v>794</v>
      </c>
      <c r="AJ238" t="s">
        <v>794</v>
      </c>
      <c r="AK238" t="s">
        <v>794</v>
      </c>
      <c r="AL238" t="s">
        <v>794</v>
      </c>
      <c r="AM238" t="s">
        <v>794</v>
      </c>
      <c r="AN238" t="s">
        <v>794</v>
      </c>
      <c r="AO238" t="s">
        <v>794</v>
      </c>
      <c r="AP238" t="s">
        <v>794</v>
      </c>
      <c r="AQ238" t="s">
        <v>794</v>
      </c>
      <c r="AR238" t="s">
        <v>794</v>
      </c>
      <c r="AS238" t="s">
        <v>794</v>
      </c>
      <c r="AT238" t="s">
        <v>794</v>
      </c>
      <c r="AU238" t="s">
        <v>794</v>
      </c>
      <c r="AV238" t="s">
        <v>794</v>
      </c>
      <c r="AW238" t="s">
        <v>794</v>
      </c>
      <c r="AX238" t="s">
        <v>794</v>
      </c>
      <c r="AY238" t="s">
        <v>794</v>
      </c>
      <c r="AZ238" t="s">
        <v>794</v>
      </c>
      <c r="BA238" t="s">
        <v>794</v>
      </c>
      <c r="BB238" t="s">
        <v>794</v>
      </c>
      <c r="BC238" t="s">
        <v>794</v>
      </c>
      <c r="BD238" t="s">
        <v>794</v>
      </c>
      <c r="BE238" t="s">
        <v>794</v>
      </c>
      <c r="BF238" t="s">
        <v>794</v>
      </c>
      <c r="BG238" t="s">
        <v>794</v>
      </c>
      <c r="BH238" t="s">
        <v>794</v>
      </c>
      <c r="BI238" t="s">
        <v>794</v>
      </c>
      <c r="BJ238" t="s">
        <v>794</v>
      </c>
      <c r="BK238" t="s">
        <v>794</v>
      </c>
      <c r="BL238" t="s">
        <v>794</v>
      </c>
      <c r="BM238" t="s">
        <v>794</v>
      </c>
      <c r="BN238" t="s">
        <v>794</v>
      </c>
      <c r="BO238" t="s">
        <v>794</v>
      </c>
      <c r="BP238" t="s">
        <v>794</v>
      </c>
      <c r="BQ238" t="s">
        <v>794</v>
      </c>
      <c r="BR238" t="s">
        <v>794</v>
      </c>
      <c r="BS238" t="s">
        <v>794</v>
      </c>
      <c r="BT238" t="s">
        <v>794</v>
      </c>
      <c r="BU238" t="s">
        <v>794</v>
      </c>
      <c r="BV238" t="s">
        <v>794</v>
      </c>
      <c r="BW238" t="s">
        <v>794</v>
      </c>
      <c r="BX238" t="s">
        <v>794</v>
      </c>
      <c r="BY238" t="s">
        <v>794</v>
      </c>
      <c r="BZ238" t="s">
        <v>794</v>
      </c>
      <c r="CA238" t="s">
        <v>794</v>
      </c>
      <c r="CB238" t="s">
        <v>794</v>
      </c>
      <c r="CC238" t="s">
        <v>794</v>
      </c>
      <c r="CD238" t="s">
        <v>794</v>
      </c>
      <c r="CE238" t="s">
        <v>794</v>
      </c>
      <c r="CF238" t="s">
        <v>794</v>
      </c>
      <c r="CG238" t="s">
        <v>794</v>
      </c>
      <c r="CH238" t="s">
        <v>794</v>
      </c>
      <c r="CI238" t="s">
        <v>794</v>
      </c>
      <c r="CJ238" t="s">
        <v>794</v>
      </c>
      <c r="CK238" t="s">
        <v>794</v>
      </c>
      <c r="CL238" t="s">
        <v>794</v>
      </c>
      <c r="CM238" t="s">
        <v>794</v>
      </c>
      <c r="CN238" t="s">
        <v>794</v>
      </c>
      <c r="CO238" t="s">
        <v>794</v>
      </c>
      <c r="CP238" t="s">
        <v>794</v>
      </c>
      <c r="CQ238" t="s">
        <v>794</v>
      </c>
      <c r="CR238" t="s">
        <v>794</v>
      </c>
      <c r="CS238" t="s">
        <v>794</v>
      </c>
      <c r="CT238" t="s">
        <v>794</v>
      </c>
      <c r="CU238" t="s">
        <v>794</v>
      </c>
      <c r="CV238" t="s">
        <v>794</v>
      </c>
      <c r="CW238" t="s">
        <v>794</v>
      </c>
      <c r="CX238" t="s">
        <v>794</v>
      </c>
      <c r="CY238" t="s">
        <v>794</v>
      </c>
      <c r="CZ238" t="s">
        <v>794</v>
      </c>
      <c r="DA238" t="s">
        <v>794</v>
      </c>
      <c r="DB238" t="s">
        <v>794</v>
      </c>
      <c r="DC238" t="s">
        <v>794</v>
      </c>
      <c r="DD238" t="s">
        <v>794</v>
      </c>
      <c r="DE238" t="s">
        <v>794</v>
      </c>
      <c r="DF238" t="s">
        <v>794</v>
      </c>
      <c r="DG238" t="s">
        <v>794</v>
      </c>
      <c r="DH238" t="s">
        <v>794</v>
      </c>
      <c r="DI238" t="s">
        <v>794</v>
      </c>
    </row>
    <row r="239" spans="1:113" x14ac:dyDescent="0.35">
      <c r="A239" t="s">
        <v>592</v>
      </c>
      <c r="B239" s="1">
        <v>42917</v>
      </c>
      <c r="C239" s="1">
        <v>43524</v>
      </c>
      <c r="D239">
        <v>1</v>
      </c>
      <c r="E239">
        <v>0</v>
      </c>
      <c r="F239">
        <v>0</v>
      </c>
      <c r="G239">
        <v>1</v>
      </c>
      <c r="H239">
        <v>0</v>
      </c>
      <c r="I239">
        <v>0</v>
      </c>
      <c r="J239">
        <v>0</v>
      </c>
      <c r="K239">
        <v>0</v>
      </c>
      <c r="L239">
        <v>0</v>
      </c>
      <c r="M239">
        <v>0</v>
      </c>
      <c r="N239">
        <v>0</v>
      </c>
      <c r="O239">
        <v>1</v>
      </c>
      <c r="P239">
        <v>0</v>
      </c>
      <c r="Q239">
        <v>0</v>
      </c>
      <c r="R239">
        <v>0</v>
      </c>
      <c r="S239">
        <v>0</v>
      </c>
      <c r="T239">
        <v>0</v>
      </c>
      <c r="U239">
        <v>0</v>
      </c>
      <c r="V239">
        <v>0</v>
      </c>
      <c r="W239">
        <v>0</v>
      </c>
      <c r="X239">
        <v>0</v>
      </c>
      <c r="Y239">
        <v>1</v>
      </c>
      <c r="Z239">
        <v>0</v>
      </c>
      <c r="AA239">
        <v>0</v>
      </c>
      <c r="AB239">
        <v>0</v>
      </c>
      <c r="AC239">
        <v>0</v>
      </c>
      <c r="AD239">
        <v>1</v>
      </c>
      <c r="AE239">
        <v>0</v>
      </c>
      <c r="AF239">
        <v>0</v>
      </c>
      <c r="AG239">
        <v>0</v>
      </c>
      <c r="AH239">
        <v>0</v>
      </c>
      <c r="AI239">
        <v>1</v>
      </c>
      <c r="AJ239">
        <v>0</v>
      </c>
      <c r="AK239">
        <v>0</v>
      </c>
      <c r="AL239">
        <v>0</v>
      </c>
      <c r="AM239">
        <v>0</v>
      </c>
      <c r="AN239">
        <v>0</v>
      </c>
      <c r="AO239">
        <v>0</v>
      </c>
      <c r="AP239">
        <v>0</v>
      </c>
      <c r="AQ239">
        <v>1</v>
      </c>
      <c r="AR239">
        <v>1</v>
      </c>
      <c r="AS239">
        <v>0</v>
      </c>
      <c r="AT239">
        <v>0</v>
      </c>
      <c r="AU239">
        <v>0</v>
      </c>
      <c r="AV239">
        <v>0</v>
      </c>
      <c r="AW239" t="s">
        <v>794</v>
      </c>
      <c r="AX239" t="s">
        <v>794</v>
      </c>
      <c r="AY239">
        <v>1</v>
      </c>
      <c r="AZ239">
        <v>1</v>
      </c>
      <c r="BA239">
        <v>1</v>
      </c>
      <c r="BB239">
        <v>0</v>
      </c>
      <c r="BC239">
        <v>1</v>
      </c>
      <c r="BD239">
        <v>1</v>
      </c>
      <c r="BE239">
        <v>0</v>
      </c>
      <c r="BF239">
        <v>1</v>
      </c>
      <c r="BG239">
        <v>0</v>
      </c>
      <c r="BH239">
        <v>0</v>
      </c>
      <c r="BI239">
        <v>0</v>
      </c>
      <c r="BJ239">
        <v>0</v>
      </c>
      <c r="BK239">
        <v>0</v>
      </c>
      <c r="BL239" t="s">
        <v>794</v>
      </c>
      <c r="BM239" t="s">
        <v>794</v>
      </c>
      <c r="BN239">
        <v>0</v>
      </c>
      <c r="BO239" t="s">
        <v>794</v>
      </c>
      <c r="BP239" t="s">
        <v>794</v>
      </c>
      <c r="BQ239" t="s">
        <v>794</v>
      </c>
      <c r="BR239">
        <v>0</v>
      </c>
      <c r="BS239">
        <v>0</v>
      </c>
      <c r="BT239">
        <v>0</v>
      </c>
      <c r="BU239">
        <v>0</v>
      </c>
      <c r="BV239">
        <v>1</v>
      </c>
      <c r="BW239">
        <v>1</v>
      </c>
      <c r="BX239">
        <v>1</v>
      </c>
      <c r="BY239">
        <v>0</v>
      </c>
      <c r="BZ239">
        <v>1</v>
      </c>
      <c r="CA239">
        <v>0</v>
      </c>
      <c r="CB239">
        <v>1</v>
      </c>
      <c r="CC239">
        <v>1</v>
      </c>
      <c r="CD239">
        <v>0</v>
      </c>
      <c r="CE239">
        <v>1</v>
      </c>
      <c r="CF239">
        <v>1</v>
      </c>
      <c r="CG239">
        <v>0</v>
      </c>
      <c r="CH239">
        <v>0</v>
      </c>
      <c r="CI239">
        <v>0</v>
      </c>
      <c r="CJ239">
        <v>0</v>
      </c>
      <c r="CK239">
        <v>0</v>
      </c>
      <c r="CL239">
        <v>0</v>
      </c>
      <c r="CM239">
        <v>0</v>
      </c>
      <c r="CN239">
        <v>0</v>
      </c>
      <c r="CO239">
        <v>0</v>
      </c>
      <c r="CP239">
        <v>0</v>
      </c>
      <c r="CQ239">
        <v>1</v>
      </c>
      <c r="CR239">
        <v>0</v>
      </c>
      <c r="CS239" t="s">
        <v>794</v>
      </c>
      <c r="CT239" t="s">
        <v>794</v>
      </c>
      <c r="CU239" t="s">
        <v>794</v>
      </c>
      <c r="CV239" t="s">
        <v>794</v>
      </c>
      <c r="CW239" t="s">
        <v>794</v>
      </c>
      <c r="CX239" t="s">
        <v>794</v>
      </c>
      <c r="CY239" t="s">
        <v>794</v>
      </c>
      <c r="CZ239" t="s">
        <v>794</v>
      </c>
      <c r="DA239" t="s">
        <v>794</v>
      </c>
      <c r="DB239" t="s">
        <v>794</v>
      </c>
      <c r="DC239" t="s">
        <v>794</v>
      </c>
      <c r="DD239" t="s">
        <v>794</v>
      </c>
      <c r="DE239" t="s">
        <v>794</v>
      </c>
      <c r="DF239" t="s">
        <v>794</v>
      </c>
      <c r="DG239" t="s">
        <v>794</v>
      </c>
      <c r="DH239" t="s">
        <v>794</v>
      </c>
      <c r="DI239" t="s">
        <v>794</v>
      </c>
    </row>
    <row r="240" spans="1:113" x14ac:dyDescent="0.35">
      <c r="A240" t="s">
        <v>592</v>
      </c>
      <c r="B240" s="1">
        <v>43525</v>
      </c>
      <c r="C240" s="1">
        <v>43830</v>
      </c>
      <c r="D240">
        <v>1</v>
      </c>
      <c r="E240">
        <v>0</v>
      </c>
      <c r="F240">
        <v>0</v>
      </c>
      <c r="G240">
        <v>1</v>
      </c>
      <c r="H240">
        <v>0</v>
      </c>
      <c r="I240">
        <v>0</v>
      </c>
      <c r="J240">
        <v>0</v>
      </c>
      <c r="K240">
        <v>0</v>
      </c>
      <c r="L240">
        <v>0</v>
      </c>
      <c r="M240">
        <v>0</v>
      </c>
      <c r="N240">
        <v>0</v>
      </c>
      <c r="O240">
        <v>1</v>
      </c>
      <c r="P240">
        <v>0</v>
      </c>
      <c r="Q240">
        <v>0</v>
      </c>
      <c r="R240">
        <v>0</v>
      </c>
      <c r="S240">
        <v>0</v>
      </c>
      <c r="T240">
        <v>0</v>
      </c>
      <c r="U240">
        <v>0</v>
      </c>
      <c r="V240">
        <v>0</v>
      </c>
      <c r="W240">
        <v>0</v>
      </c>
      <c r="X240">
        <v>0</v>
      </c>
      <c r="Y240">
        <v>1</v>
      </c>
      <c r="Z240">
        <v>0</v>
      </c>
      <c r="AA240">
        <v>0</v>
      </c>
      <c r="AB240">
        <v>0</v>
      </c>
      <c r="AC240">
        <v>0</v>
      </c>
      <c r="AD240">
        <v>1</v>
      </c>
      <c r="AE240">
        <v>0</v>
      </c>
      <c r="AF240">
        <v>0</v>
      </c>
      <c r="AG240">
        <v>0</v>
      </c>
      <c r="AH240">
        <v>0</v>
      </c>
      <c r="AI240">
        <v>1</v>
      </c>
      <c r="AJ240">
        <v>0</v>
      </c>
      <c r="AK240">
        <v>0</v>
      </c>
      <c r="AL240">
        <v>0</v>
      </c>
      <c r="AM240">
        <v>0</v>
      </c>
      <c r="AN240">
        <v>0</v>
      </c>
      <c r="AO240">
        <v>0</v>
      </c>
      <c r="AP240">
        <v>0</v>
      </c>
      <c r="AQ240">
        <v>1</v>
      </c>
      <c r="AR240">
        <v>1</v>
      </c>
      <c r="AS240">
        <v>0</v>
      </c>
      <c r="AT240">
        <v>0</v>
      </c>
      <c r="AU240">
        <v>0</v>
      </c>
      <c r="AV240">
        <v>0</v>
      </c>
      <c r="AW240" t="s">
        <v>794</v>
      </c>
      <c r="AX240" t="s">
        <v>794</v>
      </c>
      <c r="AY240">
        <v>1</v>
      </c>
      <c r="AZ240">
        <v>1</v>
      </c>
      <c r="BA240">
        <v>1</v>
      </c>
      <c r="BB240">
        <v>0</v>
      </c>
      <c r="BC240">
        <v>1</v>
      </c>
      <c r="BD240">
        <v>1</v>
      </c>
      <c r="BE240">
        <v>0</v>
      </c>
      <c r="BF240">
        <v>1</v>
      </c>
      <c r="BG240">
        <v>0</v>
      </c>
      <c r="BH240">
        <v>0</v>
      </c>
      <c r="BI240">
        <v>0</v>
      </c>
      <c r="BJ240">
        <v>0</v>
      </c>
      <c r="BK240">
        <v>0</v>
      </c>
      <c r="BL240" t="s">
        <v>794</v>
      </c>
      <c r="BM240" t="s">
        <v>794</v>
      </c>
      <c r="BN240">
        <v>0</v>
      </c>
      <c r="BO240" t="s">
        <v>794</v>
      </c>
      <c r="BP240" t="s">
        <v>794</v>
      </c>
      <c r="BQ240" t="s">
        <v>794</v>
      </c>
      <c r="BR240">
        <v>0</v>
      </c>
      <c r="BS240">
        <v>0</v>
      </c>
      <c r="BT240">
        <v>0</v>
      </c>
      <c r="BU240">
        <v>0</v>
      </c>
      <c r="BV240">
        <v>1</v>
      </c>
      <c r="BW240">
        <v>1</v>
      </c>
      <c r="BX240">
        <v>1</v>
      </c>
      <c r="BY240">
        <v>0</v>
      </c>
      <c r="BZ240">
        <v>1</v>
      </c>
      <c r="CA240">
        <v>0</v>
      </c>
      <c r="CB240">
        <v>1</v>
      </c>
      <c r="CC240">
        <v>1</v>
      </c>
      <c r="CD240">
        <v>0</v>
      </c>
      <c r="CE240">
        <v>1</v>
      </c>
      <c r="CF240">
        <v>1</v>
      </c>
      <c r="CG240">
        <v>0</v>
      </c>
      <c r="CH240">
        <v>0</v>
      </c>
      <c r="CI240">
        <v>0</v>
      </c>
      <c r="CJ240">
        <v>0</v>
      </c>
      <c r="CK240">
        <v>0</v>
      </c>
      <c r="CL240">
        <v>0</v>
      </c>
      <c r="CM240">
        <v>0</v>
      </c>
      <c r="CN240">
        <v>0</v>
      </c>
      <c r="CO240">
        <v>0</v>
      </c>
      <c r="CP240">
        <v>0</v>
      </c>
      <c r="CQ240">
        <v>1</v>
      </c>
      <c r="CR240">
        <v>0</v>
      </c>
      <c r="CS240" t="s">
        <v>794</v>
      </c>
      <c r="CT240" t="s">
        <v>794</v>
      </c>
      <c r="CU240" t="s">
        <v>794</v>
      </c>
      <c r="CV240" t="s">
        <v>794</v>
      </c>
      <c r="CW240" t="s">
        <v>794</v>
      </c>
      <c r="CX240" t="s">
        <v>794</v>
      </c>
      <c r="CY240" t="s">
        <v>794</v>
      </c>
      <c r="CZ240" t="s">
        <v>794</v>
      </c>
      <c r="DA240" t="s">
        <v>794</v>
      </c>
      <c r="DB240" t="s">
        <v>794</v>
      </c>
      <c r="DC240" t="s">
        <v>794</v>
      </c>
      <c r="DD240" t="s">
        <v>794</v>
      </c>
      <c r="DE240" t="s">
        <v>794</v>
      </c>
      <c r="DF240" t="s">
        <v>794</v>
      </c>
      <c r="DG240" t="s">
        <v>794</v>
      </c>
      <c r="DH240" t="s">
        <v>794</v>
      </c>
      <c r="DI240" t="s">
        <v>794</v>
      </c>
    </row>
    <row r="241" spans="1:113" x14ac:dyDescent="0.35">
      <c r="A241" t="s">
        <v>606</v>
      </c>
      <c r="B241" s="1">
        <v>41640</v>
      </c>
      <c r="C241" s="1">
        <v>42808</v>
      </c>
      <c r="D241">
        <v>0</v>
      </c>
      <c r="E241" t="s">
        <v>794</v>
      </c>
      <c r="F241" t="s">
        <v>794</v>
      </c>
      <c r="G241" t="s">
        <v>794</v>
      </c>
      <c r="H241" t="s">
        <v>794</v>
      </c>
      <c r="I241" t="s">
        <v>794</v>
      </c>
      <c r="J241" t="s">
        <v>794</v>
      </c>
      <c r="K241" t="s">
        <v>794</v>
      </c>
      <c r="L241" t="s">
        <v>794</v>
      </c>
      <c r="M241" t="s">
        <v>794</v>
      </c>
      <c r="N241" t="s">
        <v>794</v>
      </c>
      <c r="O241" t="s">
        <v>794</v>
      </c>
      <c r="P241" t="s">
        <v>794</v>
      </c>
      <c r="Q241" t="s">
        <v>794</v>
      </c>
      <c r="R241" t="s">
        <v>794</v>
      </c>
      <c r="S241" t="s">
        <v>794</v>
      </c>
      <c r="T241" t="s">
        <v>794</v>
      </c>
      <c r="U241" t="s">
        <v>794</v>
      </c>
      <c r="V241" t="s">
        <v>794</v>
      </c>
      <c r="W241" t="s">
        <v>794</v>
      </c>
      <c r="X241" t="s">
        <v>794</v>
      </c>
      <c r="Y241" t="s">
        <v>794</v>
      </c>
      <c r="Z241" t="s">
        <v>794</v>
      </c>
      <c r="AA241" t="s">
        <v>794</v>
      </c>
      <c r="AB241" t="s">
        <v>794</v>
      </c>
      <c r="AC241" t="s">
        <v>794</v>
      </c>
      <c r="AD241" t="s">
        <v>794</v>
      </c>
      <c r="AE241" t="s">
        <v>794</v>
      </c>
      <c r="AF241" t="s">
        <v>794</v>
      </c>
      <c r="AG241" t="s">
        <v>794</v>
      </c>
      <c r="AH241" t="s">
        <v>794</v>
      </c>
      <c r="AI241" t="s">
        <v>794</v>
      </c>
      <c r="AJ241" t="s">
        <v>794</v>
      </c>
      <c r="AK241" t="s">
        <v>794</v>
      </c>
      <c r="AL241" t="s">
        <v>794</v>
      </c>
      <c r="AM241" t="s">
        <v>794</v>
      </c>
      <c r="AN241" t="s">
        <v>794</v>
      </c>
      <c r="AO241" t="s">
        <v>794</v>
      </c>
      <c r="AP241" t="s">
        <v>794</v>
      </c>
      <c r="AQ241" t="s">
        <v>794</v>
      </c>
      <c r="AR241" t="s">
        <v>794</v>
      </c>
      <c r="AS241" t="s">
        <v>794</v>
      </c>
      <c r="AT241" t="s">
        <v>794</v>
      </c>
      <c r="AU241" t="s">
        <v>794</v>
      </c>
      <c r="AV241" t="s">
        <v>794</v>
      </c>
      <c r="AW241" t="s">
        <v>794</v>
      </c>
      <c r="AX241" t="s">
        <v>794</v>
      </c>
      <c r="AY241" t="s">
        <v>794</v>
      </c>
      <c r="AZ241" t="s">
        <v>794</v>
      </c>
      <c r="BA241" t="s">
        <v>794</v>
      </c>
      <c r="BB241" t="s">
        <v>794</v>
      </c>
      <c r="BC241" t="s">
        <v>794</v>
      </c>
      <c r="BD241" t="s">
        <v>794</v>
      </c>
      <c r="BE241" t="s">
        <v>794</v>
      </c>
      <c r="BF241" t="s">
        <v>794</v>
      </c>
      <c r="BG241" t="s">
        <v>794</v>
      </c>
      <c r="BH241" t="s">
        <v>794</v>
      </c>
      <c r="BI241" t="s">
        <v>794</v>
      </c>
      <c r="BJ241" t="s">
        <v>794</v>
      </c>
      <c r="BK241" t="s">
        <v>794</v>
      </c>
      <c r="BL241" t="s">
        <v>794</v>
      </c>
      <c r="BM241" t="s">
        <v>794</v>
      </c>
      <c r="BN241" t="s">
        <v>794</v>
      </c>
      <c r="BO241" t="s">
        <v>794</v>
      </c>
      <c r="BP241" t="s">
        <v>794</v>
      </c>
      <c r="BQ241" t="s">
        <v>794</v>
      </c>
      <c r="BR241" t="s">
        <v>794</v>
      </c>
      <c r="BS241" t="s">
        <v>794</v>
      </c>
      <c r="BT241" t="s">
        <v>794</v>
      </c>
      <c r="BU241" t="s">
        <v>794</v>
      </c>
      <c r="BV241" t="s">
        <v>794</v>
      </c>
      <c r="BW241" t="s">
        <v>794</v>
      </c>
      <c r="BX241" t="s">
        <v>794</v>
      </c>
      <c r="BY241" t="s">
        <v>794</v>
      </c>
      <c r="BZ241" t="s">
        <v>794</v>
      </c>
      <c r="CA241" t="s">
        <v>794</v>
      </c>
      <c r="CB241" t="s">
        <v>794</v>
      </c>
      <c r="CC241" t="s">
        <v>794</v>
      </c>
      <c r="CD241" t="s">
        <v>794</v>
      </c>
      <c r="CE241" t="s">
        <v>794</v>
      </c>
      <c r="CF241" t="s">
        <v>794</v>
      </c>
      <c r="CG241" t="s">
        <v>794</v>
      </c>
      <c r="CH241" t="s">
        <v>794</v>
      </c>
      <c r="CI241" t="s">
        <v>794</v>
      </c>
      <c r="CJ241" t="s">
        <v>794</v>
      </c>
      <c r="CK241" t="s">
        <v>794</v>
      </c>
      <c r="CL241" t="s">
        <v>794</v>
      </c>
      <c r="CM241" t="s">
        <v>794</v>
      </c>
      <c r="CN241" t="s">
        <v>794</v>
      </c>
      <c r="CO241" t="s">
        <v>794</v>
      </c>
      <c r="CP241" t="s">
        <v>794</v>
      </c>
      <c r="CQ241" t="s">
        <v>794</v>
      </c>
      <c r="CR241" t="s">
        <v>794</v>
      </c>
      <c r="CS241" t="s">
        <v>794</v>
      </c>
      <c r="CT241" t="s">
        <v>794</v>
      </c>
      <c r="CU241" t="s">
        <v>794</v>
      </c>
      <c r="CV241" t="s">
        <v>794</v>
      </c>
      <c r="CW241" t="s">
        <v>794</v>
      </c>
      <c r="CX241" t="s">
        <v>794</v>
      </c>
      <c r="CY241" t="s">
        <v>794</v>
      </c>
      <c r="CZ241" t="s">
        <v>794</v>
      </c>
      <c r="DA241" t="s">
        <v>794</v>
      </c>
      <c r="DB241" t="s">
        <v>794</v>
      </c>
      <c r="DC241" t="s">
        <v>794</v>
      </c>
      <c r="DD241" t="s">
        <v>794</v>
      </c>
      <c r="DE241" t="s">
        <v>794</v>
      </c>
      <c r="DF241" t="s">
        <v>794</v>
      </c>
      <c r="DG241" t="s">
        <v>794</v>
      </c>
      <c r="DH241" t="s">
        <v>794</v>
      </c>
      <c r="DI241" t="s">
        <v>794</v>
      </c>
    </row>
    <row r="242" spans="1:113" x14ac:dyDescent="0.35">
      <c r="A242" t="s">
        <v>606</v>
      </c>
      <c r="B242" s="1">
        <v>42809</v>
      </c>
      <c r="C242" s="1">
        <v>42848</v>
      </c>
      <c r="D242">
        <v>1</v>
      </c>
      <c r="E242">
        <v>0</v>
      </c>
      <c r="F242">
        <v>0</v>
      </c>
      <c r="G242">
        <v>1</v>
      </c>
      <c r="H242">
        <v>1</v>
      </c>
      <c r="I242">
        <v>0</v>
      </c>
      <c r="J242">
        <v>0</v>
      </c>
      <c r="K242">
        <v>0</v>
      </c>
      <c r="L242">
        <v>0</v>
      </c>
      <c r="M242">
        <v>0</v>
      </c>
      <c r="N242">
        <v>0</v>
      </c>
      <c r="O242">
        <v>0</v>
      </c>
      <c r="P242">
        <v>0</v>
      </c>
      <c r="Q242">
        <v>0</v>
      </c>
      <c r="R242">
        <v>1</v>
      </c>
      <c r="S242">
        <v>0</v>
      </c>
      <c r="T242">
        <v>0</v>
      </c>
      <c r="U242">
        <v>0</v>
      </c>
      <c r="V242">
        <v>0</v>
      </c>
      <c r="W242">
        <v>0</v>
      </c>
      <c r="X242">
        <v>0</v>
      </c>
      <c r="Y242">
        <v>0</v>
      </c>
      <c r="Z242">
        <v>0</v>
      </c>
      <c r="AA242">
        <v>0</v>
      </c>
      <c r="AB242">
        <v>0</v>
      </c>
      <c r="AC242">
        <v>0</v>
      </c>
      <c r="AD242">
        <v>1</v>
      </c>
      <c r="AE242">
        <v>1</v>
      </c>
      <c r="AF242">
        <v>0</v>
      </c>
      <c r="AG242">
        <v>0</v>
      </c>
      <c r="AH242">
        <v>0</v>
      </c>
      <c r="AI242">
        <v>1</v>
      </c>
      <c r="AJ242">
        <v>0</v>
      </c>
      <c r="AK242">
        <v>1</v>
      </c>
      <c r="AL242">
        <v>0</v>
      </c>
      <c r="AM242">
        <v>0</v>
      </c>
      <c r="AN242">
        <v>0</v>
      </c>
      <c r="AO242">
        <v>1</v>
      </c>
      <c r="AP242">
        <v>0</v>
      </c>
      <c r="AQ242">
        <v>0</v>
      </c>
      <c r="AR242" t="s">
        <v>794</v>
      </c>
      <c r="AS242" t="s">
        <v>794</v>
      </c>
      <c r="AT242" t="s">
        <v>794</v>
      </c>
      <c r="AU242" t="s">
        <v>794</v>
      </c>
      <c r="AV242">
        <v>0</v>
      </c>
      <c r="AW242" t="s">
        <v>794</v>
      </c>
      <c r="AX242" t="s">
        <v>794</v>
      </c>
      <c r="AY242">
        <v>0</v>
      </c>
      <c r="AZ242" t="s">
        <v>794</v>
      </c>
      <c r="BA242" t="s">
        <v>794</v>
      </c>
      <c r="BB242" t="s">
        <v>794</v>
      </c>
      <c r="BC242">
        <v>1</v>
      </c>
      <c r="BD242">
        <v>0</v>
      </c>
      <c r="BE242">
        <v>0</v>
      </c>
      <c r="BF242">
        <v>0</v>
      </c>
      <c r="BG242">
        <v>0</v>
      </c>
      <c r="BH242">
        <v>0</v>
      </c>
      <c r="BI242">
        <v>1</v>
      </c>
      <c r="BJ242">
        <v>0</v>
      </c>
      <c r="BK242">
        <v>0</v>
      </c>
      <c r="BL242" t="s">
        <v>794</v>
      </c>
      <c r="BM242" t="s">
        <v>794</v>
      </c>
      <c r="BN242">
        <v>0</v>
      </c>
      <c r="BO242" t="s">
        <v>794</v>
      </c>
      <c r="BP242" t="s">
        <v>794</v>
      </c>
      <c r="BQ242" t="s">
        <v>794</v>
      </c>
      <c r="BR242">
        <v>1</v>
      </c>
      <c r="BS242">
        <v>1</v>
      </c>
      <c r="BT242">
        <v>1</v>
      </c>
      <c r="BU242">
        <v>0</v>
      </c>
      <c r="BV242">
        <v>0</v>
      </c>
      <c r="BW242">
        <v>0</v>
      </c>
      <c r="BX242" t="s">
        <v>794</v>
      </c>
      <c r="BY242" t="s">
        <v>794</v>
      </c>
      <c r="BZ242" t="s">
        <v>794</v>
      </c>
      <c r="CA242" t="s">
        <v>794</v>
      </c>
      <c r="CB242" t="s">
        <v>794</v>
      </c>
      <c r="CC242" t="s">
        <v>794</v>
      </c>
      <c r="CD242" t="s">
        <v>794</v>
      </c>
      <c r="CE242" t="s">
        <v>794</v>
      </c>
      <c r="CF242" t="s">
        <v>794</v>
      </c>
      <c r="CG242" t="s">
        <v>794</v>
      </c>
      <c r="CH242" t="s">
        <v>794</v>
      </c>
      <c r="CI242" t="s">
        <v>794</v>
      </c>
      <c r="CJ242" t="s">
        <v>794</v>
      </c>
      <c r="CK242" t="s">
        <v>794</v>
      </c>
      <c r="CL242" t="s">
        <v>794</v>
      </c>
      <c r="CM242" t="s">
        <v>794</v>
      </c>
      <c r="CN242" t="s">
        <v>794</v>
      </c>
      <c r="CO242" t="s">
        <v>794</v>
      </c>
      <c r="CP242" t="s">
        <v>794</v>
      </c>
      <c r="CQ242" t="s">
        <v>794</v>
      </c>
      <c r="CR242">
        <v>0</v>
      </c>
      <c r="CS242" t="s">
        <v>794</v>
      </c>
      <c r="CT242" t="s">
        <v>794</v>
      </c>
      <c r="CU242" t="s">
        <v>794</v>
      </c>
      <c r="CV242" t="s">
        <v>794</v>
      </c>
      <c r="CW242" t="s">
        <v>794</v>
      </c>
      <c r="CX242" t="s">
        <v>794</v>
      </c>
      <c r="CY242" t="s">
        <v>794</v>
      </c>
      <c r="CZ242" t="s">
        <v>794</v>
      </c>
      <c r="DA242" t="s">
        <v>794</v>
      </c>
      <c r="DB242" t="s">
        <v>794</v>
      </c>
      <c r="DC242" t="s">
        <v>794</v>
      </c>
      <c r="DD242" t="s">
        <v>794</v>
      </c>
      <c r="DE242" t="s">
        <v>794</v>
      </c>
      <c r="DF242" t="s">
        <v>794</v>
      </c>
      <c r="DG242" t="s">
        <v>794</v>
      </c>
      <c r="DH242" t="s">
        <v>794</v>
      </c>
      <c r="DI242" t="s">
        <v>794</v>
      </c>
    </row>
    <row r="243" spans="1:113" x14ac:dyDescent="0.35">
      <c r="A243" t="s">
        <v>606</v>
      </c>
      <c r="B243" s="1">
        <v>42849</v>
      </c>
      <c r="C243" s="1">
        <v>42970</v>
      </c>
      <c r="D243">
        <v>1</v>
      </c>
      <c r="E243">
        <v>0</v>
      </c>
      <c r="F243">
        <v>0</v>
      </c>
      <c r="G243">
        <v>1</v>
      </c>
      <c r="H243">
        <v>1</v>
      </c>
      <c r="I243">
        <v>0</v>
      </c>
      <c r="J243">
        <v>0</v>
      </c>
      <c r="K243">
        <v>0</v>
      </c>
      <c r="L243">
        <v>0</v>
      </c>
      <c r="M243">
        <v>0</v>
      </c>
      <c r="N243">
        <v>0</v>
      </c>
      <c r="O243">
        <v>0</v>
      </c>
      <c r="P243">
        <v>0</v>
      </c>
      <c r="Q243">
        <v>0</v>
      </c>
      <c r="R243">
        <v>1</v>
      </c>
      <c r="S243">
        <v>0</v>
      </c>
      <c r="T243">
        <v>0</v>
      </c>
      <c r="U243">
        <v>0</v>
      </c>
      <c r="V243">
        <v>0</v>
      </c>
      <c r="W243">
        <v>0</v>
      </c>
      <c r="X243">
        <v>0</v>
      </c>
      <c r="Y243">
        <v>0</v>
      </c>
      <c r="Z243">
        <v>0</v>
      </c>
      <c r="AA243">
        <v>0</v>
      </c>
      <c r="AB243">
        <v>0</v>
      </c>
      <c r="AC243">
        <v>0</v>
      </c>
      <c r="AD243">
        <v>1</v>
      </c>
      <c r="AE243">
        <v>1</v>
      </c>
      <c r="AF243">
        <v>0</v>
      </c>
      <c r="AG243">
        <v>0</v>
      </c>
      <c r="AH243">
        <v>0</v>
      </c>
      <c r="AI243">
        <v>1</v>
      </c>
      <c r="AJ243">
        <v>0</v>
      </c>
      <c r="AK243">
        <v>1</v>
      </c>
      <c r="AL243">
        <v>0</v>
      </c>
      <c r="AM243">
        <v>0</v>
      </c>
      <c r="AN243">
        <v>0</v>
      </c>
      <c r="AO243">
        <v>1</v>
      </c>
      <c r="AP243">
        <v>0</v>
      </c>
      <c r="AQ243">
        <v>0</v>
      </c>
      <c r="AR243" t="s">
        <v>794</v>
      </c>
      <c r="AS243" t="s">
        <v>794</v>
      </c>
      <c r="AT243" t="s">
        <v>794</v>
      </c>
      <c r="AU243" t="s">
        <v>794</v>
      </c>
      <c r="AV243">
        <v>0</v>
      </c>
      <c r="AW243" t="s">
        <v>794</v>
      </c>
      <c r="AX243" t="s">
        <v>794</v>
      </c>
      <c r="AY243">
        <v>0</v>
      </c>
      <c r="AZ243" t="s">
        <v>794</v>
      </c>
      <c r="BA243" t="s">
        <v>794</v>
      </c>
      <c r="BB243" t="s">
        <v>794</v>
      </c>
      <c r="BC243">
        <v>1</v>
      </c>
      <c r="BD243">
        <v>0</v>
      </c>
      <c r="BE243">
        <v>0</v>
      </c>
      <c r="BF243">
        <v>0</v>
      </c>
      <c r="BG243">
        <v>0</v>
      </c>
      <c r="BH243">
        <v>0</v>
      </c>
      <c r="BI243">
        <v>1</v>
      </c>
      <c r="BJ243">
        <v>0</v>
      </c>
      <c r="BK243">
        <v>0</v>
      </c>
      <c r="BL243" t="s">
        <v>794</v>
      </c>
      <c r="BM243" t="s">
        <v>794</v>
      </c>
      <c r="BN243">
        <v>0</v>
      </c>
      <c r="BO243" t="s">
        <v>794</v>
      </c>
      <c r="BP243" t="s">
        <v>794</v>
      </c>
      <c r="BQ243" t="s">
        <v>794</v>
      </c>
      <c r="BR243">
        <v>1</v>
      </c>
      <c r="BS243">
        <v>1</v>
      </c>
      <c r="BT243">
        <v>1</v>
      </c>
      <c r="BU243">
        <v>0</v>
      </c>
      <c r="BV243">
        <v>0</v>
      </c>
      <c r="BW243">
        <v>0</v>
      </c>
      <c r="BX243" t="s">
        <v>794</v>
      </c>
      <c r="BY243" t="s">
        <v>794</v>
      </c>
      <c r="BZ243" t="s">
        <v>794</v>
      </c>
      <c r="CA243" t="s">
        <v>794</v>
      </c>
      <c r="CB243" t="s">
        <v>794</v>
      </c>
      <c r="CC243" t="s">
        <v>794</v>
      </c>
      <c r="CD243" t="s">
        <v>794</v>
      </c>
      <c r="CE243" t="s">
        <v>794</v>
      </c>
      <c r="CF243" t="s">
        <v>794</v>
      </c>
      <c r="CG243" t="s">
        <v>794</v>
      </c>
      <c r="CH243" t="s">
        <v>794</v>
      </c>
      <c r="CI243" t="s">
        <v>794</v>
      </c>
      <c r="CJ243" t="s">
        <v>794</v>
      </c>
      <c r="CK243" t="s">
        <v>794</v>
      </c>
      <c r="CL243" t="s">
        <v>794</v>
      </c>
      <c r="CM243" t="s">
        <v>794</v>
      </c>
      <c r="CN243" t="s">
        <v>794</v>
      </c>
      <c r="CO243" t="s">
        <v>794</v>
      </c>
      <c r="CP243" t="s">
        <v>794</v>
      </c>
      <c r="CQ243" t="s">
        <v>794</v>
      </c>
      <c r="CR243">
        <v>0</v>
      </c>
      <c r="CS243" t="s">
        <v>794</v>
      </c>
      <c r="CT243" t="s">
        <v>794</v>
      </c>
      <c r="CU243" t="s">
        <v>794</v>
      </c>
      <c r="CV243" t="s">
        <v>794</v>
      </c>
      <c r="CW243" t="s">
        <v>794</v>
      </c>
      <c r="CX243" t="s">
        <v>794</v>
      </c>
      <c r="CY243" t="s">
        <v>794</v>
      </c>
      <c r="CZ243" t="s">
        <v>794</v>
      </c>
      <c r="DA243" t="s">
        <v>794</v>
      </c>
      <c r="DB243" t="s">
        <v>794</v>
      </c>
      <c r="DC243" t="s">
        <v>794</v>
      </c>
      <c r="DD243" t="s">
        <v>794</v>
      </c>
      <c r="DE243" t="s">
        <v>794</v>
      </c>
      <c r="DF243" t="s">
        <v>794</v>
      </c>
      <c r="DG243" t="s">
        <v>794</v>
      </c>
      <c r="DH243" t="s">
        <v>794</v>
      </c>
      <c r="DI243" t="s">
        <v>794</v>
      </c>
    </row>
    <row r="244" spans="1:113" x14ac:dyDescent="0.35">
      <c r="A244" t="s">
        <v>606</v>
      </c>
      <c r="B244" s="1">
        <v>42971</v>
      </c>
      <c r="C244" s="1">
        <v>43037</v>
      </c>
      <c r="D244">
        <v>1</v>
      </c>
      <c r="E244">
        <v>0</v>
      </c>
      <c r="F244">
        <v>0</v>
      </c>
      <c r="G244">
        <v>1</v>
      </c>
      <c r="H244">
        <v>1</v>
      </c>
      <c r="I244">
        <v>0</v>
      </c>
      <c r="J244">
        <v>0</v>
      </c>
      <c r="K244">
        <v>0</v>
      </c>
      <c r="L244">
        <v>0</v>
      </c>
      <c r="M244">
        <v>0</v>
      </c>
      <c r="N244">
        <v>0</v>
      </c>
      <c r="O244">
        <v>0</v>
      </c>
      <c r="P244">
        <v>0</v>
      </c>
      <c r="Q244">
        <v>0</v>
      </c>
      <c r="R244">
        <v>1</v>
      </c>
      <c r="S244">
        <v>0</v>
      </c>
      <c r="T244">
        <v>0</v>
      </c>
      <c r="U244">
        <v>0</v>
      </c>
      <c r="V244">
        <v>0</v>
      </c>
      <c r="W244">
        <v>0</v>
      </c>
      <c r="X244">
        <v>0</v>
      </c>
      <c r="Y244">
        <v>0</v>
      </c>
      <c r="Z244">
        <v>0</v>
      </c>
      <c r="AA244">
        <v>0</v>
      </c>
      <c r="AB244">
        <v>0</v>
      </c>
      <c r="AC244">
        <v>0</v>
      </c>
      <c r="AD244">
        <v>1</v>
      </c>
      <c r="AE244">
        <v>1</v>
      </c>
      <c r="AF244">
        <v>0</v>
      </c>
      <c r="AG244">
        <v>0</v>
      </c>
      <c r="AH244">
        <v>0</v>
      </c>
      <c r="AI244">
        <v>1</v>
      </c>
      <c r="AJ244">
        <v>0</v>
      </c>
      <c r="AK244">
        <v>1</v>
      </c>
      <c r="AL244">
        <v>0</v>
      </c>
      <c r="AM244">
        <v>0</v>
      </c>
      <c r="AN244">
        <v>0</v>
      </c>
      <c r="AO244">
        <v>1</v>
      </c>
      <c r="AP244">
        <v>0</v>
      </c>
      <c r="AQ244">
        <v>0</v>
      </c>
      <c r="AR244" t="s">
        <v>794</v>
      </c>
      <c r="AS244" t="s">
        <v>794</v>
      </c>
      <c r="AT244" t="s">
        <v>794</v>
      </c>
      <c r="AU244" t="s">
        <v>794</v>
      </c>
      <c r="AV244">
        <v>0</v>
      </c>
      <c r="AW244" t="s">
        <v>794</v>
      </c>
      <c r="AX244" t="s">
        <v>794</v>
      </c>
      <c r="AY244">
        <v>0</v>
      </c>
      <c r="AZ244" t="s">
        <v>794</v>
      </c>
      <c r="BA244" t="s">
        <v>794</v>
      </c>
      <c r="BB244" t="s">
        <v>794</v>
      </c>
      <c r="BC244">
        <v>1</v>
      </c>
      <c r="BD244">
        <v>0</v>
      </c>
      <c r="BE244">
        <v>0</v>
      </c>
      <c r="BF244">
        <v>0</v>
      </c>
      <c r="BG244">
        <v>0</v>
      </c>
      <c r="BH244">
        <v>0</v>
      </c>
      <c r="BI244">
        <v>1</v>
      </c>
      <c r="BJ244">
        <v>0</v>
      </c>
      <c r="BK244">
        <v>0</v>
      </c>
      <c r="BL244" t="s">
        <v>794</v>
      </c>
      <c r="BM244" t="s">
        <v>794</v>
      </c>
      <c r="BN244">
        <v>0</v>
      </c>
      <c r="BO244" t="s">
        <v>794</v>
      </c>
      <c r="BP244" t="s">
        <v>794</v>
      </c>
      <c r="BQ244" t="s">
        <v>794</v>
      </c>
      <c r="BR244">
        <v>1</v>
      </c>
      <c r="BS244">
        <v>1</v>
      </c>
      <c r="BT244">
        <v>1</v>
      </c>
      <c r="BU244">
        <v>0</v>
      </c>
      <c r="BV244">
        <v>0</v>
      </c>
      <c r="BW244">
        <v>1</v>
      </c>
      <c r="BX244">
        <v>1</v>
      </c>
      <c r="BY244">
        <v>1</v>
      </c>
      <c r="BZ244">
        <v>0</v>
      </c>
      <c r="CA244">
        <v>0</v>
      </c>
      <c r="CB244">
        <v>0</v>
      </c>
      <c r="CC244">
        <v>0</v>
      </c>
      <c r="CD244">
        <v>0</v>
      </c>
      <c r="CE244">
        <v>0</v>
      </c>
      <c r="CF244">
        <v>0</v>
      </c>
      <c r="CG244">
        <v>0</v>
      </c>
      <c r="CH244">
        <v>1</v>
      </c>
      <c r="CI244">
        <v>0</v>
      </c>
      <c r="CJ244">
        <v>0</v>
      </c>
      <c r="CK244">
        <v>1</v>
      </c>
      <c r="CL244">
        <v>0</v>
      </c>
      <c r="CM244">
        <v>0</v>
      </c>
      <c r="CN244">
        <v>0</v>
      </c>
      <c r="CO244">
        <v>0</v>
      </c>
      <c r="CP244">
        <v>0</v>
      </c>
      <c r="CQ244">
        <v>0</v>
      </c>
      <c r="CR244">
        <v>0</v>
      </c>
      <c r="CS244" t="s">
        <v>794</v>
      </c>
      <c r="CT244" t="s">
        <v>794</v>
      </c>
      <c r="CU244" t="s">
        <v>794</v>
      </c>
      <c r="CV244" t="s">
        <v>794</v>
      </c>
      <c r="CW244" t="s">
        <v>794</v>
      </c>
      <c r="CX244" t="s">
        <v>794</v>
      </c>
      <c r="CY244" t="s">
        <v>794</v>
      </c>
      <c r="CZ244" t="s">
        <v>794</v>
      </c>
      <c r="DA244" t="s">
        <v>794</v>
      </c>
      <c r="DB244" t="s">
        <v>794</v>
      </c>
      <c r="DC244" t="s">
        <v>794</v>
      </c>
      <c r="DD244" t="s">
        <v>794</v>
      </c>
      <c r="DE244" t="s">
        <v>794</v>
      </c>
      <c r="DF244" t="s">
        <v>794</v>
      </c>
      <c r="DG244" t="s">
        <v>794</v>
      </c>
      <c r="DH244" t="s">
        <v>794</v>
      </c>
      <c r="DI244" t="s">
        <v>794</v>
      </c>
    </row>
    <row r="245" spans="1:113" x14ac:dyDescent="0.35">
      <c r="A245" t="s">
        <v>606</v>
      </c>
      <c r="B245" s="1">
        <v>43038</v>
      </c>
      <c r="C245" s="1">
        <v>43319</v>
      </c>
      <c r="D245">
        <v>1</v>
      </c>
      <c r="E245">
        <v>0</v>
      </c>
      <c r="F245">
        <v>0</v>
      </c>
      <c r="G245">
        <v>1</v>
      </c>
      <c r="H245">
        <v>1</v>
      </c>
      <c r="I245">
        <v>0</v>
      </c>
      <c r="J245">
        <v>0</v>
      </c>
      <c r="K245">
        <v>0</v>
      </c>
      <c r="L245">
        <v>0</v>
      </c>
      <c r="M245">
        <v>0</v>
      </c>
      <c r="N245">
        <v>0</v>
      </c>
      <c r="O245">
        <v>0</v>
      </c>
      <c r="P245">
        <v>0</v>
      </c>
      <c r="Q245">
        <v>0</v>
      </c>
      <c r="R245">
        <v>1</v>
      </c>
      <c r="S245">
        <v>0</v>
      </c>
      <c r="T245">
        <v>0</v>
      </c>
      <c r="U245">
        <v>0</v>
      </c>
      <c r="V245">
        <v>0</v>
      </c>
      <c r="W245">
        <v>0</v>
      </c>
      <c r="X245">
        <v>0</v>
      </c>
      <c r="Y245">
        <v>0</v>
      </c>
      <c r="Z245">
        <v>0</v>
      </c>
      <c r="AA245">
        <v>0</v>
      </c>
      <c r="AB245">
        <v>0</v>
      </c>
      <c r="AC245">
        <v>0</v>
      </c>
      <c r="AD245">
        <v>1</v>
      </c>
      <c r="AE245">
        <v>1</v>
      </c>
      <c r="AF245">
        <v>0</v>
      </c>
      <c r="AG245">
        <v>0</v>
      </c>
      <c r="AH245">
        <v>0</v>
      </c>
      <c r="AI245">
        <v>1</v>
      </c>
      <c r="AJ245">
        <v>0</v>
      </c>
      <c r="AK245">
        <v>1</v>
      </c>
      <c r="AL245">
        <v>0</v>
      </c>
      <c r="AM245">
        <v>0</v>
      </c>
      <c r="AN245">
        <v>0</v>
      </c>
      <c r="AO245">
        <v>1</v>
      </c>
      <c r="AP245">
        <v>0</v>
      </c>
      <c r="AQ245">
        <v>0</v>
      </c>
      <c r="AR245" t="s">
        <v>794</v>
      </c>
      <c r="AS245" t="s">
        <v>794</v>
      </c>
      <c r="AT245" t="s">
        <v>794</v>
      </c>
      <c r="AU245" t="s">
        <v>794</v>
      </c>
      <c r="AV245">
        <v>0</v>
      </c>
      <c r="AW245" t="s">
        <v>794</v>
      </c>
      <c r="AX245" t="s">
        <v>794</v>
      </c>
      <c r="AY245">
        <v>0</v>
      </c>
      <c r="AZ245" t="s">
        <v>794</v>
      </c>
      <c r="BA245" t="s">
        <v>794</v>
      </c>
      <c r="BB245" t="s">
        <v>794</v>
      </c>
      <c r="BC245">
        <v>1</v>
      </c>
      <c r="BD245">
        <v>0</v>
      </c>
      <c r="BE245">
        <v>0</v>
      </c>
      <c r="BF245">
        <v>0</v>
      </c>
      <c r="BG245">
        <v>0</v>
      </c>
      <c r="BH245">
        <v>0</v>
      </c>
      <c r="BI245">
        <v>1</v>
      </c>
      <c r="BJ245">
        <v>0</v>
      </c>
      <c r="BK245">
        <v>0</v>
      </c>
      <c r="BL245" t="s">
        <v>794</v>
      </c>
      <c r="BM245" t="s">
        <v>794</v>
      </c>
      <c r="BN245">
        <v>0</v>
      </c>
      <c r="BO245" t="s">
        <v>794</v>
      </c>
      <c r="BP245" t="s">
        <v>794</v>
      </c>
      <c r="BQ245" t="s">
        <v>794</v>
      </c>
      <c r="BR245">
        <v>1</v>
      </c>
      <c r="BS245">
        <v>1</v>
      </c>
      <c r="BT245">
        <v>1</v>
      </c>
      <c r="BU245">
        <v>0</v>
      </c>
      <c r="BV245">
        <v>0</v>
      </c>
      <c r="BW245">
        <v>1</v>
      </c>
      <c r="BX245">
        <v>1</v>
      </c>
      <c r="BY245">
        <v>1</v>
      </c>
      <c r="BZ245">
        <v>0</v>
      </c>
      <c r="CA245">
        <v>0</v>
      </c>
      <c r="CB245">
        <v>0</v>
      </c>
      <c r="CC245">
        <v>0</v>
      </c>
      <c r="CD245">
        <v>0</v>
      </c>
      <c r="CE245">
        <v>0</v>
      </c>
      <c r="CF245">
        <v>0</v>
      </c>
      <c r="CG245">
        <v>0</v>
      </c>
      <c r="CH245">
        <v>1</v>
      </c>
      <c r="CI245">
        <v>0</v>
      </c>
      <c r="CJ245">
        <v>0</v>
      </c>
      <c r="CK245">
        <v>1</v>
      </c>
      <c r="CL245">
        <v>0</v>
      </c>
      <c r="CM245">
        <v>0</v>
      </c>
      <c r="CN245">
        <v>0</v>
      </c>
      <c r="CO245">
        <v>0</v>
      </c>
      <c r="CP245">
        <v>0</v>
      </c>
      <c r="CQ245">
        <v>0</v>
      </c>
      <c r="CR245">
        <v>0</v>
      </c>
      <c r="CS245" t="s">
        <v>794</v>
      </c>
      <c r="CT245" t="s">
        <v>794</v>
      </c>
      <c r="CU245" t="s">
        <v>794</v>
      </c>
      <c r="CV245" t="s">
        <v>794</v>
      </c>
      <c r="CW245" t="s">
        <v>794</v>
      </c>
      <c r="CX245" t="s">
        <v>794</v>
      </c>
      <c r="CY245" t="s">
        <v>794</v>
      </c>
      <c r="CZ245" t="s">
        <v>794</v>
      </c>
      <c r="DA245" t="s">
        <v>794</v>
      </c>
      <c r="DB245" t="s">
        <v>794</v>
      </c>
      <c r="DC245" t="s">
        <v>794</v>
      </c>
      <c r="DD245" t="s">
        <v>794</v>
      </c>
      <c r="DE245" t="s">
        <v>794</v>
      </c>
      <c r="DF245" t="s">
        <v>794</v>
      </c>
      <c r="DG245" t="s">
        <v>794</v>
      </c>
      <c r="DH245" t="s">
        <v>794</v>
      </c>
      <c r="DI245" t="s">
        <v>794</v>
      </c>
    </row>
    <row r="246" spans="1:113" x14ac:dyDescent="0.35">
      <c r="A246" t="s">
        <v>606</v>
      </c>
      <c r="B246" s="1">
        <v>43320</v>
      </c>
      <c r="C246" s="1">
        <v>43529</v>
      </c>
      <c r="D246">
        <v>1</v>
      </c>
      <c r="E246">
        <v>0</v>
      </c>
      <c r="F246">
        <v>0</v>
      </c>
      <c r="G246">
        <v>1</v>
      </c>
      <c r="H246">
        <v>1</v>
      </c>
      <c r="I246">
        <v>0</v>
      </c>
      <c r="J246">
        <v>0</v>
      </c>
      <c r="K246">
        <v>0</v>
      </c>
      <c r="L246">
        <v>0</v>
      </c>
      <c r="M246">
        <v>0</v>
      </c>
      <c r="N246">
        <v>0</v>
      </c>
      <c r="O246">
        <v>0</v>
      </c>
      <c r="P246">
        <v>0</v>
      </c>
      <c r="Q246">
        <v>0</v>
      </c>
      <c r="R246">
        <v>1</v>
      </c>
      <c r="S246">
        <v>0</v>
      </c>
      <c r="T246">
        <v>0</v>
      </c>
      <c r="U246">
        <v>0</v>
      </c>
      <c r="V246">
        <v>0</v>
      </c>
      <c r="W246">
        <v>0</v>
      </c>
      <c r="X246">
        <v>0</v>
      </c>
      <c r="Y246">
        <v>0</v>
      </c>
      <c r="Z246">
        <v>0</v>
      </c>
      <c r="AA246">
        <v>0</v>
      </c>
      <c r="AB246">
        <v>0</v>
      </c>
      <c r="AC246">
        <v>0</v>
      </c>
      <c r="AD246">
        <v>1</v>
      </c>
      <c r="AE246">
        <v>1</v>
      </c>
      <c r="AF246">
        <v>0</v>
      </c>
      <c r="AG246">
        <v>0</v>
      </c>
      <c r="AH246">
        <v>0</v>
      </c>
      <c r="AI246">
        <v>1</v>
      </c>
      <c r="AJ246">
        <v>0</v>
      </c>
      <c r="AK246">
        <v>1</v>
      </c>
      <c r="AL246">
        <v>0</v>
      </c>
      <c r="AM246">
        <v>0</v>
      </c>
      <c r="AN246">
        <v>0</v>
      </c>
      <c r="AO246">
        <v>1</v>
      </c>
      <c r="AP246">
        <v>0</v>
      </c>
      <c r="AQ246">
        <v>0</v>
      </c>
      <c r="AR246" t="s">
        <v>794</v>
      </c>
      <c r="AS246" t="s">
        <v>794</v>
      </c>
      <c r="AT246" t="s">
        <v>794</v>
      </c>
      <c r="AU246" t="s">
        <v>794</v>
      </c>
      <c r="AV246">
        <v>0</v>
      </c>
      <c r="AW246" t="s">
        <v>794</v>
      </c>
      <c r="AX246" t="s">
        <v>794</v>
      </c>
      <c r="AY246">
        <v>0</v>
      </c>
      <c r="AZ246" t="s">
        <v>794</v>
      </c>
      <c r="BA246" t="s">
        <v>794</v>
      </c>
      <c r="BB246" t="s">
        <v>794</v>
      </c>
      <c r="BC246">
        <v>1</v>
      </c>
      <c r="BD246">
        <v>0</v>
      </c>
      <c r="BE246">
        <v>0</v>
      </c>
      <c r="BF246">
        <v>0</v>
      </c>
      <c r="BG246">
        <v>0</v>
      </c>
      <c r="BH246">
        <v>0</v>
      </c>
      <c r="BI246">
        <v>1</v>
      </c>
      <c r="BJ246">
        <v>0</v>
      </c>
      <c r="BK246">
        <v>0</v>
      </c>
      <c r="BL246" t="s">
        <v>794</v>
      </c>
      <c r="BM246" t="s">
        <v>794</v>
      </c>
      <c r="BN246">
        <v>0</v>
      </c>
      <c r="BO246" t="s">
        <v>794</v>
      </c>
      <c r="BP246" t="s">
        <v>794</v>
      </c>
      <c r="BQ246" t="s">
        <v>794</v>
      </c>
      <c r="BR246">
        <v>1</v>
      </c>
      <c r="BS246">
        <v>1</v>
      </c>
      <c r="BT246">
        <v>1</v>
      </c>
      <c r="BU246">
        <v>0</v>
      </c>
      <c r="BV246">
        <v>0</v>
      </c>
      <c r="BW246">
        <v>1</v>
      </c>
      <c r="BX246">
        <v>1</v>
      </c>
      <c r="BY246">
        <v>1</v>
      </c>
      <c r="BZ246">
        <v>0</v>
      </c>
      <c r="CA246">
        <v>0</v>
      </c>
      <c r="CB246">
        <v>0</v>
      </c>
      <c r="CC246">
        <v>0</v>
      </c>
      <c r="CD246">
        <v>0</v>
      </c>
      <c r="CE246">
        <v>0</v>
      </c>
      <c r="CF246">
        <v>0</v>
      </c>
      <c r="CG246">
        <v>0</v>
      </c>
      <c r="CH246">
        <v>1</v>
      </c>
      <c r="CI246">
        <v>0</v>
      </c>
      <c r="CJ246">
        <v>0</v>
      </c>
      <c r="CK246">
        <v>1</v>
      </c>
      <c r="CL246">
        <v>0</v>
      </c>
      <c r="CM246">
        <v>0</v>
      </c>
      <c r="CN246">
        <v>0</v>
      </c>
      <c r="CO246">
        <v>1</v>
      </c>
      <c r="CP246">
        <v>0</v>
      </c>
      <c r="CQ246">
        <v>0</v>
      </c>
      <c r="CR246">
        <v>0</v>
      </c>
      <c r="CS246" t="s">
        <v>794</v>
      </c>
      <c r="CT246" t="s">
        <v>794</v>
      </c>
      <c r="CU246" t="s">
        <v>794</v>
      </c>
      <c r="CV246" t="s">
        <v>794</v>
      </c>
      <c r="CW246" t="s">
        <v>794</v>
      </c>
      <c r="CX246" t="s">
        <v>794</v>
      </c>
      <c r="CY246" t="s">
        <v>794</v>
      </c>
      <c r="CZ246" t="s">
        <v>794</v>
      </c>
      <c r="DA246" t="s">
        <v>794</v>
      </c>
      <c r="DB246" t="s">
        <v>794</v>
      </c>
      <c r="DC246" t="s">
        <v>794</v>
      </c>
      <c r="DD246" t="s">
        <v>794</v>
      </c>
      <c r="DE246" t="s">
        <v>794</v>
      </c>
      <c r="DF246" t="s">
        <v>794</v>
      </c>
      <c r="DG246" t="s">
        <v>794</v>
      </c>
      <c r="DH246" t="s">
        <v>794</v>
      </c>
      <c r="DI246" t="s">
        <v>794</v>
      </c>
    </row>
    <row r="247" spans="1:113" x14ac:dyDescent="0.35">
      <c r="A247" t="s">
        <v>606</v>
      </c>
      <c r="B247" s="1">
        <v>43530</v>
      </c>
      <c r="C247" s="1">
        <v>43655</v>
      </c>
      <c r="D247">
        <v>1</v>
      </c>
      <c r="E247">
        <v>0</v>
      </c>
      <c r="F247">
        <v>0</v>
      </c>
      <c r="G247">
        <v>1</v>
      </c>
      <c r="H247">
        <v>1</v>
      </c>
      <c r="I247">
        <v>0</v>
      </c>
      <c r="J247">
        <v>0</v>
      </c>
      <c r="K247">
        <v>0</v>
      </c>
      <c r="L247">
        <v>0</v>
      </c>
      <c r="M247">
        <v>0</v>
      </c>
      <c r="N247">
        <v>0</v>
      </c>
      <c r="O247">
        <v>0</v>
      </c>
      <c r="P247">
        <v>0</v>
      </c>
      <c r="Q247">
        <v>0</v>
      </c>
      <c r="R247">
        <v>1</v>
      </c>
      <c r="S247">
        <v>0</v>
      </c>
      <c r="T247">
        <v>0</v>
      </c>
      <c r="U247">
        <v>0</v>
      </c>
      <c r="V247">
        <v>0</v>
      </c>
      <c r="W247">
        <v>0</v>
      </c>
      <c r="X247">
        <v>0</v>
      </c>
      <c r="Y247">
        <v>0</v>
      </c>
      <c r="Z247">
        <v>0</v>
      </c>
      <c r="AA247">
        <v>0</v>
      </c>
      <c r="AB247">
        <v>0</v>
      </c>
      <c r="AC247">
        <v>0</v>
      </c>
      <c r="AD247">
        <v>1</v>
      </c>
      <c r="AE247">
        <v>1</v>
      </c>
      <c r="AF247">
        <v>0</v>
      </c>
      <c r="AG247">
        <v>0</v>
      </c>
      <c r="AH247">
        <v>0</v>
      </c>
      <c r="AI247">
        <v>1</v>
      </c>
      <c r="AJ247">
        <v>0</v>
      </c>
      <c r="AK247">
        <v>1</v>
      </c>
      <c r="AL247">
        <v>0</v>
      </c>
      <c r="AM247">
        <v>0</v>
      </c>
      <c r="AN247">
        <v>0</v>
      </c>
      <c r="AO247">
        <v>1</v>
      </c>
      <c r="AP247">
        <v>0</v>
      </c>
      <c r="AQ247">
        <v>0</v>
      </c>
      <c r="AR247" t="s">
        <v>794</v>
      </c>
      <c r="AS247" t="s">
        <v>794</v>
      </c>
      <c r="AT247" t="s">
        <v>794</v>
      </c>
      <c r="AU247" t="s">
        <v>794</v>
      </c>
      <c r="AV247">
        <v>0</v>
      </c>
      <c r="AW247" t="s">
        <v>794</v>
      </c>
      <c r="AX247" t="s">
        <v>794</v>
      </c>
      <c r="AY247">
        <v>0</v>
      </c>
      <c r="AZ247" t="s">
        <v>794</v>
      </c>
      <c r="BA247" t="s">
        <v>794</v>
      </c>
      <c r="BB247" t="s">
        <v>794</v>
      </c>
      <c r="BC247">
        <v>1</v>
      </c>
      <c r="BD247">
        <v>0</v>
      </c>
      <c r="BE247">
        <v>0</v>
      </c>
      <c r="BF247">
        <v>0</v>
      </c>
      <c r="BG247">
        <v>0</v>
      </c>
      <c r="BH247">
        <v>0</v>
      </c>
      <c r="BI247">
        <v>1</v>
      </c>
      <c r="BJ247">
        <v>0</v>
      </c>
      <c r="BK247">
        <v>0</v>
      </c>
      <c r="BL247" t="s">
        <v>794</v>
      </c>
      <c r="BM247" t="s">
        <v>794</v>
      </c>
      <c r="BN247">
        <v>0</v>
      </c>
      <c r="BO247" t="s">
        <v>794</v>
      </c>
      <c r="BP247" t="s">
        <v>794</v>
      </c>
      <c r="BQ247" t="s">
        <v>794</v>
      </c>
      <c r="BR247">
        <v>1</v>
      </c>
      <c r="BS247">
        <v>1</v>
      </c>
      <c r="BT247">
        <v>1</v>
      </c>
      <c r="BU247">
        <v>0</v>
      </c>
      <c r="BV247">
        <v>0</v>
      </c>
      <c r="BW247">
        <v>1</v>
      </c>
      <c r="BX247">
        <v>1</v>
      </c>
      <c r="BY247">
        <v>1</v>
      </c>
      <c r="BZ247">
        <v>0</v>
      </c>
      <c r="CA247">
        <v>0</v>
      </c>
      <c r="CB247">
        <v>0</v>
      </c>
      <c r="CC247">
        <v>0</v>
      </c>
      <c r="CD247">
        <v>0</v>
      </c>
      <c r="CE247">
        <v>0</v>
      </c>
      <c r="CF247">
        <v>0</v>
      </c>
      <c r="CG247">
        <v>0</v>
      </c>
      <c r="CH247">
        <v>1</v>
      </c>
      <c r="CI247">
        <v>0</v>
      </c>
      <c r="CJ247">
        <v>0</v>
      </c>
      <c r="CK247">
        <v>1</v>
      </c>
      <c r="CL247">
        <v>0</v>
      </c>
      <c r="CM247">
        <v>0</v>
      </c>
      <c r="CN247">
        <v>0</v>
      </c>
      <c r="CO247">
        <v>1</v>
      </c>
      <c r="CP247">
        <v>0</v>
      </c>
      <c r="CQ247">
        <v>0</v>
      </c>
      <c r="CR247">
        <v>0</v>
      </c>
      <c r="CS247" t="s">
        <v>794</v>
      </c>
      <c r="CT247" t="s">
        <v>794</v>
      </c>
      <c r="CU247" t="s">
        <v>794</v>
      </c>
      <c r="CV247" t="s">
        <v>794</v>
      </c>
      <c r="CW247" t="s">
        <v>794</v>
      </c>
      <c r="CX247" t="s">
        <v>794</v>
      </c>
      <c r="CY247" t="s">
        <v>794</v>
      </c>
      <c r="CZ247" t="s">
        <v>794</v>
      </c>
      <c r="DA247" t="s">
        <v>794</v>
      </c>
      <c r="DB247" t="s">
        <v>794</v>
      </c>
      <c r="DC247" t="s">
        <v>794</v>
      </c>
      <c r="DD247" t="s">
        <v>794</v>
      </c>
      <c r="DE247" t="s">
        <v>794</v>
      </c>
      <c r="DF247" t="s">
        <v>794</v>
      </c>
      <c r="DG247" t="s">
        <v>794</v>
      </c>
      <c r="DH247" t="s">
        <v>794</v>
      </c>
      <c r="DI247" t="s">
        <v>794</v>
      </c>
    </row>
    <row r="248" spans="1:113" x14ac:dyDescent="0.35">
      <c r="A248" t="s">
        <v>606</v>
      </c>
      <c r="B248" s="1">
        <v>43656</v>
      </c>
      <c r="C248" s="1">
        <v>43781</v>
      </c>
      <c r="D248">
        <v>1</v>
      </c>
      <c r="E248">
        <v>0</v>
      </c>
      <c r="F248">
        <v>0</v>
      </c>
      <c r="G248">
        <v>1</v>
      </c>
      <c r="H248">
        <v>1</v>
      </c>
      <c r="I248">
        <v>0</v>
      </c>
      <c r="J248">
        <v>0</v>
      </c>
      <c r="K248">
        <v>0</v>
      </c>
      <c r="L248">
        <v>0</v>
      </c>
      <c r="M248">
        <v>0</v>
      </c>
      <c r="N248">
        <v>0</v>
      </c>
      <c r="O248">
        <v>0</v>
      </c>
      <c r="P248">
        <v>0</v>
      </c>
      <c r="Q248">
        <v>0</v>
      </c>
      <c r="R248">
        <v>1</v>
      </c>
      <c r="S248">
        <v>0</v>
      </c>
      <c r="T248">
        <v>0</v>
      </c>
      <c r="U248">
        <v>0</v>
      </c>
      <c r="V248">
        <v>0</v>
      </c>
      <c r="W248">
        <v>0</v>
      </c>
      <c r="X248">
        <v>0</v>
      </c>
      <c r="Y248">
        <v>0</v>
      </c>
      <c r="Z248">
        <v>0</v>
      </c>
      <c r="AA248">
        <v>0</v>
      </c>
      <c r="AB248">
        <v>0</v>
      </c>
      <c r="AC248">
        <v>0</v>
      </c>
      <c r="AD248">
        <v>1</v>
      </c>
      <c r="AE248">
        <v>1</v>
      </c>
      <c r="AF248">
        <v>0</v>
      </c>
      <c r="AG248">
        <v>0</v>
      </c>
      <c r="AH248">
        <v>0</v>
      </c>
      <c r="AI248">
        <v>1</v>
      </c>
      <c r="AJ248">
        <v>0</v>
      </c>
      <c r="AK248">
        <v>1</v>
      </c>
      <c r="AL248">
        <v>0</v>
      </c>
      <c r="AM248">
        <v>0</v>
      </c>
      <c r="AN248">
        <v>0</v>
      </c>
      <c r="AO248">
        <v>1</v>
      </c>
      <c r="AP248">
        <v>0</v>
      </c>
      <c r="AQ248">
        <v>0</v>
      </c>
      <c r="AR248" t="s">
        <v>794</v>
      </c>
      <c r="AS248" t="s">
        <v>794</v>
      </c>
      <c r="AT248" t="s">
        <v>794</v>
      </c>
      <c r="AU248" t="s">
        <v>794</v>
      </c>
      <c r="AV248">
        <v>0</v>
      </c>
      <c r="AW248" t="s">
        <v>794</v>
      </c>
      <c r="AX248" t="s">
        <v>794</v>
      </c>
      <c r="AY248">
        <v>0</v>
      </c>
      <c r="AZ248" t="s">
        <v>794</v>
      </c>
      <c r="BA248" t="s">
        <v>794</v>
      </c>
      <c r="BB248" t="s">
        <v>794</v>
      </c>
      <c r="BC248">
        <v>1</v>
      </c>
      <c r="BD248">
        <v>0</v>
      </c>
      <c r="BE248">
        <v>0</v>
      </c>
      <c r="BF248">
        <v>0</v>
      </c>
      <c r="BG248">
        <v>0</v>
      </c>
      <c r="BH248">
        <v>0</v>
      </c>
      <c r="BI248">
        <v>1</v>
      </c>
      <c r="BJ248">
        <v>0</v>
      </c>
      <c r="BK248">
        <v>0</v>
      </c>
      <c r="BL248" t="s">
        <v>794</v>
      </c>
      <c r="BM248" t="s">
        <v>794</v>
      </c>
      <c r="BN248">
        <v>0</v>
      </c>
      <c r="BO248" t="s">
        <v>794</v>
      </c>
      <c r="BP248" t="s">
        <v>794</v>
      </c>
      <c r="BQ248" t="s">
        <v>794</v>
      </c>
      <c r="BR248">
        <v>1</v>
      </c>
      <c r="BS248">
        <v>1</v>
      </c>
      <c r="BT248">
        <v>1</v>
      </c>
      <c r="BU248">
        <v>0</v>
      </c>
      <c r="BV248">
        <v>0</v>
      </c>
      <c r="BW248">
        <v>1</v>
      </c>
      <c r="BX248">
        <v>1</v>
      </c>
      <c r="BY248">
        <v>1</v>
      </c>
      <c r="BZ248">
        <v>0</v>
      </c>
      <c r="CA248">
        <v>0</v>
      </c>
      <c r="CB248">
        <v>0</v>
      </c>
      <c r="CC248">
        <v>0</v>
      </c>
      <c r="CD248">
        <v>0</v>
      </c>
      <c r="CE248">
        <v>0</v>
      </c>
      <c r="CF248">
        <v>0</v>
      </c>
      <c r="CG248">
        <v>0</v>
      </c>
      <c r="CH248">
        <v>1</v>
      </c>
      <c r="CI248">
        <v>0</v>
      </c>
      <c r="CJ248">
        <v>0</v>
      </c>
      <c r="CK248">
        <v>1</v>
      </c>
      <c r="CL248">
        <v>0</v>
      </c>
      <c r="CM248">
        <v>0</v>
      </c>
      <c r="CN248">
        <v>0</v>
      </c>
      <c r="CO248">
        <v>1</v>
      </c>
      <c r="CP248">
        <v>0</v>
      </c>
      <c r="CQ248">
        <v>0</v>
      </c>
      <c r="CR248">
        <v>0</v>
      </c>
      <c r="CS248" t="s">
        <v>794</v>
      </c>
      <c r="CT248" t="s">
        <v>794</v>
      </c>
      <c r="CU248" t="s">
        <v>794</v>
      </c>
      <c r="CV248" t="s">
        <v>794</v>
      </c>
      <c r="CW248" t="s">
        <v>794</v>
      </c>
      <c r="CX248" t="s">
        <v>794</v>
      </c>
      <c r="CY248" t="s">
        <v>794</v>
      </c>
      <c r="CZ248" t="s">
        <v>794</v>
      </c>
      <c r="DA248" t="s">
        <v>794</v>
      </c>
      <c r="DB248" t="s">
        <v>794</v>
      </c>
      <c r="DC248" t="s">
        <v>794</v>
      </c>
      <c r="DD248" t="s">
        <v>794</v>
      </c>
      <c r="DE248" t="s">
        <v>794</v>
      </c>
      <c r="DF248" t="s">
        <v>794</v>
      </c>
      <c r="DG248" t="s">
        <v>794</v>
      </c>
      <c r="DH248" t="s">
        <v>794</v>
      </c>
      <c r="DI248" t="s">
        <v>794</v>
      </c>
    </row>
    <row r="249" spans="1:113" x14ac:dyDescent="0.35">
      <c r="A249" t="s">
        <v>606</v>
      </c>
      <c r="B249" s="1">
        <v>43782</v>
      </c>
      <c r="C249" s="1">
        <v>43830</v>
      </c>
      <c r="D249">
        <v>1</v>
      </c>
      <c r="E249">
        <v>0</v>
      </c>
      <c r="F249">
        <v>0</v>
      </c>
      <c r="G249">
        <v>1</v>
      </c>
      <c r="H249">
        <v>1</v>
      </c>
      <c r="I249">
        <v>0</v>
      </c>
      <c r="J249">
        <v>0</v>
      </c>
      <c r="K249">
        <v>0</v>
      </c>
      <c r="L249">
        <v>0</v>
      </c>
      <c r="M249">
        <v>0</v>
      </c>
      <c r="N249">
        <v>0</v>
      </c>
      <c r="O249">
        <v>0</v>
      </c>
      <c r="P249">
        <v>0</v>
      </c>
      <c r="Q249">
        <v>0</v>
      </c>
      <c r="R249">
        <v>1</v>
      </c>
      <c r="S249">
        <v>0</v>
      </c>
      <c r="T249">
        <v>0</v>
      </c>
      <c r="U249">
        <v>0</v>
      </c>
      <c r="V249">
        <v>0</v>
      </c>
      <c r="W249">
        <v>0</v>
      </c>
      <c r="X249">
        <v>0</v>
      </c>
      <c r="Y249">
        <v>0</v>
      </c>
      <c r="Z249">
        <v>0</v>
      </c>
      <c r="AA249">
        <v>0</v>
      </c>
      <c r="AB249">
        <v>0</v>
      </c>
      <c r="AC249">
        <v>0</v>
      </c>
      <c r="AD249">
        <v>1</v>
      </c>
      <c r="AE249">
        <v>1</v>
      </c>
      <c r="AF249">
        <v>0</v>
      </c>
      <c r="AG249">
        <v>0</v>
      </c>
      <c r="AH249">
        <v>0</v>
      </c>
      <c r="AI249">
        <v>1</v>
      </c>
      <c r="AJ249">
        <v>0</v>
      </c>
      <c r="AK249">
        <v>1</v>
      </c>
      <c r="AL249">
        <v>0</v>
      </c>
      <c r="AM249">
        <v>0</v>
      </c>
      <c r="AN249">
        <v>0</v>
      </c>
      <c r="AO249">
        <v>1</v>
      </c>
      <c r="AP249">
        <v>0</v>
      </c>
      <c r="AQ249">
        <v>0</v>
      </c>
      <c r="AR249" t="s">
        <v>794</v>
      </c>
      <c r="AS249" t="s">
        <v>794</v>
      </c>
      <c r="AT249" t="s">
        <v>794</v>
      </c>
      <c r="AU249" t="s">
        <v>794</v>
      </c>
      <c r="AV249">
        <v>0</v>
      </c>
      <c r="AW249" t="s">
        <v>794</v>
      </c>
      <c r="AX249" t="s">
        <v>794</v>
      </c>
      <c r="AY249">
        <v>0</v>
      </c>
      <c r="AZ249" t="s">
        <v>794</v>
      </c>
      <c r="BA249" t="s">
        <v>794</v>
      </c>
      <c r="BB249" t="s">
        <v>794</v>
      </c>
      <c r="BC249">
        <v>1</v>
      </c>
      <c r="BD249">
        <v>0</v>
      </c>
      <c r="BE249">
        <v>0</v>
      </c>
      <c r="BF249">
        <v>0</v>
      </c>
      <c r="BG249">
        <v>0</v>
      </c>
      <c r="BH249">
        <v>0</v>
      </c>
      <c r="BI249">
        <v>1</v>
      </c>
      <c r="BJ249">
        <v>0</v>
      </c>
      <c r="BK249">
        <v>0</v>
      </c>
      <c r="BL249" t="s">
        <v>794</v>
      </c>
      <c r="BM249" t="s">
        <v>794</v>
      </c>
      <c r="BN249">
        <v>0</v>
      </c>
      <c r="BO249" t="s">
        <v>794</v>
      </c>
      <c r="BP249" t="s">
        <v>794</v>
      </c>
      <c r="BQ249" t="s">
        <v>794</v>
      </c>
      <c r="BR249">
        <v>1</v>
      </c>
      <c r="BS249">
        <v>1</v>
      </c>
      <c r="BT249">
        <v>1</v>
      </c>
      <c r="BU249">
        <v>0</v>
      </c>
      <c r="BV249">
        <v>0</v>
      </c>
      <c r="BW249">
        <v>1</v>
      </c>
      <c r="BX249">
        <v>1</v>
      </c>
      <c r="BY249">
        <v>1</v>
      </c>
      <c r="BZ249">
        <v>0</v>
      </c>
      <c r="CA249">
        <v>0</v>
      </c>
      <c r="CB249">
        <v>0</v>
      </c>
      <c r="CC249">
        <v>0</v>
      </c>
      <c r="CD249">
        <v>0</v>
      </c>
      <c r="CE249">
        <v>0</v>
      </c>
      <c r="CF249">
        <v>0</v>
      </c>
      <c r="CG249">
        <v>0</v>
      </c>
      <c r="CH249">
        <v>1</v>
      </c>
      <c r="CI249">
        <v>0</v>
      </c>
      <c r="CJ249">
        <v>0</v>
      </c>
      <c r="CK249">
        <v>1</v>
      </c>
      <c r="CL249">
        <v>0</v>
      </c>
      <c r="CM249">
        <v>0</v>
      </c>
      <c r="CN249">
        <v>0</v>
      </c>
      <c r="CO249">
        <v>1</v>
      </c>
      <c r="CP249">
        <v>0</v>
      </c>
      <c r="CQ249">
        <v>0</v>
      </c>
      <c r="CR249">
        <v>0</v>
      </c>
      <c r="CS249" t="s">
        <v>794</v>
      </c>
      <c r="CT249" t="s">
        <v>794</v>
      </c>
      <c r="CU249" t="s">
        <v>794</v>
      </c>
      <c r="CV249" t="s">
        <v>794</v>
      </c>
      <c r="CW249" t="s">
        <v>794</v>
      </c>
      <c r="CX249" t="s">
        <v>794</v>
      </c>
      <c r="CY249" t="s">
        <v>794</v>
      </c>
      <c r="CZ249" t="s">
        <v>794</v>
      </c>
      <c r="DA249" t="s">
        <v>794</v>
      </c>
      <c r="DB249" t="s">
        <v>794</v>
      </c>
      <c r="DC249" t="s">
        <v>794</v>
      </c>
      <c r="DD249" t="s">
        <v>794</v>
      </c>
      <c r="DE249" t="s">
        <v>794</v>
      </c>
      <c r="DF249" t="s">
        <v>794</v>
      </c>
      <c r="DG249" t="s">
        <v>794</v>
      </c>
      <c r="DH249" t="s">
        <v>794</v>
      </c>
      <c r="DI249" t="s">
        <v>794</v>
      </c>
    </row>
    <row r="250" spans="1:113" x14ac:dyDescent="0.35">
      <c r="A250" t="s">
        <v>663</v>
      </c>
      <c r="B250" s="1">
        <v>41640</v>
      </c>
      <c r="C250" s="1">
        <v>43404</v>
      </c>
      <c r="D250">
        <v>0</v>
      </c>
      <c r="E250" t="s">
        <v>794</v>
      </c>
      <c r="F250" t="s">
        <v>794</v>
      </c>
      <c r="G250" t="s">
        <v>794</v>
      </c>
      <c r="H250" t="s">
        <v>794</v>
      </c>
      <c r="I250" t="s">
        <v>794</v>
      </c>
      <c r="J250" t="s">
        <v>794</v>
      </c>
      <c r="K250" t="s">
        <v>794</v>
      </c>
      <c r="L250" t="s">
        <v>794</v>
      </c>
      <c r="M250" t="s">
        <v>794</v>
      </c>
      <c r="N250" t="s">
        <v>794</v>
      </c>
      <c r="O250" t="s">
        <v>794</v>
      </c>
      <c r="P250" t="s">
        <v>794</v>
      </c>
      <c r="Q250" t="s">
        <v>794</v>
      </c>
      <c r="R250" t="s">
        <v>794</v>
      </c>
      <c r="S250" t="s">
        <v>794</v>
      </c>
      <c r="T250" t="s">
        <v>794</v>
      </c>
      <c r="U250" t="s">
        <v>794</v>
      </c>
      <c r="V250" t="s">
        <v>794</v>
      </c>
      <c r="W250" t="s">
        <v>794</v>
      </c>
      <c r="X250" t="s">
        <v>794</v>
      </c>
      <c r="Y250" t="s">
        <v>794</v>
      </c>
      <c r="Z250" t="s">
        <v>794</v>
      </c>
      <c r="AA250" t="s">
        <v>794</v>
      </c>
      <c r="AB250" t="s">
        <v>794</v>
      </c>
      <c r="AC250" t="s">
        <v>794</v>
      </c>
      <c r="AD250" t="s">
        <v>794</v>
      </c>
      <c r="AE250" t="s">
        <v>794</v>
      </c>
      <c r="AF250" t="s">
        <v>794</v>
      </c>
      <c r="AG250" t="s">
        <v>794</v>
      </c>
      <c r="AH250" t="s">
        <v>794</v>
      </c>
      <c r="AI250" t="s">
        <v>794</v>
      </c>
      <c r="AJ250" t="s">
        <v>794</v>
      </c>
      <c r="AK250" t="s">
        <v>794</v>
      </c>
      <c r="AL250" t="s">
        <v>794</v>
      </c>
      <c r="AM250" t="s">
        <v>794</v>
      </c>
      <c r="AN250" t="s">
        <v>794</v>
      </c>
      <c r="AO250" t="s">
        <v>794</v>
      </c>
      <c r="AP250" t="s">
        <v>794</v>
      </c>
      <c r="AQ250" t="s">
        <v>794</v>
      </c>
      <c r="AR250" t="s">
        <v>794</v>
      </c>
      <c r="AS250" t="s">
        <v>794</v>
      </c>
      <c r="AT250" t="s">
        <v>794</v>
      </c>
      <c r="AU250" t="s">
        <v>794</v>
      </c>
      <c r="AV250" t="s">
        <v>794</v>
      </c>
      <c r="AW250" t="s">
        <v>794</v>
      </c>
      <c r="AX250" t="s">
        <v>794</v>
      </c>
      <c r="AY250" t="s">
        <v>794</v>
      </c>
      <c r="AZ250" t="s">
        <v>794</v>
      </c>
      <c r="BA250" t="s">
        <v>794</v>
      </c>
      <c r="BB250" t="s">
        <v>794</v>
      </c>
      <c r="BC250" t="s">
        <v>794</v>
      </c>
      <c r="BD250" t="s">
        <v>794</v>
      </c>
      <c r="BE250" t="s">
        <v>794</v>
      </c>
      <c r="BF250" t="s">
        <v>794</v>
      </c>
      <c r="BG250" t="s">
        <v>794</v>
      </c>
      <c r="BH250" t="s">
        <v>794</v>
      </c>
      <c r="BI250" t="s">
        <v>794</v>
      </c>
      <c r="BJ250" t="s">
        <v>794</v>
      </c>
      <c r="BK250" t="s">
        <v>794</v>
      </c>
      <c r="BL250" t="s">
        <v>794</v>
      </c>
      <c r="BM250" t="s">
        <v>794</v>
      </c>
      <c r="BN250" t="s">
        <v>794</v>
      </c>
      <c r="BO250" t="s">
        <v>794</v>
      </c>
      <c r="BP250" t="s">
        <v>794</v>
      </c>
      <c r="BQ250" t="s">
        <v>794</v>
      </c>
      <c r="BR250" t="s">
        <v>794</v>
      </c>
      <c r="BS250" t="s">
        <v>794</v>
      </c>
      <c r="BT250" t="s">
        <v>794</v>
      </c>
      <c r="BU250" t="s">
        <v>794</v>
      </c>
      <c r="BV250" t="s">
        <v>794</v>
      </c>
      <c r="BW250" t="s">
        <v>794</v>
      </c>
      <c r="BX250" t="s">
        <v>794</v>
      </c>
      <c r="BY250" t="s">
        <v>794</v>
      </c>
      <c r="BZ250" t="s">
        <v>794</v>
      </c>
      <c r="CA250" t="s">
        <v>794</v>
      </c>
      <c r="CB250" t="s">
        <v>794</v>
      </c>
      <c r="CC250" t="s">
        <v>794</v>
      </c>
      <c r="CD250" t="s">
        <v>794</v>
      </c>
      <c r="CE250" t="s">
        <v>794</v>
      </c>
      <c r="CF250" t="s">
        <v>794</v>
      </c>
      <c r="CG250" t="s">
        <v>794</v>
      </c>
      <c r="CH250" t="s">
        <v>794</v>
      </c>
      <c r="CI250" t="s">
        <v>794</v>
      </c>
      <c r="CJ250" t="s">
        <v>794</v>
      </c>
      <c r="CK250" t="s">
        <v>794</v>
      </c>
      <c r="CL250" t="s">
        <v>794</v>
      </c>
      <c r="CM250" t="s">
        <v>794</v>
      </c>
      <c r="CN250" t="s">
        <v>794</v>
      </c>
      <c r="CO250" t="s">
        <v>794</v>
      </c>
      <c r="CP250" t="s">
        <v>794</v>
      </c>
      <c r="CQ250" t="s">
        <v>794</v>
      </c>
      <c r="CR250" t="s">
        <v>794</v>
      </c>
      <c r="CS250" t="s">
        <v>794</v>
      </c>
      <c r="CT250" t="s">
        <v>794</v>
      </c>
      <c r="CU250" t="s">
        <v>794</v>
      </c>
      <c r="CV250" t="s">
        <v>794</v>
      </c>
      <c r="CW250" t="s">
        <v>794</v>
      </c>
      <c r="CX250" t="s">
        <v>794</v>
      </c>
      <c r="CY250" t="s">
        <v>794</v>
      </c>
      <c r="CZ250" t="s">
        <v>794</v>
      </c>
      <c r="DA250" t="s">
        <v>794</v>
      </c>
      <c r="DB250" t="s">
        <v>794</v>
      </c>
      <c r="DC250" t="s">
        <v>794</v>
      </c>
      <c r="DD250" t="s">
        <v>794</v>
      </c>
      <c r="DE250" t="s">
        <v>794</v>
      </c>
      <c r="DF250" t="s">
        <v>794</v>
      </c>
      <c r="DG250" t="s">
        <v>794</v>
      </c>
      <c r="DH250" t="s">
        <v>794</v>
      </c>
      <c r="DI250" t="s">
        <v>794</v>
      </c>
    </row>
    <row r="251" spans="1:113" x14ac:dyDescent="0.35">
      <c r="A251" t="s">
        <v>663</v>
      </c>
      <c r="B251" s="1">
        <v>43405</v>
      </c>
      <c r="C251" s="1">
        <v>43465</v>
      </c>
      <c r="D251">
        <v>1</v>
      </c>
      <c r="E251">
        <v>0</v>
      </c>
      <c r="F251">
        <v>0</v>
      </c>
      <c r="G251">
        <v>0</v>
      </c>
      <c r="H251">
        <v>1</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1</v>
      </c>
      <c r="AC251">
        <v>0</v>
      </c>
      <c r="AD251">
        <v>1</v>
      </c>
      <c r="AE251">
        <v>1</v>
      </c>
      <c r="AF251">
        <v>0</v>
      </c>
      <c r="AG251">
        <v>0</v>
      </c>
      <c r="AH251">
        <v>0</v>
      </c>
      <c r="AI251">
        <v>1</v>
      </c>
      <c r="AJ251">
        <v>0</v>
      </c>
      <c r="AK251">
        <v>1</v>
      </c>
      <c r="AL251">
        <v>0</v>
      </c>
      <c r="AM251">
        <v>0</v>
      </c>
      <c r="AN251">
        <v>0</v>
      </c>
      <c r="AO251">
        <v>0</v>
      </c>
      <c r="AP251">
        <v>0</v>
      </c>
      <c r="AQ251">
        <v>0</v>
      </c>
      <c r="AR251" t="s">
        <v>794</v>
      </c>
      <c r="AS251" t="s">
        <v>794</v>
      </c>
      <c r="AT251" t="s">
        <v>794</v>
      </c>
      <c r="AU251" t="s">
        <v>794</v>
      </c>
      <c r="AV251">
        <v>0</v>
      </c>
      <c r="AW251" t="s">
        <v>794</v>
      </c>
      <c r="AX251" t="s">
        <v>794</v>
      </c>
      <c r="AY251">
        <v>0</v>
      </c>
      <c r="AZ251" t="s">
        <v>794</v>
      </c>
      <c r="BA251" t="s">
        <v>794</v>
      </c>
      <c r="BB251" t="s">
        <v>794</v>
      </c>
      <c r="BC251">
        <v>0</v>
      </c>
      <c r="BD251" t="s">
        <v>794</v>
      </c>
      <c r="BE251" t="s">
        <v>794</v>
      </c>
      <c r="BF251" t="s">
        <v>794</v>
      </c>
      <c r="BG251" t="s">
        <v>794</v>
      </c>
      <c r="BH251" t="s">
        <v>794</v>
      </c>
      <c r="BI251" t="s">
        <v>794</v>
      </c>
      <c r="BJ251" t="s">
        <v>794</v>
      </c>
      <c r="BK251">
        <v>0</v>
      </c>
      <c r="BL251" t="s">
        <v>794</v>
      </c>
      <c r="BM251" t="s">
        <v>794</v>
      </c>
      <c r="BN251">
        <v>0</v>
      </c>
      <c r="BO251" t="s">
        <v>794</v>
      </c>
      <c r="BP251" t="s">
        <v>794</v>
      </c>
      <c r="BQ251" t="s">
        <v>794</v>
      </c>
      <c r="BR251">
        <v>0</v>
      </c>
      <c r="BS251">
        <v>0</v>
      </c>
      <c r="BT251">
        <v>0</v>
      </c>
      <c r="BU251">
        <v>0</v>
      </c>
      <c r="BV251">
        <v>1</v>
      </c>
      <c r="BW251">
        <v>1</v>
      </c>
      <c r="BX251">
        <v>1</v>
      </c>
      <c r="BY251">
        <v>1</v>
      </c>
      <c r="BZ251">
        <v>0</v>
      </c>
      <c r="CA251">
        <v>0</v>
      </c>
      <c r="CB251">
        <v>0</v>
      </c>
      <c r="CC251">
        <v>0</v>
      </c>
      <c r="CD251">
        <v>0</v>
      </c>
      <c r="CE251">
        <v>0</v>
      </c>
      <c r="CF251">
        <v>0</v>
      </c>
      <c r="CG251">
        <v>0</v>
      </c>
      <c r="CH251">
        <v>0</v>
      </c>
      <c r="CI251">
        <v>0</v>
      </c>
      <c r="CJ251">
        <v>0</v>
      </c>
      <c r="CK251">
        <v>0</v>
      </c>
      <c r="CL251">
        <v>0</v>
      </c>
      <c r="CM251">
        <v>1</v>
      </c>
      <c r="CN251">
        <v>0</v>
      </c>
      <c r="CO251">
        <v>0</v>
      </c>
      <c r="CP251">
        <v>0</v>
      </c>
      <c r="CQ251">
        <v>0</v>
      </c>
      <c r="CR251">
        <v>0</v>
      </c>
      <c r="CS251" t="s">
        <v>794</v>
      </c>
      <c r="CT251" t="s">
        <v>794</v>
      </c>
      <c r="CU251" t="s">
        <v>794</v>
      </c>
      <c r="CV251" t="s">
        <v>794</v>
      </c>
      <c r="CW251" t="s">
        <v>794</v>
      </c>
      <c r="CX251" t="s">
        <v>794</v>
      </c>
      <c r="CY251" t="s">
        <v>794</v>
      </c>
      <c r="CZ251" t="s">
        <v>794</v>
      </c>
      <c r="DA251" t="s">
        <v>794</v>
      </c>
      <c r="DB251" t="s">
        <v>794</v>
      </c>
      <c r="DC251" t="s">
        <v>794</v>
      </c>
      <c r="DD251" t="s">
        <v>794</v>
      </c>
      <c r="DE251" t="s">
        <v>794</v>
      </c>
      <c r="DF251" t="s">
        <v>794</v>
      </c>
      <c r="DG251" t="s">
        <v>794</v>
      </c>
      <c r="DH251" t="s">
        <v>794</v>
      </c>
      <c r="DI251" t="s">
        <v>794</v>
      </c>
    </row>
    <row r="252" spans="1:113" x14ac:dyDescent="0.35">
      <c r="A252" t="s">
        <v>663</v>
      </c>
      <c r="B252" s="1">
        <v>43466</v>
      </c>
      <c r="C252" s="1">
        <v>43490</v>
      </c>
      <c r="D252">
        <v>1</v>
      </c>
      <c r="E252">
        <v>0</v>
      </c>
      <c r="F252">
        <v>0</v>
      </c>
      <c r="G252">
        <v>0</v>
      </c>
      <c r="H252">
        <v>1</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1</v>
      </c>
      <c r="AC252">
        <v>0</v>
      </c>
      <c r="AD252">
        <v>1</v>
      </c>
      <c r="AE252">
        <v>1</v>
      </c>
      <c r="AF252">
        <v>0</v>
      </c>
      <c r="AG252">
        <v>0</v>
      </c>
      <c r="AH252">
        <v>0</v>
      </c>
      <c r="AI252">
        <v>1</v>
      </c>
      <c r="AJ252">
        <v>0</v>
      </c>
      <c r="AK252">
        <v>1</v>
      </c>
      <c r="AL252">
        <v>0</v>
      </c>
      <c r="AM252">
        <v>0</v>
      </c>
      <c r="AN252">
        <v>0</v>
      </c>
      <c r="AO252">
        <v>0</v>
      </c>
      <c r="AP252">
        <v>0</v>
      </c>
      <c r="AQ252">
        <v>0</v>
      </c>
      <c r="AR252" t="s">
        <v>794</v>
      </c>
      <c r="AS252" t="s">
        <v>794</v>
      </c>
      <c r="AT252" t="s">
        <v>794</v>
      </c>
      <c r="AU252" t="s">
        <v>794</v>
      </c>
      <c r="AV252">
        <v>0</v>
      </c>
      <c r="AW252" t="s">
        <v>794</v>
      </c>
      <c r="AX252" t="s">
        <v>794</v>
      </c>
      <c r="AY252">
        <v>0</v>
      </c>
      <c r="AZ252" t="s">
        <v>794</v>
      </c>
      <c r="BA252" t="s">
        <v>794</v>
      </c>
      <c r="BB252" t="s">
        <v>794</v>
      </c>
      <c r="BC252">
        <v>0</v>
      </c>
      <c r="BD252" t="s">
        <v>794</v>
      </c>
      <c r="BE252" t="s">
        <v>794</v>
      </c>
      <c r="BF252" t="s">
        <v>794</v>
      </c>
      <c r="BG252" t="s">
        <v>794</v>
      </c>
      <c r="BH252" t="s">
        <v>794</v>
      </c>
      <c r="BI252" t="s">
        <v>794</v>
      </c>
      <c r="BJ252" t="s">
        <v>794</v>
      </c>
      <c r="BK252">
        <v>0</v>
      </c>
      <c r="BL252" t="s">
        <v>794</v>
      </c>
      <c r="BM252" t="s">
        <v>794</v>
      </c>
      <c r="BN252">
        <v>0</v>
      </c>
      <c r="BO252" t="s">
        <v>794</v>
      </c>
      <c r="BP252" t="s">
        <v>794</v>
      </c>
      <c r="BQ252" t="s">
        <v>794</v>
      </c>
      <c r="BR252">
        <v>0</v>
      </c>
      <c r="BS252">
        <v>0</v>
      </c>
      <c r="BT252">
        <v>0</v>
      </c>
      <c r="BU252">
        <v>0</v>
      </c>
      <c r="BV252">
        <v>1</v>
      </c>
      <c r="BW252">
        <v>1</v>
      </c>
      <c r="BX252">
        <v>1</v>
      </c>
      <c r="BY252">
        <v>1</v>
      </c>
      <c r="BZ252">
        <v>0</v>
      </c>
      <c r="CA252">
        <v>0</v>
      </c>
      <c r="CB252">
        <v>0</v>
      </c>
      <c r="CC252">
        <v>0</v>
      </c>
      <c r="CD252">
        <v>0</v>
      </c>
      <c r="CE252">
        <v>0</v>
      </c>
      <c r="CF252">
        <v>0</v>
      </c>
      <c r="CG252">
        <v>0</v>
      </c>
      <c r="CH252">
        <v>0</v>
      </c>
      <c r="CI252">
        <v>0</v>
      </c>
      <c r="CJ252">
        <v>0</v>
      </c>
      <c r="CK252">
        <v>0</v>
      </c>
      <c r="CL252">
        <v>0</v>
      </c>
      <c r="CM252">
        <v>1</v>
      </c>
      <c r="CN252">
        <v>0</v>
      </c>
      <c r="CO252">
        <v>0</v>
      </c>
      <c r="CP252">
        <v>0</v>
      </c>
      <c r="CQ252">
        <v>0</v>
      </c>
      <c r="CR252">
        <v>0</v>
      </c>
      <c r="CS252" t="s">
        <v>794</v>
      </c>
      <c r="CT252" t="s">
        <v>794</v>
      </c>
      <c r="CU252" t="s">
        <v>794</v>
      </c>
      <c r="CV252" t="s">
        <v>794</v>
      </c>
      <c r="CW252" t="s">
        <v>794</v>
      </c>
      <c r="CX252" t="s">
        <v>794</v>
      </c>
      <c r="CY252" t="s">
        <v>794</v>
      </c>
      <c r="CZ252" t="s">
        <v>794</v>
      </c>
      <c r="DA252" t="s">
        <v>794</v>
      </c>
      <c r="DB252" t="s">
        <v>794</v>
      </c>
      <c r="DC252" t="s">
        <v>794</v>
      </c>
      <c r="DD252" t="s">
        <v>794</v>
      </c>
      <c r="DE252" t="s">
        <v>794</v>
      </c>
      <c r="DF252" t="s">
        <v>794</v>
      </c>
      <c r="DG252" t="s">
        <v>794</v>
      </c>
      <c r="DH252" t="s">
        <v>794</v>
      </c>
      <c r="DI252" t="s">
        <v>794</v>
      </c>
    </row>
    <row r="253" spans="1:113" x14ac:dyDescent="0.35">
      <c r="A253" t="s">
        <v>663</v>
      </c>
      <c r="B253" s="1">
        <v>43491</v>
      </c>
      <c r="C253" s="1">
        <v>43830</v>
      </c>
      <c r="D253">
        <v>1</v>
      </c>
      <c r="E253">
        <v>0</v>
      </c>
      <c r="F253">
        <v>0</v>
      </c>
      <c r="G253">
        <v>0</v>
      </c>
      <c r="H253">
        <v>1</v>
      </c>
      <c r="I253">
        <v>0</v>
      </c>
      <c r="J253">
        <v>0</v>
      </c>
      <c r="K253">
        <v>0</v>
      </c>
      <c r="L253">
        <v>0</v>
      </c>
      <c r="M253">
        <v>0</v>
      </c>
      <c r="N253">
        <v>0</v>
      </c>
      <c r="O253">
        <v>0</v>
      </c>
      <c r="P253">
        <v>0</v>
      </c>
      <c r="Q253">
        <v>0</v>
      </c>
      <c r="R253">
        <v>0</v>
      </c>
      <c r="S253">
        <v>0</v>
      </c>
      <c r="T253">
        <v>0</v>
      </c>
      <c r="U253">
        <v>0</v>
      </c>
      <c r="V253">
        <v>0</v>
      </c>
      <c r="W253">
        <v>0</v>
      </c>
      <c r="X253">
        <v>0</v>
      </c>
      <c r="Y253">
        <v>0</v>
      </c>
      <c r="Z253">
        <v>0</v>
      </c>
      <c r="AA253">
        <v>0</v>
      </c>
      <c r="AB253">
        <v>1</v>
      </c>
      <c r="AC253">
        <v>0</v>
      </c>
      <c r="AD253">
        <v>1</v>
      </c>
      <c r="AE253">
        <v>1</v>
      </c>
      <c r="AF253">
        <v>0</v>
      </c>
      <c r="AG253">
        <v>0</v>
      </c>
      <c r="AH253">
        <v>0</v>
      </c>
      <c r="AI253">
        <v>1</v>
      </c>
      <c r="AJ253">
        <v>0</v>
      </c>
      <c r="AK253">
        <v>1</v>
      </c>
      <c r="AL253">
        <v>0</v>
      </c>
      <c r="AM253">
        <v>0</v>
      </c>
      <c r="AN253">
        <v>0</v>
      </c>
      <c r="AO253">
        <v>0</v>
      </c>
      <c r="AP253">
        <v>0</v>
      </c>
      <c r="AQ253">
        <v>0</v>
      </c>
      <c r="AR253" t="s">
        <v>794</v>
      </c>
      <c r="AS253" t="s">
        <v>794</v>
      </c>
      <c r="AT253" t="s">
        <v>794</v>
      </c>
      <c r="AU253" t="s">
        <v>794</v>
      </c>
      <c r="AV253">
        <v>0</v>
      </c>
      <c r="AW253" t="s">
        <v>794</v>
      </c>
      <c r="AX253" t="s">
        <v>794</v>
      </c>
      <c r="AY253">
        <v>0</v>
      </c>
      <c r="AZ253" t="s">
        <v>794</v>
      </c>
      <c r="BA253" t="s">
        <v>794</v>
      </c>
      <c r="BB253" t="s">
        <v>794</v>
      </c>
      <c r="BC253">
        <v>0</v>
      </c>
      <c r="BD253" t="s">
        <v>794</v>
      </c>
      <c r="BE253" t="s">
        <v>794</v>
      </c>
      <c r="BF253" t="s">
        <v>794</v>
      </c>
      <c r="BG253" t="s">
        <v>794</v>
      </c>
      <c r="BH253" t="s">
        <v>794</v>
      </c>
      <c r="BI253" t="s">
        <v>794</v>
      </c>
      <c r="BJ253" t="s">
        <v>794</v>
      </c>
      <c r="BK253">
        <v>0</v>
      </c>
      <c r="BL253" t="s">
        <v>794</v>
      </c>
      <c r="BM253" t="s">
        <v>794</v>
      </c>
      <c r="BN253">
        <v>0</v>
      </c>
      <c r="BO253" t="s">
        <v>794</v>
      </c>
      <c r="BP253" t="s">
        <v>794</v>
      </c>
      <c r="BQ253" t="s">
        <v>794</v>
      </c>
      <c r="BR253">
        <v>0</v>
      </c>
      <c r="BS253">
        <v>0</v>
      </c>
      <c r="BT253">
        <v>0</v>
      </c>
      <c r="BU253">
        <v>0</v>
      </c>
      <c r="BV253">
        <v>1</v>
      </c>
      <c r="BW253">
        <v>1</v>
      </c>
      <c r="BX253">
        <v>1</v>
      </c>
      <c r="BY253">
        <v>1</v>
      </c>
      <c r="BZ253">
        <v>0</v>
      </c>
      <c r="CA253">
        <v>0</v>
      </c>
      <c r="CB253">
        <v>0</v>
      </c>
      <c r="CC253">
        <v>0</v>
      </c>
      <c r="CD253">
        <v>0</v>
      </c>
      <c r="CE253">
        <v>0</v>
      </c>
      <c r="CF253">
        <v>0</v>
      </c>
      <c r="CG253">
        <v>0</v>
      </c>
      <c r="CH253">
        <v>0</v>
      </c>
      <c r="CI253">
        <v>0</v>
      </c>
      <c r="CJ253">
        <v>0</v>
      </c>
      <c r="CK253">
        <v>0</v>
      </c>
      <c r="CL253">
        <v>0</v>
      </c>
      <c r="CM253">
        <v>1</v>
      </c>
      <c r="CN253">
        <v>0</v>
      </c>
      <c r="CO253">
        <v>0</v>
      </c>
      <c r="CP253">
        <v>0</v>
      </c>
      <c r="CQ253">
        <v>0</v>
      </c>
      <c r="CR253">
        <v>0</v>
      </c>
      <c r="CS253" t="s">
        <v>794</v>
      </c>
      <c r="CT253" t="s">
        <v>794</v>
      </c>
      <c r="CU253" t="s">
        <v>794</v>
      </c>
      <c r="CV253" t="s">
        <v>794</v>
      </c>
      <c r="CW253" t="s">
        <v>794</v>
      </c>
      <c r="CX253" t="s">
        <v>794</v>
      </c>
      <c r="CY253" t="s">
        <v>794</v>
      </c>
      <c r="CZ253" t="s">
        <v>794</v>
      </c>
      <c r="DA253" t="s">
        <v>794</v>
      </c>
      <c r="DB253" t="s">
        <v>794</v>
      </c>
      <c r="DC253" t="s">
        <v>794</v>
      </c>
      <c r="DD253" t="s">
        <v>794</v>
      </c>
      <c r="DE253" t="s">
        <v>794</v>
      </c>
      <c r="DF253" t="s">
        <v>794</v>
      </c>
      <c r="DG253" t="s">
        <v>794</v>
      </c>
      <c r="DH253" t="s">
        <v>794</v>
      </c>
      <c r="DI253" t="s">
        <v>794</v>
      </c>
    </row>
    <row r="254" spans="1:113" x14ac:dyDescent="0.35">
      <c r="A254" t="s">
        <v>679</v>
      </c>
      <c r="B254" s="1">
        <v>41640</v>
      </c>
      <c r="C254" s="1">
        <v>43257</v>
      </c>
      <c r="D254">
        <v>0</v>
      </c>
      <c r="E254" t="s">
        <v>794</v>
      </c>
      <c r="F254" t="s">
        <v>794</v>
      </c>
      <c r="G254" t="s">
        <v>794</v>
      </c>
      <c r="H254" t="s">
        <v>794</v>
      </c>
      <c r="I254" t="s">
        <v>794</v>
      </c>
      <c r="J254" t="s">
        <v>794</v>
      </c>
      <c r="K254" t="s">
        <v>794</v>
      </c>
      <c r="L254" t="s">
        <v>794</v>
      </c>
      <c r="M254" t="s">
        <v>794</v>
      </c>
      <c r="N254" t="s">
        <v>794</v>
      </c>
      <c r="O254" t="s">
        <v>794</v>
      </c>
      <c r="P254" t="s">
        <v>794</v>
      </c>
      <c r="Q254" t="s">
        <v>794</v>
      </c>
      <c r="R254" t="s">
        <v>794</v>
      </c>
      <c r="S254" t="s">
        <v>794</v>
      </c>
      <c r="T254" t="s">
        <v>794</v>
      </c>
      <c r="U254" t="s">
        <v>794</v>
      </c>
      <c r="V254" t="s">
        <v>794</v>
      </c>
      <c r="W254" t="s">
        <v>794</v>
      </c>
      <c r="X254" t="s">
        <v>794</v>
      </c>
      <c r="Y254" t="s">
        <v>794</v>
      </c>
      <c r="Z254" t="s">
        <v>794</v>
      </c>
      <c r="AA254" t="s">
        <v>794</v>
      </c>
      <c r="AB254" t="s">
        <v>794</v>
      </c>
      <c r="AC254" t="s">
        <v>794</v>
      </c>
      <c r="AD254" t="s">
        <v>794</v>
      </c>
      <c r="AE254" t="s">
        <v>794</v>
      </c>
      <c r="AF254" t="s">
        <v>794</v>
      </c>
      <c r="AG254" t="s">
        <v>794</v>
      </c>
      <c r="AH254" t="s">
        <v>794</v>
      </c>
      <c r="AI254" t="s">
        <v>794</v>
      </c>
      <c r="AJ254" t="s">
        <v>794</v>
      </c>
      <c r="AK254" t="s">
        <v>794</v>
      </c>
      <c r="AL254" t="s">
        <v>794</v>
      </c>
      <c r="AM254" t="s">
        <v>794</v>
      </c>
      <c r="AN254" t="s">
        <v>794</v>
      </c>
      <c r="AO254" t="s">
        <v>794</v>
      </c>
      <c r="AP254" t="s">
        <v>794</v>
      </c>
      <c r="AQ254" t="s">
        <v>794</v>
      </c>
      <c r="AR254" t="s">
        <v>794</v>
      </c>
      <c r="AS254" t="s">
        <v>794</v>
      </c>
      <c r="AT254" t="s">
        <v>794</v>
      </c>
      <c r="AU254" t="s">
        <v>794</v>
      </c>
      <c r="AV254" t="s">
        <v>794</v>
      </c>
      <c r="AW254" t="s">
        <v>794</v>
      </c>
      <c r="AX254" t="s">
        <v>794</v>
      </c>
      <c r="AY254" t="s">
        <v>794</v>
      </c>
      <c r="AZ254" t="s">
        <v>794</v>
      </c>
      <c r="BA254" t="s">
        <v>794</v>
      </c>
      <c r="BB254" t="s">
        <v>794</v>
      </c>
      <c r="BC254" t="s">
        <v>794</v>
      </c>
      <c r="BD254" t="s">
        <v>794</v>
      </c>
      <c r="BE254" t="s">
        <v>794</v>
      </c>
      <c r="BF254" t="s">
        <v>794</v>
      </c>
      <c r="BG254" t="s">
        <v>794</v>
      </c>
      <c r="BH254" t="s">
        <v>794</v>
      </c>
      <c r="BI254" t="s">
        <v>794</v>
      </c>
      <c r="BJ254" t="s">
        <v>794</v>
      </c>
      <c r="BK254" t="s">
        <v>794</v>
      </c>
      <c r="BL254" t="s">
        <v>794</v>
      </c>
      <c r="BM254" t="s">
        <v>794</v>
      </c>
      <c r="BN254" t="s">
        <v>794</v>
      </c>
      <c r="BO254" t="s">
        <v>794</v>
      </c>
      <c r="BP254" t="s">
        <v>794</v>
      </c>
      <c r="BQ254" t="s">
        <v>794</v>
      </c>
      <c r="BR254" t="s">
        <v>794</v>
      </c>
      <c r="BS254" t="s">
        <v>794</v>
      </c>
      <c r="BT254" t="s">
        <v>794</v>
      </c>
      <c r="BU254" t="s">
        <v>794</v>
      </c>
      <c r="BV254" t="s">
        <v>794</v>
      </c>
      <c r="BW254" t="s">
        <v>794</v>
      </c>
      <c r="BX254" t="s">
        <v>794</v>
      </c>
      <c r="BY254" t="s">
        <v>794</v>
      </c>
      <c r="BZ254" t="s">
        <v>794</v>
      </c>
      <c r="CA254" t="s">
        <v>794</v>
      </c>
      <c r="CB254" t="s">
        <v>794</v>
      </c>
      <c r="CC254" t="s">
        <v>794</v>
      </c>
      <c r="CD254" t="s">
        <v>794</v>
      </c>
      <c r="CE254" t="s">
        <v>794</v>
      </c>
      <c r="CF254" t="s">
        <v>794</v>
      </c>
      <c r="CG254" t="s">
        <v>794</v>
      </c>
      <c r="CH254" t="s">
        <v>794</v>
      </c>
      <c r="CI254" t="s">
        <v>794</v>
      </c>
      <c r="CJ254" t="s">
        <v>794</v>
      </c>
      <c r="CK254" t="s">
        <v>794</v>
      </c>
      <c r="CL254" t="s">
        <v>794</v>
      </c>
      <c r="CM254" t="s">
        <v>794</v>
      </c>
      <c r="CN254" t="s">
        <v>794</v>
      </c>
      <c r="CO254" t="s">
        <v>794</v>
      </c>
      <c r="CP254" t="s">
        <v>794</v>
      </c>
      <c r="CQ254" t="s">
        <v>794</v>
      </c>
      <c r="CR254" t="s">
        <v>794</v>
      </c>
      <c r="CS254" t="s">
        <v>794</v>
      </c>
      <c r="CT254" t="s">
        <v>794</v>
      </c>
      <c r="CU254" t="s">
        <v>794</v>
      </c>
      <c r="CV254" t="s">
        <v>794</v>
      </c>
      <c r="CW254" t="s">
        <v>794</v>
      </c>
      <c r="CX254" t="s">
        <v>794</v>
      </c>
      <c r="CY254" t="s">
        <v>794</v>
      </c>
      <c r="CZ254" t="s">
        <v>794</v>
      </c>
      <c r="DA254" t="s">
        <v>794</v>
      </c>
      <c r="DB254" t="s">
        <v>794</v>
      </c>
      <c r="DC254" t="s">
        <v>794</v>
      </c>
      <c r="DD254" t="s">
        <v>794</v>
      </c>
      <c r="DE254" t="s">
        <v>794</v>
      </c>
      <c r="DF254" t="s">
        <v>794</v>
      </c>
      <c r="DG254" t="s">
        <v>794</v>
      </c>
      <c r="DH254" t="s">
        <v>794</v>
      </c>
      <c r="DI254" t="s">
        <v>794</v>
      </c>
    </row>
    <row r="255" spans="1:113" x14ac:dyDescent="0.35">
      <c r="A255" t="s">
        <v>679</v>
      </c>
      <c r="B255" s="1">
        <v>43258</v>
      </c>
      <c r="C255" s="1">
        <v>43622</v>
      </c>
      <c r="D255">
        <v>1</v>
      </c>
      <c r="E255">
        <v>0</v>
      </c>
      <c r="F255">
        <v>1</v>
      </c>
      <c r="G255">
        <v>0</v>
      </c>
      <c r="H255">
        <v>0</v>
      </c>
      <c r="I255">
        <v>1</v>
      </c>
      <c r="J255">
        <v>0</v>
      </c>
      <c r="K255">
        <v>0</v>
      </c>
      <c r="L255">
        <v>0</v>
      </c>
      <c r="M255">
        <v>1</v>
      </c>
      <c r="N255">
        <v>0</v>
      </c>
      <c r="O255">
        <v>0</v>
      </c>
      <c r="P255">
        <v>0</v>
      </c>
      <c r="Q255">
        <v>0</v>
      </c>
      <c r="R255">
        <v>0</v>
      </c>
      <c r="S255">
        <v>0</v>
      </c>
      <c r="T255">
        <v>0</v>
      </c>
      <c r="U255">
        <v>0</v>
      </c>
      <c r="V255">
        <v>0</v>
      </c>
      <c r="W255">
        <v>0</v>
      </c>
      <c r="X255">
        <v>0</v>
      </c>
      <c r="Y255">
        <v>0</v>
      </c>
      <c r="Z255">
        <v>0</v>
      </c>
      <c r="AA255">
        <v>1</v>
      </c>
      <c r="AB255">
        <v>0</v>
      </c>
      <c r="AC255">
        <v>2</v>
      </c>
      <c r="AD255">
        <v>1</v>
      </c>
      <c r="AE255">
        <v>1</v>
      </c>
      <c r="AF255">
        <v>1</v>
      </c>
      <c r="AG255">
        <v>0</v>
      </c>
      <c r="AH255">
        <v>0</v>
      </c>
      <c r="AI255">
        <v>1</v>
      </c>
      <c r="AJ255">
        <v>0</v>
      </c>
      <c r="AK255">
        <v>0</v>
      </c>
      <c r="AL255">
        <v>1</v>
      </c>
      <c r="AM255">
        <v>0</v>
      </c>
      <c r="AN255">
        <v>0</v>
      </c>
      <c r="AO255">
        <v>0</v>
      </c>
      <c r="AP255">
        <v>0</v>
      </c>
      <c r="AQ255">
        <v>1</v>
      </c>
      <c r="AR255">
        <v>1</v>
      </c>
      <c r="AS255">
        <v>0</v>
      </c>
      <c r="AT255">
        <v>0</v>
      </c>
      <c r="AU255">
        <v>0</v>
      </c>
      <c r="AV255">
        <v>0</v>
      </c>
      <c r="AW255" t="s">
        <v>794</v>
      </c>
      <c r="AX255" t="s">
        <v>794</v>
      </c>
      <c r="AY255">
        <v>0</v>
      </c>
      <c r="AZ255" t="s">
        <v>794</v>
      </c>
      <c r="BA255" t="s">
        <v>794</v>
      </c>
      <c r="BB255" t="s">
        <v>794</v>
      </c>
      <c r="BC255">
        <v>1</v>
      </c>
      <c r="BD255">
        <v>0</v>
      </c>
      <c r="BE255">
        <v>0</v>
      </c>
      <c r="BF255">
        <v>0</v>
      </c>
      <c r="BG255">
        <v>0</v>
      </c>
      <c r="BH255">
        <v>0</v>
      </c>
      <c r="BI255">
        <v>0</v>
      </c>
      <c r="BJ255">
        <v>1</v>
      </c>
      <c r="BK255">
        <v>0</v>
      </c>
      <c r="BL255" t="s">
        <v>794</v>
      </c>
      <c r="BM255" t="s">
        <v>794</v>
      </c>
      <c r="BN255">
        <v>0</v>
      </c>
      <c r="BO255" t="s">
        <v>794</v>
      </c>
      <c r="BP255" t="s">
        <v>794</v>
      </c>
      <c r="BQ255" t="s">
        <v>794</v>
      </c>
      <c r="BR255">
        <v>1</v>
      </c>
      <c r="BS255">
        <v>0</v>
      </c>
      <c r="BT255">
        <v>0</v>
      </c>
      <c r="BU255">
        <v>0</v>
      </c>
      <c r="BV255">
        <v>0</v>
      </c>
      <c r="BW255">
        <v>1</v>
      </c>
      <c r="BX255">
        <v>1</v>
      </c>
      <c r="BY255">
        <v>1</v>
      </c>
      <c r="BZ255">
        <v>1</v>
      </c>
      <c r="CA255">
        <v>0</v>
      </c>
      <c r="CB255">
        <v>0</v>
      </c>
      <c r="CC255">
        <v>1</v>
      </c>
      <c r="CD255">
        <v>0</v>
      </c>
      <c r="CE255">
        <v>1</v>
      </c>
      <c r="CF255">
        <v>0</v>
      </c>
      <c r="CG255">
        <v>0</v>
      </c>
      <c r="CH255">
        <v>1</v>
      </c>
      <c r="CI255">
        <v>0</v>
      </c>
      <c r="CJ255">
        <v>0</v>
      </c>
      <c r="CK255">
        <v>0</v>
      </c>
      <c r="CL255">
        <v>0</v>
      </c>
      <c r="CM255">
        <v>0</v>
      </c>
      <c r="CN255">
        <v>0</v>
      </c>
      <c r="CO255">
        <v>0</v>
      </c>
      <c r="CP255">
        <v>0</v>
      </c>
      <c r="CQ255">
        <v>0</v>
      </c>
      <c r="CR255">
        <v>1</v>
      </c>
      <c r="CS255">
        <v>0</v>
      </c>
      <c r="CT255">
        <v>0</v>
      </c>
      <c r="CU255">
        <v>0</v>
      </c>
      <c r="CV255">
        <v>0</v>
      </c>
      <c r="CW255">
        <v>1</v>
      </c>
      <c r="CX255">
        <v>0</v>
      </c>
      <c r="CY255">
        <v>0</v>
      </c>
      <c r="CZ255">
        <v>0</v>
      </c>
      <c r="DA255">
        <v>0</v>
      </c>
      <c r="DB255">
        <v>0</v>
      </c>
      <c r="DC255">
        <v>0</v>
      </c>
      <c r="DD255">
        <v>0</v>
      </c>
      <c r="DE255">
        <v>0</v>
      </c>
      <c r="DF255">
        <v>0</v>
      </c>
      <c r="DG255">
        <v>0</v>
      </c>
      <c r="DH255">
        <v>1</v>
      </c>
      <c r="DI255">
        <v>0</v>
      </c>
    </row>
    <row r="256" spans="1:113" x14ac:dyDescent="0.35">
      <c r="A256" t="s">
        <v>679</v>
      </c>
      <c r="B256" s="1">
        <v>43623</v>
      </c>
      <c r="C256" s="1">
        <v>43830</v>
      </c>
      <c r="D256">
        <v>1</v>
      </c>
      <c r="E256">
        <v>0</v>
      </c>
      <c r="F256">
        <v>1</v>
      </c>
      <c r="G256">
        <v>0</v>
      </c>
      <c r="H256">
        <v>0</v>
      </c>
      <c r="I256">
        <v>1</v>
      </c>
      <c r="J256">
        <v>0</v>
      </c>
      <c r="K256">
        <v>0</v>
      </c>
      <c r="L256">
        <v>0</v>
      </c>
      <c r="M256">
        <v>0</v>
      </c>
      <c r="N256">
        <v>1</v>
      </c>
      <c r="O256">
        <v>0</v>
      </c>
      <c r="P256">
        <v>0</v>
      </c>
      <c r="Q256">
        <v>0</v>
      </c>
      <c r="R256">
        <v>0</v>
      </c>
      <c r="S256">
        <v>0</v>
      </c>
      <c r="T256">
        <v>0</v>
      </c>
      <c r="U256">
        <v>0</v>
      </c>
      <c r="V256">
        <v>0</v>
      </c>
      <c r="W256">
        <v>0</v>
      </c>
      <c r="X256">
        <v>0</v>
      </c>
      <c r="Y256">
        <v>0</v>
      </c>
      <c r="Z256">
        <v>0</v>
      </c>
      <c r="AA256">
        <v>1</v>
      </c>
      <c r="AB256">
        <v>0</v>
      </c>
      <c r="AC256">
        <v>2</v>
      </c>
      <c r="AD256">
        <v>1</v>
      </c>
      <c r="AE256">
        <v>1</v>
      </c>
      <c r="AF256">
        <v>1</v>
      </c>
      <c r="AG256">
        <v>0</v>
      </c>
      <c r="AH256">
        <v>0</v>
      </c>
      <c r="AI256">
        <v>1</v>
      </c>
      <c r="AJ256">
        <v>0</v>
      </c>
      <c r="AK256">
        <v>0</v>
      </c>
      <c r="AL256">
        <v>1</v>
      </c>
      <c r="AM256">
        <v>0</v>
      </c>
      <c r="AN256">
        <v>0</v>
      </c>
      <c r="AO256">
        <v>0</v>
      </c>
      <c r="AP256">
        <v>0</v>
      </c>
      <c r="AQ256">
        <v>1</v>
      </c>
      <c r="AR256">
        <v>1</v>
      </c>
      <c r="AS256">
        <v>0</v>
      </c>
      <c r="AT256">
        <v>0</v>
      </c>
      <c r="AU256">
        <v>0</v>
      </c>
      <c r="AV256">
        <v>0</v>
      </c>
      <c r="AW256" t="s">
        <v>794</v>
      </c>
      <c r="AX256" t="s">
        <v>794</v>
      </c>
      <c r="AY256">
        <v>0</v>
      </c>
      <c r="AZ256" t="s">
        <v>794</v>
      </c>
      <c r="BA256" t="s">
        <v>794</v>
      </c>
      <c r="BB256" t="s">
        <v>794</v>
      </c>
      <c r="BC256">
        <v>1</v>
      </c>
      <c r="BD256">
        <v>0</v>
      </c>
      <c r="BE256">
        <v>0</v>
      </c>
      <c r="BF256">
        <v>0</v>
      </c>
      <c r="BG256">
        <v>0</v>
      </c>
      <c r="BH256">
        <v>0</v>
      </c>
      <c r="BI256">
        <v>0</v>
      </c>
      <c r="BJ256">
        <v>1</v>
      </c>
      <c r="BK256">
        <v>0</v>
      </c>
      <c r="BL256" t="s">
        <v>794</v>
      </c>
      <c r="BM256" t="s">
        <v>794</v>
      </c>
      <c r="BN256">
        <v>0</v>
      </c>
      <c r="BO256" t="s">
        <v>794</v>
      </c>
      <c r="BP256" t="s">
        <v>794</v>
      </c>
      <c r="BQ256" t="s">
        <v>794</v>
      </c>
      <c r="BR256">
        <v>1</v>
      </c>
      <c r="BS256">
        <v>0</v>
      </c>
      <c r="BT256">
        <v>0</v>
      </c>
      <c r="BU256">
        <v>0</v>
      </c>
      <c r="BV256">
        <v>0</v>
      </c>
      <c r="BW256">
        <v>1</v>
      </c>
      <c r="BX256">
        <v>1</v>
      </c>
      <c r="BY256">
        <v>1</v>
      </c>
      <c r="BZ256">
        <v>1</v>
      </c>
      <c r="CA256">
        <v>0</v>
      </c>
      <c r="CB256">
        <v>0</v>
      </c>
      <c r="CC256">
        <v>1</v>
      </c>
      <c r="CD256">
        <v>0</v>
      </c>
      <c r="CE256">
        <v>1</v>
      </c>
      <c r="CF256">
        <v>0</v>
      </c>
      <c r="CG256">
        <v>0</v>
      </c>
      <c r="CH256">
        <v>1</v>
      </c>
      <c r="CI256">
        <v>0</v>
      </c>
      <c r="CJ256">
        <v>0</v>
      </c>
      <c r="CK256">
        <v>0</v>
      </c>
      <c r="CL256">
        <v>0</v>
      </c>
      <c r="CM256">
        <v>1</v>
      </c>
      <c r="CN256">
        <v>0</v>
      </c>
      <c r="CO256">
        <v>0</v>
      </c>
      <c r="CP256">
        <v>0</v>
      </c>
      <c r="CQ256">
        <v>0</v>
      </c>
      <c r="CR256">
        <v>1</v>
      </c>
      <c r="CS256">
        <v>0</v>
      </c>
      <c r="CT256">
        <v>0</v>
      </c>
      <c r="CU256">
        <v>0</v>
      </c>
      <c r="CV256">
        <v>0</v>
      </c>
      <c r="CW256">
        <v>1</v>
      </c>
      <c r="CX256">
        <v>0</v>
      </c>
      <c r="CY256">
        <v>0</v>
      </c>
      <c r="CZ256">
        <v>0</v>
      </c>
      <c r="DA256">
        <v>0</v>
      </c>
      <c r="DB256">
        <v>0</v>
      </c>
      <c r="DC256">
        <v>0</v>
      </c>
      <c r="DD256">
        <v>0</v>
      </c>
      <c r="DE256">
        <v>0</v>
      </c>
      <c r="DF256">
        <v>0</v>
      </c>
      <c r="DG256">
        <v>0</v>
      </c>
      <c r="DH256">
        <v>1</v>
      </c>
      <c r="DI256">
        <v>0</v>
      </c>
    </row>
    <row r="257" spans="1:113" x14ac:dyDescent="0.35">
      <c r="A257" t="s">
        <v>692</v>
      </c>
      <c r="B257" s="1">
        <v>41640</v>
      </c>
      <c r="C257" s="1">
        <v>43830</v>
      </c>
      <c r="D257">
        <v>0</v>
      </c>
      <c r="E257" t="s">
        <v>794</v>
      </c>
      <c r="F257" t="s">
        <v>794</v>
      </c>
      <c r="G257" t="s">
        <v>794</v>
      </c>
      <c r="H257" t="s">
        <v>794</v>
      </c>
      <c r="I257" t="s">
        <v>794</v>
      </c>
      <c r="J257" t="s">
        <v>794</v>
      </c>
      <c r="K257" t="s">
        <v>794</v>
      </c>
      <c r="L257" t="s">
        <v>794</v>
      </c>
      <c r="M257" t="s">
        <v>794</v>
      </c>
      <c r="N257" t="s">
        <v>794</v>
      </c>
      <c r="O257" t="s">
        <v>794</v>
      </c>
      <c r="P257" t="s">
        <v>794</v>
      </c>
      <c r="Q257" t="s">
        <v>794</v>
      </c>
      <c r="R257" t="s">
        <v>794</v>
      </c>
      <c r="S257" t="s">
        <v>794</v>
      </c>
      <c r="T257" t="s">
        <v>794</v>
      </c>
      <c r="U257" t="s">
        <v>794</v>
      </c>
      <c r="V257" t="s">
        <v>794</v>
      </c>
      <c r="W257" t="s">
        <v>794</v>
      </c>
      <c r="X257" t="s">
        <v>794</v>
      </c>
      <c r="Y257" t="s">
        <v>794</v>
      </c>
      <c r="Z257" t="s">
        <v>794</v>
      </c>
      <c r="AA257" t="s">
        <v>794</v>
      </c>
      <c r="AB257" t="s">
        <v>794</v>
      </c>
      <c r="AC257" t="s">
        <v>794</v>
      </c>
      <c r="AD257" t="s">
        <v>794</v>
      </c>
      <c r="AE257" t="s">
        <v>794</v>
      </c>
      <c r="AF257" t="s">
        <v>794</v>
      </c>
      <c r="AG257" t="s">
        <v>794</v>
      </c>
      <c r="AH257" t="s">
        <v>794</v>
      </c>
      <c r="AI257" t="s">
        <v>794</v>
      </c>
      <c r="AJ257" t="s">
        <v>794</v>
      </c>
      <c r="AK257" t="s">
        <v>794</v>
      </c>
      <c r="AL257" t="s">
        <v>794</v>
      </c>
      <c r="AM257" t="s">
        <v>794</v>
      </c>
      <c r="AN257" t="s">
        <v>794</v>
      </c>
      <c r="AO257" t="s">
        <v>794</v>
      </c>
      <c r="AP257" t="s">
        <v>794</v>
      </c>
      <c r="AQ257" t="s">
        <v>794</v>
      </c>
      <c r="AR257" t="s">
        <v>794</v>
      </c>
      <c r="AS257" t="s">
        <v>794</v>
      </c>
      <c r="AT257" t="s">
        <v>794</v>
      </c>
      <c r="AU257" t="s">
        <v>794</v>
      </c>
      <c r="AV257" t="s">
        <v>794</v>
      </c>
      <c r="AW257" t="s">
        <v>794</v>
      </c>
      <c r="AX257" t="s">
        <v>794</v>
      </c>
      <c r="AY257" t="s">
        <v>794</v>
      </c>
      <c r="AZ257" t="s">
        <v>794</v>
      </c>
      <c r="BA257" t="s">
        <v>794</v>
      </c>
      <c r="BB257" t="s">
        <v>794</v>
      </c>
      <c r="BC257" t="s">
        <v>794</v>
      </c>
      <c r="BD257" t="s">
        <v>794</v>
      </c>
      <c r="BE257" t="s">
        <v>794</v>
      </c>
      <c r="BF257" t="s">
        <v>794</v>
      </c>
      <c r="BG257" t="s">
        <v>794</v>
      </c>
      <c r="BH257" t="s">
        <v>794</v>
      </c>
      <c r="BI257" t="s">
        <v>794</v>
      </c>
      <c r="BJ257" t="s">
        <v>794</v>
      </c>
      <c r="BK257" t="s">
        <v>794</v>
      </c>
      <c r="BL257" t="s">
        <v>794</v>
      </c>
      <c r="BM257" t="s">
        <v>794</v>
      </c>
      <c r="BN257" t="s">
        <v>794</v>
      </c>
      <c r="BO257" t="s">
        <v>794</v>
      </c>
      <c r="BP257" t="s">
        <v>794</v>
      </c>
      <c r="BQ257" t="s">
        <v>794</v>
      </c>
      <c r="BR257" t="s">
        <v>794</v>
      </c>
      <c r="BS257" t="s">
        <v>794</v>
      </c>
      <c r="BT257" t="s">
        <v>794</v>
      </c>
      <c r="BU257" t="s">
        <v>794</v>
      </c>
      <c r="BV257" t="s">
        <v>794</v>
      </c>
      <c r="BW257" t="s">
        <v>794</v>
      </c>
      <c r="BX257" t="s">
        <v>794</v>
      </c>
      <c r="BY257" t="s">
        <v>794</v>
      </c>
      <c r="BZ257" t="s">
        <v>794</v>
      </c>
      <c r="CA257" t="s">
        <v>794</v>
      </c>
      <c r="CB257" t="s">
        <v>794</v>
      </c>
      <c r="CC257" t="s">
        <v>794</v>
      </c>
      <c r="CD257" t="s">
        <v>794</v>
      </c>
      <c r="CE257" t="s">
        <v>794</v>
      </c>
      <c r="CF257" t="s">
        <v>794</v>
      </c>
      <c r="CG257" t="s">
        <v>794</v>
      </c>
      <c r="CH257" t="s">
        <v>794</v>
      </c>
      <c r="CI257" t="s">
        <v>794</v>
      </c>
      <c r="CJ257" t="s">
        <v>794</v>
      </c>
      <c r="CK257" t="s">
        <v>794</v>
      </c>
      <c r="CL257" t="s">
        <v>794</v>
      </c>
      <c r="CM257" t="s">
        <v>794</v>
      </c>
      <c r="CN257" t="s">
        <v>794</v>
      </c>
      <c r="CO257" t="s">
        <v>794</v>
      </c>
      <c r="CP257" t="s">
        <v>794</v>
      </c>
      <c r="CQ257" t="s">
        <v>794</v>
      </c>
      <c r="CR257" t="s">
        <v>794</v>
      </c>
      <c r="CS257" t="s">
        <v>794</v>
      </c>
      <c r="CT257" t="s">
        <v>794</v>
      </c>
      <c r="CU257" t="s">
        <v>794</v>
      </c>
      <c r="CV257" t="s">
        <v>794</v>
      </c>
      <c r="CW257" t="s">
        <v>794</v>
      </c>
      <c r="CX257" t="s">
        <v>794</v>
      </c>
      <c r="CY257" t="s">
        <v>794</v>
      </c>
      <c r="CZ257" t="s">
        <v>794</v>
      </c>
      <c r="DA257" t="s">
        <v>794</v>
      </c>
      <c r="DB257" t="s">
        <v>794</v>
      </c>
      <c r="DC257" t="s">
        <v>794</v>
      </c>
      <c r="DD257" t="s">
        <v>794</v>
      </c>
      <c r="DE257" t="s">
        <v>794</v>
      </c>
      <c r="DF257" t="s">
        <v>794</v>
      </c>
      <c r="DG257" t="s">
        <v>794</v>
      </c>
      <c r="DH257" t="s">
        <v>794</v>
      </c>
      <c r="DI257" t="s">
        <v>794</v>
      </c>
    </row>
    <row r="258" spans="1:113" x14ac:dyDescent="0.35">
      <c r="A258" t="s">
        <v>693</v>
      </c>
      <c r="B258" s="1">
        <v>41640</v>
      </c>
      <c r="C258" s="1">
        <v>43646</v>
      </c>
      <c r="D258">
        <v>0</v>
      </c>
      <c r="E258" t="s">
        <v>794</v>
      </c>
      <c r="F258" t="s">
        <v>794</v>
      </c>
      <c r="G258" t="s">
        <v>794</v>
      </c>
      <c r="H258" t="s">
        <v>794</v>
      </c>
      <c r="I258" t="s">
        <v>794</v>
      </c>
      <c r="J258" t="s">
        <v>794</v>
      </c>
      <c r="K258" t="s">
        <v>794</v>
      </c>
      <c r="L258" t="s">
        <v>794</v>
      </c>
      <c r="M258" t="s">
        <v>794</v>
      </c>
      <c r="N258" t="s">
        <v>794</v>
      </c>
      <c r="O258" t="s">
        <v>794</v>
      </c>
      <c r="P258" t="s">
        <v>794</v>
      </c>
      <c r="Q258" t="s">
        <v>794</v>
      </c>
      <c r="R258" t="s">
        <v>794</v>
      </c>
      <c r="S258" t="s">
        <v>794</v>
      </c>
      <c r="T258" t="s">
        <v>794</v>
      </c>
      <c r="U258" t="s">
        <v>794</v>
      </c>
      <c r="V258" t="s">
        <v>794</v>
      </c>
      <c r="W258" t="s">
        <v>794</v>
      </c>
      <c r="X258" t="s">
        <v>794</v>
      </c>
      <c r="Y258" t="s">
        <v>794</v>
      </c>
      <c r="Z258" t="s">
        <v>794</v>
      </c>
      <c r="AA258" t="s">
        <v>794</v>
      </c>
      <c r="AB258" t="s">
        <v>794</v>
      </c>
      <c r="AC258" t="s">
        <v>794</v>
      </c>
      <c r="AD258" t="s">
        <v>794</v>
      </c>
      <c r="AE258" t="s">
        <v>794</v>
      </c>
      <c r="AF258" t="s">
        <v>794</v>
      </c>
      <c r="AG258" t="s">
        <v>794</v>
      </c>
      <c r="AH258" t="s">
        <v>794</v>
      </c>
      <c r="AI258" t="s">
        <v>794</v>
      </c>
      <c r="AJ258" t="s">
        <v>794</v>
      </c>
      <c r="AK258" t="s">
        <v>794</v>
      </c>
      <c r="AL258" t="s">
        <v>794</v>
      </c>
      <c r="AM258" t="s">
        <v>794</v>
      </c>
      <c r="AN258" t="s">
        <v>794</v>
      </c>
      <c r="AO258" t="s">
        <v>794</v>
      </c>
      <c r="AP258" t="s">
        <v>794</v>
      </c>
      <c r="AQ258" t="s">
        <v>794</v>
      </c>
      <c r="AR258" t="s">
        <v>794</v>
      </c>
      <c r="AS258" t="s">
        <v>794</v>
      </c>
      <c r="AT258" t="s">
        <v>794</v>
      </c>
      <c r="AU258" t="s">
        <v>794</v>
      </c>
      <c r="AV258" t="s">
        <v>794</v>
      </c>
      <c r="AW258" t="s">
        <v>794</v>
      </c>
      <c r="AX258" t="s">
        <v>794</v>
      </c>
      <c r="AY258" t="s">
        <v>794</v>
      </c>
      <c r="AZ258" t="s">
        <v>794</v>
      </c>
      <c r="BA258" t="s">
        <v>794</v>
      </c>
      <c r="BB258" t="s">
        <v>794</v>
      </c>
      <c r="BC258" t="s">
        <v>794</v>
      </c>
      <c r="BD258" t="s">
        <v>794</v>
      </c>
      <c r="BE258" t="s">
        <v>794</v>
      </c>
      <c r="BF258" t="s">
        <v>794</v>
      </c>
      <c r="BG258" t="s">
        <v>794</v>
      </c>
      <c r="BH258" t="s">
        <v>794</v>
      </c>
      <c r="BI258" t="s">
        <v>794</v>
      </c>
      <c r="BJ258" t="s">
        <v>794</v>
      </c>
      <c r="BK258" t="s">
        <v>794</v>
      </c>
      <c r="BL258" t="s">
        <v>794</v>
      </c>
      <c r="BM258" t="s">
        <v>794</v>
      </c>
      <c r="BN258" t="s">
        <v>794</v>
      </c>
      <c r="BO258" t="s">
        <v>794</v>
      </c>
      <c r="BP258" t="s">
        <v>794</v>
      </c>
      <c r="BQ258" t="s">
        <v>794</v>
      </c>
      <c r="BR258" t="s">
        <v>794</v>
      </c>
      <c r="BS258" t="s">
        <v>794</v>
      </c>
      <c r="BT258" t="s">
        <v>794</v>
      </c>
      <c r="BU258" t="s">
        <v>794</v>
      </c>
      <c r="BV258" t="s">
        <v>794</v>
      </c>
      <c r="BW258" t="s">
        <v>794</v>
      </c>
      <c r="BX258" t="s">
        <v>794</v>
      </c>
      <c r="BY258" t="s">
        <v>794</v>
      </c>
      <c r="BZ258" t="s">
        <v>794</v>
      </c>
      <c r="CA258" t="s">
        <v>794</v>
      </c>
      <c r="CB258" t="s">
        <v>794</v>
      </c>
      <c r="CC258" t="s">
        <v>794</v>
      </c>
      <c r="CD258" t="s">
        <v>794</v>
      </c>
      <c r="CE258" t="s">
        <v>794</v>
      </c>
      <c r="CF258" t="s">
        <v>794</v>
      </c>
      <c r="CG258" t="s">
        <v>794</v>
      </c>
      <c r="CH258" t="s">
        <v>794</v>
      </c>
      <c r="CI258" t="s">
        <v>794</v>
      </c>
      <c r="CJ258" t="s">
        <v>794</v>
      </c>
      <c r="CK258" t="s">
        <v>794</v>
      </c>
      <c r="CL258" t="s">
        <v>794</v>
      </c>
      <c r="CM258" t="s">
        <v>794</v>
      </c>
      <c r="CN258" t="s">
        <v>794</v>
      </c>
      <c r="CO258" t="s">
        <v>794</v>
      </c>
      <c r="CP258" t="s">
        <v>794</v>
      </c>
      <c r="CQ258" t="s">
        <v>794</v>
      </c>
      <c r="CR258" t="s">
        <v>794</v>
      </c>
      <c r="CS258" t="s">
        <v>794</v>
      </c>
      <c r="CT258" t="s">
        <v>794</v>
      </c>
      <c r="CU258" t="s">
        <v>794</v>
      </c>
      <c r="CV258" t="s">
        <v>794</v>
      </c>
      <c r="CW258" t="s">
        <v>794</v>
      </c>
      <c r="CX258" t="s">
        <v>794</v>
      </c>
      <c r="CY258" t="s">
        <v>794</v>
      </c>
      <c r="CZ258" t="s">
        <v>794</v>
      </c>
      <c r="DA258" t="s">
        <v>794</v>
      </c>
      <c r="DB258" t="s">
        <v>794</v>
      </c>
      <c r="DC258" t="s">
        <v>794</v>
      </c>
      <c r="DD258" t="s">
        <v>794</v>
      </c>
      <c r="DE258" t="s">
        <v>794</v>
      </c>
      <c r="DF258" t="s">
        <v>794</v>
      </c>
      <c r="DG258" t="s">
        <v>794</v>
      </c>
      <c r="DH258" t="s">
        <v>794</v>
      </c>
      <c r="DI258" t="s">
        <v>794</v>
      </c>
    </row>
    <row r="259" spans="1:113" x14ac:dyDescent="0.35">
      <c r="A259" t="s">
        <v>693</v>
      </c>
      <c r="B259" s="1">
        <v>43647</v>
      </c>
      <c r="C259" s="1">
        <v>43830</v>
      </c>
      <c r="D259">
        <v>1</v>
      </c>
      <c r="E259">
        <v>0</v>
      </c>
      <c r="F259">
        <v>0</v>
      </c>
      <c r="G259">
        <v>1</v>
      </c>
      <c r="H259">
        <v>0</v>
      </c>
      <c r="I259">
        <v>0</v>
      </c>
      <c r="J259">
        <v>0</v>
      </c>
      <c r="K259">
        <v>0</v>
      </c>
      <c r="L259">
        <v>0</v>
      </c>
      <c r="M259">
        <v>0</v>
      </c>
      <c r="N259">
        <v>0</v>
      </c>
      <c r="O259">
        <v>0</v>
      </c>
      <c r="P259">
        <v>0</v>
      </c>
      <c r="Q259">
        <v>0</v>
      </c>
      <c r="R259">
        <v>0</v>
      </c>
      <c r="S259">
        <v>0</v>
      </c>
      <c r="T259">
        <v>1</v>
      </c>
      <c r="U259">
        <v>0</v>
      </c>
      <c r="V259">
        <v>0</v>
      </c>
      <c r="W259">
        <v>0</v>
      </c>
      <c r="X259">
        <v>0</v>
      </c>
      <c r="Y259">
        <v>0</v>
      </c>
      <c r="Z259">
        <v>0</v>
      </c>
      <c r="AA259">
        <v>0</v>
      </c>
      <c r="AB259">
        <v>0</v>
      </c>
      <c r="AC259">
        <v>1</v>
      </c>
      <c r="AD259">
        <v>1</v>
      </c>
      <c r="AE259">
        <v>0</v>
      </c>
      <c r="AF259">
        <v>0</v>
      </c>
      <c r="AG259">
        <v>0</v>
      </c>
      <c r="AH259">
        <v>0</v>
      </c>
      <c r="AI259">
        <v>1</v>
      </c>
      <c r="AJ259">
        <v>0</v>
      </c>
      <c r="AK259">
        <v>0</v>
      </c>
      <c r="AL259">
        <v>0</v>
      </c>
      <c r="AM259">
        <v>0</v>
      </c>
      <c r="AN259">
        <v>0</v>
      </c>
      <c r="AO259">
        <v>0</v>
      </c>
      <c r="AP259">
        <v>0</v>
      </c>
      <c r="AQ259">
        <v>0</v>
      </c>
      <c r="AR259" t="s">
        <v>794</v>
      </c>
      <c r="AS259" t="s">
        <v>794</v>
      </c>
      <c r="AT259" t="s">
        <v>794</v>
      </c>
      <c r="AU259" t="s">
        <v>794</v>
      </c>
      <c r="AV259">
        <v>0</v>
      </c>
      <c r="AW259" t="s">
        <v>794</v>
      </c>
      <c r="AX259" t="s">
        <v>794</v>
      </c>
      <c r="AY259">
        <v>0</v>
      </c>
      <c r="AZ259" t="s">
        <v>794</v>
      </c>
      <c r="BA259" t="s">
        <v>794</v>
      </c>
      <c r="BB259" t="s">
        <v>794</v>
      </c>
      <c r="BC259">
        <v>0</v>
      </c>
      <c r="BD259" t="s">
        <v>794</v>
      </c>
      <c r="BE259" t="s">
        <v>794</v>
      </c>
      <c r="BF259" t="s">
        <v>794</v>
      </c>
      <c r="BG259" t="s">
        <v>794</v>
      </c>
      <c r="BH259" t="s">
        <v>794</v>
      </c>
      <c r="BI259" t="s">
        <v>794</v>
      </c>
      <c r="BJ259" t="s">
        <v>794</v>
      </c>
      <c r="BK259">
        <v>0</v>
      </c>
      <c r="BL259" t="s">
        <v>794</v>
      </c>
      <c r="BM259" t="s">
        <v>794</v>
      </c>
      <c r="BN259">
        <v>0</v>
      </c>
      <c r="BO259" t="s">
        <v>794</v>
      </c>
      <c r="BP259" t="s">
        <v>794</v>
      </c>
      <c r="BQ259" t="s">
        <v>794</v>
      </c>
      <c r="BR259">
        <v>0</v>
      </c>
      <c r="BS259">
        <v>0</v>
      </c>
      <c r="BT259">
        <v>0</v>
      </c>
      <c r="BU259">
        <v>0</v>
      </c>
      <c r="BV259">
        <v>1</v>
      </c>
      <c r="BW259">
        <v>1</v>
      </c>
      <c r="BX259">
        <v>1</v>
      </c>
      <c r="BY259">
        <v>1</v>
      </c>
      <c r="BZ259">
        <v>0</v>
      </c>
      <c r="CA259">
        <v>1</v>
      </c>
      <c r="CB259">
        <v>0</v>
      </c>
      <c r="CC259">
        <v>0</v>
      </c>
      <c r="CD259">
        <v>0</v>
      </c>
      <c r="CE259">
        <v>0</v>
      </c>
      <c r="CF259">
        <v>0</v>
      </c>
      <c r="CG259">
        <v>0</v>
      </c>
      <c r="CH259">
        <v>0</v>
      </c>
      <c r="CI259">
        <v>0</v>
      </c>
      <c r="CJ259">
        <v>0</v>
      </c>
      <c r="CK259">
        <v>0</v>
      </c>
      <c r="CL259">
        <v>0</v>
      </c>
      <c r="CM259">
        <v>0</v>
      </c>
      <c r="CN259">
        <v>0</v>
      </c>
      <c r="CO259">
        <v>0</v>
      </c>
      <c r="CP259">
        <v>0</v>
      </c>
      <c r="CQ259">
        <v>1</v>
      </c>
      <c r="CR259">
        <v>0</v>
      </c>
      <c r="CS259" t="s">
        <v>794</v>
      </c>
      <c r="CT259" t="s">
        <v>794</v>
      </c>
      <c r="CU259" t="s">
        <v>794</v>
      </c>
      <c r="CV259" t="s">
        <v>794</v>
      </c>
      <c r="CW259" t="s">
        <v>794</v>
      </c>
      <c r="CX259" t="s">
        <v>794</v>
      </c>
      <c r="CY259" t="s">
        <v>794</v>
      </c>
      <c r="CZ259" t="s">
        <v>794</v>
      </c>
      <c r="DA259" t="s">
        <v>794</v>
      </c>
      <c r="DB259" t="s">
        <v>794</v>
      </c>
      <c r="DC259" t="s">
        <v>794</v>
      </c>
      <c r="DD259" t="s">
        <v>794</v>
      </c>
      <c r="DE259" t="s">
        <v>794</v>
      </c>
      <c r="DF259" t="s">
        <v>794</v>
      </c>
      <c r="DG259" t="s">
        <v>794</v>
      </c>
      <c r="DH259" t="s">
        <v>794</v>
      </c>
      <c r="DI259" t="s">
        <v>794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Z259"/>
  <sheetViews>
    <sheetView workbookViewId="0"/>
  </sheetViews>
  <sheetFormatPr defaultRowHeight="14.5" x14ac:dyDescent="0.35"/>
  <cols>
    <col min="1" max="1" width="12.26953125" customWidth="1"/>
    <col min="2" max="2" width="13.6328125" customWidth="1"/>
    <col min="3" max="3" width="14" customWidth="1"/>
  </cols>
  <sheetData>
    <row r="1" spans="1:78" s="2" customFormat="1" ht="58" x14ac:dyDescent="0.35">
      <c r="A1" s="2" t="s">
        <v>695</v>
      </c>
      <c r="B1" s="2" t="s">
        <v>0</v>
      </c>
      <c r="C1" s="2" t="s">
        <v>1</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c r="Z1" s="2" t="s">
        <v>24</v>
      </c>
      <c r="AA1" s="2" t="s">
        <v>25</v>
      </c>
      <c r="AB1" s="2" t="s">
        <v>26</v>
      </c>
      <c r="AC1" s="2" t="s">
        <v>27</v>
      </c>
      <c r="AD1" s="2" t="s">
        <v>28</v>
      </c>
      <c r="AE1" s="2" t="s">
        <v>29</v>
      </c>
      <c r="AF1" s="2" t="s">
        <v>30</v>
      </c>
      <c r="AG1" s="2" t="s">
        <v>31</v>
      </c>
      <c r="AH1" s="2" t="s">
        <v>32</v>
      </c>
      <c r="AI1" s="2" t="s">
        <v>33</v>
      </c>
      <c r="AJ1" s="2" t="s">
        <v>34</v>
      </c>
      <c r="AK1" s="2" t="s">
        <v>35</v>
      </c>
      <c r="AL1" s="2" t="s">
        <v>36</v>
      </c>
      <c r="AM1" s="2" t="s">
        <v>37</v>
      </c>
      <c r="AN1" s="2" t="s">
        <v>38</v>
      </c>
      <c r="AO1" s="2" t="s">
        <v>39</v>
      </c>
      <c r="AP1" s="2" t="s">
        <v>40</v>
      </c>
      <c r="AQ1" s="2" t="s">
        <v>41</v>
      </c>
      <c r="AR1" s="2" t="s">
        <v>42</v>
      </c>
      <c r="AS1" s="2" t="s">
        <v>43</v>
      </c>
      <c r="AT1" s="2" t="s">
        <v>44</v>
      </c>
      <c r="AU1" s="2" t="s">
        <v>45</v>
      </c>
      <c r="AV1" s="2" t="s">
        <v>46</v>
      </c>
      <c r="AW1" s="2" t="s">
        <v>47</v>
      </c>
      <c r="AX1" s="2" t="s">
        <v>48</v>
      </c>
      <c r="AY1" s="2" t="s">
        <v>49</v>
      </c>
      <c r="AZ1" s="2" t="s">
        <v>50</v>
      </c>
      <c r="BA1" s="2" t="s">
        <v>51</v>
      </c>
      <c r="BB1" s="2" t="s">
        <v>52</v>
      </c>
      <c r="BC1" s="2" t="s">
        <v>53</v>
      </c>
      <c r="BD1" s="2" t="s">
        <v>54</v>
      </c>
      <c r="BE1" s="2" t="s">
        <v>55</v>
      </c>
      <c r="BF1" s="2" t="s">
        <v>56</v>
      </c>
      <c r="BG1" s="2" t="s">
        <v>57</v>
      </c>
      <c r="BH1" s="2" t="s">
        <v>58</v>
      </c>
      <c r="BI1" s="2" t="s">
        <v>59</v>
      </c>
      <c r="BJ1" s="2" t="s">
        <v>60</v>
      </c>
      <c r="BK1" s="2" t="s">
        <v>61</v>
      </c>
      <c r="BL1" s="2" t="s">
        <v>62</v>
      </c>
      <c r="BM1" s="2" t="s">
        <v>63</v>
      </c>
      <c r="BN1" s="2" t="s">
        <v>64</v>
      </c>
      <c r="BO1" s="2" t="s">
        <v>65</v>
      </c>
      <c r="BP1" s="2" t="s">
        <v>66</v>
      </c>
      <c r="BQ1" s="2" t="s">
        <v>67</v>
      </c>
      <c r="BR1" s="2" t="s">
        <v>68</v>
      </c>
      <c r="BS1" s="2" t="s">
        <v>69</v>
      </c>
      <c r="BT1" s="2" t="s">
        <v>70</v>
      </c>
      <c r="BU1" s="2" t="s">
        <v>71</v>
      </c>
      <c r="BV1" s="2" t="s">
        <v>72</v>
      </c>
      <c r="BW1" s="2" t="s">
        <v>73</v>
      </c>
      <c r="BX1" s="2" t="s">
        <v>74</v>
      </c>
      <c r="BY1" s="2" t="s">
        <v>75</v>
      </c>
      <c r="BZ1" s="2" t="s">
        <v>76</v>
      </c>
    </row>
    <row r="2" spans="1:78" x14ac:dyDescent="0.35">
      <c r="A2" t="s">
        <v>77</v>
      </c>
      <c r="B2" s="1">
        <v>41640</v>
      </c>
      <c r="C2" s="1">
        <v>43830</v>
      </c>
      <c r="D2">
        <v>0</v>
      </c>
    </row>
    <row r="3" spans="1:78" x14ac:dyDescent="0.35">
      <c r="A3" t="s">
        <v>78</v>
      </c>
      <c r="B3" s="1">
        <v>41640</v>
      </c>
      <c r="C3" s="1">
        <v>42941</v>
      </c>
      <c r="D3">
        <v>0</v>
      </c>
    </row>
    <row r="4" spans="1:78" x14ac:dyDescent="0.35">
      <c r="A4" t="s">
        <v>78</v>
      </c>
      <c r="B4" s="1">
        <v>42942</v>
      </c>
      <c r="C4" s="1">
        <v>43015</v>
      </c>
      <c r="D4">
        <v>1</v>
      </c>
      <c r="E4" t="s">
        <v>79</v>
      </c>
      <c r="G4" t="str">
        <f t="shared" ref="G4:G11" si="0">("All initial prescriptions, Prescriptions for outpatient use, All opioid prescriptions for minors")</f>
        <v>All initial prescriptions, Prescriptions for outpatient use, All opioid prescriptions for minors</v>
      </c>
      <c r="H4" t="s">
        <v>79</v>
      </c>
      <c r="J4" t="str">
        <f t="shared" ref="J4:J11" si="1">("Law does not define initial prescriptions ")</f>
        <v xml:space="preserve">Law does not define initial prescriptions </v>
      </c>
      <c r="M4" t="s">
        <v>80</v>
      </c>
      <c r="P4">
        <v>1</v>
      </c>
      <c r="Q4" t="s">
        <v>79</v>
      </c>
      <c r="S4">
        <v>0</v>
      </c>
      <c r="V4" t="str">
        <f>("7 days")</f>
        <v>7 days</v>
      </c>
      <c r="W4" t="s">
        <v>79</v>
      </c>
      <c r="Y4">
        <v>0</v>
      </c>
      <c r="AE4">
        <v>0</v>
      </c>
      <c r="AK4">
        <v>0</v>
      </c>
      <c r="AQ4">
        <v>0</v>
      </c>
      <c r="AW4">
        <v>0</v>
      </c>
      <c r="BC4">
        <v>0</v>
      </c>
      <c r="BI4" t="str">
        <f t="shared" ref="BI4:BI11" si="2">("Schedules not specified in the law")</f>
        <v>Schedules not specified in the law</v>
      </c>
      <c r="BL4">
        <v>1</v>
      </c>
      <c r="BM4" t="s">
        <v>79</v>
      </c>
      <c r="BO4" t="str">
        <f t="shared" ref="BO4:BO11" si="3">("Palliative care, Cancer-related pain, Chronic pain, Professional judgment , Travel barrier, Acute medical condition")</f>
        <v>Palliative care, Cancer-related pain, Chronic pain, Professional judgment , Travel barrier, Acute medical condition</v>
      </c>
      <c r="BP4" t="s">
        <v>81</v>
      </c>
      <c r="BR4">
        <v>1</v>
      </c>
      <c r="BS4" t="s">
        <v>82</v>
      </c>
      <c r="BU4" t="str">
        <f t="shared" ref="BU4:BU11" si="4">("Suspension, Revocation of license, Sanctions, Fines, Practice restrictions, Reprimand, Probation, Remedial education, Censure")</f>
        <v>Suspension, Revocation of license, Sanctions, Fines, Practice restrictions, Reprimand, Probation, Remedial education, Censure</v>
      </c>
      <c r="BV4" t="s">
        <v>83</v>
      </c>
      <c r="BX4" t="str">
        <f t="shared" ref="BX4:BX11" si="5">("State medical licensing board")</f>
        <v>State medical licensing board</v>
      </c>
      <c r="BY4" t="s">
        <v>84</v>
      </c>
    </row>
    <row r="5" spans="1:78" x14ac:dyDescent="0.35">
      <c r="A5" t="s">
        <v>78</v>
      </c>
      <c r="B5" s="1">
        <v>43016</v>
      </c>
      <c r="C5" s="1">
        <v>43031</v>
      </c>
      <c r="D5">
        <v>1</v>
      </c>
      <c r="E5" t="s">
        <v>79</v>
      </c>
      <c r="G5" t="str">
        <f t="shared" si="0"/>
        <v>All initial prescriptions, Prescriptions for outpatient use, All opioid prescriptions for minors</v>
      </c>
      <c r="H5" t="s">
        <v>79</v>
      </c>
      <c r="J5" t="str">
        <f t="shared" si="1"/>
        <v xml:space="preserve">Law does not define initial prescriptions </v>
      </c>
      <c r="M5" t="s">
        <v>80</v>
      </c>
      <c r="P5">
        <v>1</v>
      </c>
      <c r="Q5" t="s">
        <v>79</v>
      </c>
      <c r="S5">
        <v>0</v>
      </c>
      <c r="V5" t="str">
        <f>("7 days")</f>
        <v>7 days</v>
      </c>
      <c r="W5" t="s">
        <v>79</v>
      </c>
      <c r="Y5">
        <v>0</v>
      </c>
      <c r="AE5">
        <v>0</v>
      </c>
      <c r="AK5">
        <v>0</v>
      </c>
      <c r="AQ5">
        <v>0</v>
      </c>
      <c r="AW5">
        <v>0</v>
      </c>
      <c r="BC5">
        <v>0</v>
      </c>
      <c r="BI5" t="str">
        <f t="shared" si="2"/>
        <v>Schedules not specified in the law</v>
      </c>
      <c r="BL5">
        <v>1</v>
      </c>
      <c r="BM5" t="s">
        <v>79</v>
      </c>
      <c r="BO5" t="str">
        <f t="shared" si="3"/>
        <v>Palliative care, Cancer-related pain, Chronic pain, Professional judgment , Travel barrier, Acute medical condition</v>
      </c>
      <c r="BP5" t="s">
        <v>85</v>
      </c>
      <c r="BR5">
        <v>1</v>
      </c>
      <c r="BS5" t="s">
        <v>86</v>
      </c>
      <c r="BU5" t="str">
        <f t="shared" si="4"/>
        <v>Suspension, Revocation of license, Sanctions, Fines, Practice restrictions, Reprimand, Probation, Remedial education, Censure</v>
      </c>
      <c r="BV5" t="s">
        <v>87</v>
      </c>
      <c r="BX5" t="str">
        <f t="shared" si="5"/>
        <v>State medical licensing board</v>
      </c>
      <c r="BY5" t="s">
        <v>88</v>
      </c>
    </row>
    <row r="6" spans="1:78" x14ac:dyDescent="0.35">
      <c r="A6" t="s">
        <v>78</v>
      </c>
      <c r="B6" s="1">
        <v>43032</v>
      </c>
      <c r="C6" s="1">
        <v>43328</v>
      </c>
      <c r="D6">
        <v>1</v>
      </c>
      <c r="E6" t="s">
        <v>89</v>
      </c>
      <c r="G6" t="str">
        <f t="shared" si="0"/>
        <v>All initial prescriptions, Prescriptions for outpatient use, All opioid prescriptions for minors</v>
      </c>
      <c r="H6" t="s">
        <v>89</v>
      </c>
      <c r="J6" t="str">
        <f t="shared" si="1"/>
        <v xml:space="preserve">Law does not define initial prescriptions </v>
      </c>
      <c r="M6" t="s">
        <v>80</v>
      </c>
      <c r="P6">
        <v>1</v>
      </c>
      <c r="Q6" t="s">
        <v>89</v>
      </c>
      <c r="S6">
        <v>1</v>
      </c>
      <c r="T6" t="s">
        <v>89</v>
      </c>
      <c r="V6" t="str">
        <f t="shared" ref="V6:V11" si="6">("4 days, 7 days")</f>
        <v>4 days, 7 days</v>
      </c>
      <c r="W6" t="s">
        <v>90</v>
      </c>
      <c r="X6" t="s">
        <v>91</v>
      </c>
      <c r="Y6">
        <v>0</v>
      </c>
      <c r="AE6">
        <v>0</v>
      </c>
      <c r="AK6">
        <v>0</v>
      </c>
      <c r="AQ6">
        <v>0</v>
      </c>
      <c r="AW6">
        <v>0</v>
      </c>
      <c r="BC6">
        <v>0</v>
      </c>
      <c r="BI6" t="str">
        <f t="shared" si="2"/>
        <v>Schedules not specified in the law</v>
      </c>
      <c r="BL6">
        <v>1</v>
      </c>
      <c r="BM6" t="s">
        <v>89</v>
      </c>
      <c r="BO6" t="str">
        <f t="shared" si="3"/>
        <v>Palliative care, Cancer-related pain, Chronic pain, Professional judgment , Travel barrier, Acute medical condition</v>
      </c>
      <c r="BP6" t="s">
        <v>92</v>
      </c>
      <c r="BR6">
        <v>1</v>
      </c>
      <c r="BS6" t="s">
        <v>93</v>
      </c>
      <c r="BU6" t="str">
        <f t="shared" si="4"/>
        <v>Suspension, Revocation of license, Sanctions, Fines, Practice restrictions, Reprimand, Probation, Remedial education, Censure</v>
      </c>
      <c r="BV6" t="s">
        <v>94</v>
      </c>
      <c r="BX6" t="str">
        <f t="shared" si="5"/>
        <v>State medical licensing board</v>
      </c>
      <c r="BY6" t="s">
        <v>95</v>
      </c>
    </row>
    <row r="7" spans="1:78" x14ac:dyDescent="0.35">
      <c r="A7" t="s">
        <v>78</v>
      </c>
      <c r="B7" s="1">
        <v>43329</v>
      </c>
      <c r="C7" s="1">
        <v>43465</v>
      </c>
      <c r="D7">
        <v>1</v>
      </c>
      <c r="E7" t="s">
        <v>96</v>
      </c>
      <c r="G7" t="str">
        <f t="shared" si="0"/>
        <v>All initial prescriptions, Prescriptions for outpatient use, All opioid prescriptions for minors</v>
      </c>
      <c r="H7" t="s">
        <v>96</v>
      </c>
      <c r="J7" t="str">
        <f t="shared" si="1"/>
        <v xml:space="preserve">Law does not define initial prescriptions </v>
      </c>
      <c r="M7" t="s">
        <v>80</v>
      </c>
      <c r="P7">
        <v>1</v>
      </c>
      <c r="Q7" t="s">
        <v>89</v>
      </c>
      <c r="S7">
        <v>1</v>
      </c>
      <c r="T7" t="s">
        <v>89</v>
      </c>
      <c r="V7" t="str">
        <f t="shared" si="6"/>
        <v>4 days, 7 days</v>
      </c>
      <c r="W7" t="s">
        <v>97</v>
      </c>
      <c r="X7" t="s">
        <v>91</v>
      </c>
      <c r="Y7">
        <v>0</v>
      </c>
      <c r="AE7">
        <v>0</v>
      </c>
      <c r="AK7">
        <v>0</v>
      </c>
      <c r="AQ7">
        <v>1</v>
      </c>
      <c r="AR7" t="s">
        <v>98</v>
      </c>
      <c r="AT7" t="str">
        <f>("50 MME")</f>
        <v>50 MME</v>
      </c>
      <c r="AU7" t="s">
        <v>98</v>
      </c>
      <c r="AW7">
        <v>0</v>
      </c>
      <c r="BC7">
        <v>0</v>
      </c>
      <c r="BI7" t="str">
        <f t="shared" si="2"/>
        <v>Schedules not specified in the law</v>
      </c>
      <c r="BL7">
        <v>1</v>
      </c>
      <c r="BM7" t="s">
        <v>89</v>
      </c>
      <c r="BO7" t="str">
        <f t="shared" si="3"/>
        <v>Palliative care, Cancer-related pain, Chronic pain, Professional judgment , Travel barrier, Acute medical condition</v>
      </c>
      <c r="BP7" t="s">
        <v>92</v>
      </c>
      <c r="BR7">
        <v>1</v>
      </c>
      <c r="BS7" t="s">
        <v>93</v>
      </c>
      <c r="BU7" t="str">
        <f t="shared" si="4"/>
        <v>Suspension, Revocation of license, Sanctions, Fines, Practice restrictions, Reprimand, Probation, Remedial education, Censure</v>
      </c>
      <c r="BV7" t="s">
        <v>99</v>
      </c>
      <c r="BX7" t="str">
        <f t="shared" si="5"/>
        <v>State medical licensing board</v>
      </c>
      <c r="BY7" t="s">
        <v>95</v>
      </c>
    </row>
    <row r="8" spans="1:78" x14ac:dyDescent="0.35">
      <c r="A8" t="s">
        <v>78</v>
      </c>
      <c r="B8" s="1">
        <v>43466</v>
      </c>
      <c r="C8" s="1">
        <v>43571</v>
      </c>
      <c r="D8">
        <v>1</v>
      </c>
      <c r="E8" t="s">
        <v>96</v>
      </c>
      <c r="G8" t="str">
        <f t="shared" si="0"/>
        <v>All initial prescriptions, Prescriptions for outpatient use, All opioid prescriptions for minors</v>
      </c>
      <c r="H8" t="s">
        <v>96</v>
      </c>
      <c r="J8" t="str">
        <f t="shared" si="1"/>
        <v xml:space="preserve">Law does not define initial prescriptions </v>
      </c>
      <c r="M8" t="s">
        <v>80</v>
      </c>
      <c r="P8">
        <v>1</v>
      </c>
      <c r="Q8" t="s">
        <v>89</v>
      </c>
      <c r="S8">
        <v>1</v>
      </c>
      <c r="T8" t="s">
        <v>100</v>
      </c>
      <c r="V8" t="str">
        <f t="shared" si="6"/>
        <v>4 days, 7 days</v>
      </c>
      <c r="W8" t="s">
        <v>97</v>
      </c>
      <c r="X8" t="s">
        <v>91</v>
      </c>
      <c r="Y8">
        <v>0</v>
      </c>
      <c r="AE8">
        <v>0</v>
      </c>
      <c r="AK8">
        <v>0</v>
      </c>
      <c r="AQ8">
        <v>1</v>
      </c>
      <c r="AR8" t="s">
        <v>98</v>
      </c>
      <c r="AT8" t="str">
        <f>("50 MME")</f>
        <v>50 MME</v>
      </c>
      <c r="AU8" t="s">
        <v>98</v>
      </c>
      <c r="AW8">
        <v>0</v>
      </c>
      <c r="BC8">
        <v>0</v>
      </c>
      <c r="BI8" t="str">
        <f t="shared" si="2"/>
        <v>Schedules not specified in the law</v>
      </c>
      <c r="BL8">
        <v>1</v>
      </c>
      <c r="BM8" t="s">
        <v>89</v>
      </c>
      <c r="BO8" t="str">
        <f t="shared" si="3"/>
        <v>Palliative care, Cancer-related pain, Chronic pain, Professional judgment , Travel barrier, Acute medical condition</v>
      </c>
      <c r="BP8" t="s">
        <v>92</v>
      </c>
      <c r="BR8">
        <v>1</v>
      </c>
      <c r="BS8" t="s">
        <v>93</v>
      </c>
      <c r="BU8" t="str">
        <f t="shared" si="4"/>
        <v>Suspension, Revocation of license, Sanctions, Fines, Practice restrictions, Reprimand, Probation, Remedial education, Censure</v>
      </c>
      <c r="BV8" t="s">
        <v>99</v>
      </c>
      <c r="BX8" t="str">
        <f t="shared" si="5"/>
        <v>State medical licensing board</v>
      </c>
      <c r="BY8" t="s">
        <v>95</v>
      </c>
    </row>
    <row r="9" spans="1:78" x14ac:dyDescent="0.35">
      <c r="A9" t="s">
        <v>78</v>
      </c>
      <c r="B9" s="1">
        <v>43572</v>
      </c>
      <c r="C9" s="1">
        <v>43646</v>
      </c>
      <c r="D9">
        <v>1</v>
      </c>
      <c r="E9" t="s">
        <v>96</v>
      </c>
      <c r="G9" t="str">
        <f t="shared" si="0"/>
        <v>All initial prescriptions, Prescriptions for outpatient use, All opioid prescriptions for minors</v>
      </c>
      <c r="H9" t="s">
        <v>96</v>
      </c>
      <c r="J9" t="str">
        <f t="shared" si="1"/>
        <v xml:space="preserve">Law does not define initial prescriptions </v>
      </c>
      <c r="M9" t="s">
        <v>80</v>
      </c>
      <c r="P9">
        <v>1</v>
      </c>
      <c r="Q9" t="s">
        <v>89</v>
      </c>
      <c r="S9">
        <v>1</v>
      </c>
      <c r="T9" t="s">
        <v>89</v>
      </c>
      <c r="V9" t="str">
        <f t="shared" si="6"/>
        <v>4 days, 7 days</v>
      </c>
      <c r="W9" t="s">
        <v>97</v>
      </c>
      <c r="X9" t="s">
        <v>91</v>
      </c>
      <c r="Y9">
        <v>0</v>
      </c>
      <c r="AE9">
        <v>0</v>
      </c>
      <c r="AK9">
        <v>0</v>
      </c>
      <c r="AQ9">
        <v>1</v>
      </c>
      <c r="AR9" t="s">
        <v>98</v>
      </c>
      <c r="AT9" t="str">
        <f>("50 MME")</f>
        <v>50 MME</v>
      </c>
      <c r="AU9" t="s">
        <v>98</v>
      </c>
      <c r="AW9">
        <v>0</v>
      </c>
      <c r="BC9">
        <v>0</v>
      </c>
      <c r="BI9" t="str">
        <f t="shared" si="2"/>
        <v>Schedules not specified in the law</v>
      </c>
      <c r="BL9">
        <v>1</v>
      </c>
      <c r="BM9" t="s">
        <v>89</v>
      </c>
      <c r="BO9" t="str">
        <f t="shared" si="3"/>
        <v>Palliative care, Cancer-related pain, Chronic pain, Professional judgment , Travel barrier, Acute medical condition</v>
      </c>
      <c r="BP9" t="s">
        <v>92</v>
      </c>
      <c r="BR9">
        <v>1</v>
      </c>
      <c r="BS9" t="s">
        <v>93</v>
      </c>
      <c r="BU9" t="str">
        <f t="shared" si="4"/>
        <v>Suspension, Revocation of license, Sanctions, Fines, Practice restrictions, Reprimand, Probation, Remedial education, Censure</v>
      </c>
      <c r="BV9" t="s">
        <v>101</v>
      </c>
      <c r="BX9" t="str">
        <f t="shared" si="5"/>
        <v>State medical licensing board</v>
      </c>
      <c r="BY9" t="s">
        <v>95</v>
      </c>
    </row>
    <row r="10" spans="1:78" x14ac:dyDescent="0.35">
      <c r="A10" t="s">
        <v>78</v>
      </c>
      <c r="B10" s="1">
        <v>43647</v>
      </c>
      <c r="C10" s="1">
        <v>43754</v>
      </c>
      <c r="D10">
        <v>1</v>
      </c>
      <c r="E10" t="s">
        <v>96</v>
      </c>
      <c r="G10" t="str">
        <f t="shared" si="0"/>
        <v>All initial prescriptions, Prescriptions for outpatient use, All opioid prescriptions for minors</v>
      </c>
      <c r="H10" t="s">
        <v>96</v>
      </c>
      <c r="J10" t="str">
        <f t="shared" si="1"/>
        <v xml:space="preserve">Law does not define initial prescriptions </v>
      </c>
      <c r="M10" t="s">
        <v>80</v>
      </c>
      <c r="P10">
        <v>1</v>
      </c>
      <c r="Q10" t="s">
        <v>89</v>
      </c>
      <c r="S10">
        <v>1</v>
      </c>
      <c r="T10" t="s">
        <v>97</v>
      </c>
      <c r="V10" t="str">
        <f t="shared" si="6"/>
        <v>4 days, 7 days</v>
      </c>
      <c r="W10" t="s">
        <v>97</v>
      </c>
      <c r="X10" t="s">
        <v>91</v>
      </c>
      <c r="Y10">
        <v>0</v>
      </c>
      <c r="AE10">
        <v>0</v>
      </c>
      <c r="AK10">
        <v>0</v>
      </c>
      <c r="AQ10">
        <v>1</v>
      </c>
      <c r="AR10" t="s">
        <v>98</v>
      </c>
      <c r="AT10" t="str">
        <f>("50 MME")</f>
        <v>50 MME</v>
      </c>
      <c r="AU10" t="s">
        <v>98</v>
      </c>
      <c r="AW10">
        <v>0</v>
      </c>
      <c r="BC10">
        <v>0</v>
      </c>
      <c r="BI10" t="str">
        <f t="shared" si="2"/>
        <v>Schedules not specified in the law</v>
      </c>
      <c r="BL10">
        <v>1</v>
      </c>
      <c r="BM10" t="s">
        <v>89</v>
      </c>
      <c r="BO10" t="str">
        <f t="shared" si="3"/>
        <v>Palliative care, Cancer-related pain, Chronic pain, Professional judgment , Travel barrier, Acute medical condition</v>
      </c>
      <c r="BP10" t="s">
        <v>92</v>
      </c>
      <c r="BR10">
        <v>1</v>
      </c>
      <c r="BS10" t="s">
        <v>93</v>
      </c>
      <c r="BU10" t="str">
        <f t="shared" si="4"/>
        <v>Suspension, Revocation of license, Sanctions, Fines, Practice restrictions, Reprimand, Probation, Remedial education, Censure</v>
      </c>
      <c r="BV10" t="s">
        <v>99</v>
      </c>
      <c r="BX10" t="str">
        <f t="shared" si="5"/>
        <v>State medical licensing board</v>
      </c>
      <c r="BY10" t="s">
        <v>95</v>
      </c>
    </row>
    <row r="11" spans="1:78" x14ac:dyDescent="0.35">
      <c r="A11" t="s">
        <v>78</v>
      </c>
      <c r="B11" s="1">
        <v>43755</v>
      </c>
      <c r="C11" s="1">
        <v>43830</v>
      </c>
      <c r="D11">
        <v>1</v>
      </c>
      <c r="E11" t="s">
        <v>102</v>
      </c>
      <c r="G11" t="str">
        <f t="shared" si="0"/>
        <v>All initial prescriptions, Prescriptions for outpatient use, All opioid prescriptions for minors</v>
      </c>
      <c r="H11" t="s">
        <v>96</v>
      </c>
      <c r="J11" t="str">
        <f t="shared" si="1"/>
        <v xml:space="preserve">Law does not define initial prescriptions </v>
      </c>
      <c r="M11" t="s">
        <v>80</v>
      </c>
      <c r="P11">
        <v>1</v>
      </c>
      <c r="Q11" t="s">
        <v>89</v>
      </c>
      <c r="S11">
        <v>1</v>
      </c>
      <c r="T11" t="s">
        <v>103</v>
      </c>
      <c r="V11" t="str">
        <f t="shared" si="6"/>
        <v>4 days, 7 days</v>
      </c>
      <c r="W11" t="s">
        <v>104</v>
      </c>
      <c r="X11" t="s">
        <v>91</v>
      </c>
      <c r="Y11">
        <v>0</v>
      </c>
      <c r="AE11">
        <v>0</v>
      </c>
      <c r="AK11">
        <v>0</v>
      </c>
      <c r="AQ11">
        <v>1</v>
      </c>
      <c r="AR11" t="s">
        <v>98</v>
      </c>
      <c r="AT11" t="str">
        <f>("50 MME")</f>
        <v>50 MME</v>
      </c>
      <c r="AU11" t="s">
        <v>98</v>
      </c>
      <c r="AW11">
        <v>0</v>
      </c>
      <c r="BC11">
        <v>0</v>
      </c>
      <c r="BI11" t="str">
        <f t="shared" si="2"/>
        <v>Schedules not specified in the law</v>
      </c>
      <c r="BL11">
        <v>1</v>
      </c>
      <c r="BM11" t="s">
        <v>89</v>
      </c>
      <c r="BO11" t="str">
        <f t="shared" si="3"/>
        <v>Palliative care, Cancer-related pain, Chronic pain, Professional judgment , Travel barrier, Acute medical condition</v>
      </c>
      <c r="BP11" t="s">
        <v>92</v>
      </c>
      <c r="BR11">
        <v>1</v>
      </c>
      <c r="BS11" t="s">
        <v>105</v>
      </c>
      <c r="BU11" t="str">
        <f t="shared" si="4"/>
        <v>Suspension, Revocation of license, Sanctions, Fines, Practice restrictions, Reprimand, Probation, Remedial education, Censure</v>
      </c>
      <c r="BV11" t="s">
        <v>106</v>
      </c>
      <c r="BX11" t="str">
        <f t="shared" si="5"/>
        <v>State medical licensing board</v>
      </c>
      <c r="BY11" t="s">
        <v>107</v>
      </c>
    </row>
    <row r="12" spans="1:78" x14ac:dyDescent="0.35">
      <c r="A12" t="s">
        <v>108</v>
      </c>
      <c r="B12" s="1">
        <v>41640</v>
      </c>
      <c r="C12" s="1">
        <v>43215</v>
      </c>
      <c r="D12">
        <v>0</v>
      </c>
    </row>
    <row r="13" spans="1:78" x14ac:dyDescent="0.35">
      <c r="A13" t="s">
        <v>108</v>
      </c>
      <c r="B13" s="1">
        <v>43216</v>
      </c>
      <c r="C13" s="1">
        <v>43242</v>
      </c>
      <c r="D13">
        <v>1</v>
      </c>
      <c r="E13" t="s">
        <v>109</v>
      </c>
      <c r="G13" t="str">
        <f>("All opioid prescriptions, All initial prescriptions")</f>
        <v>All opioid prescriptions, All initial prescriptions</v>
      </c>
      <c r="H13" t="s">
        <v>110</v>
      </c>
      <c r="J13" t="str">
        <f t="shared" ref="J13:J21" si="7">("Prescriptions to patients who have not had dispensed opioid prescriptions for 60 days ")</f>
        <v xml:space="preserve">Prescriptions to patients who have not had dispensed opioid prescriptions for 60 days </v>
      </c>
      <c r="K13" t="s">
        <v>110</v>
      </c>
      <c r="M13" t="s">
        <v>80</v>
      </c>
      <c r="P13">
        <v>1</v>
      </c>
      <c r="Q13" t="s">
        <v>111</v>
      </c>
      <c r="S13">
        <v>1</v>
      </c>
      <c r="T13" t="s">
        <v>112</v>
      </c>
      <c r="V13" t="str">
        <f>("5 days, 14 days")</f>
        <v>5 days, 14 days</v>
      </c>
      <c r="W13" t="s">
        <v>112</v>
      </c>
      <c r="X13" t="s">
        <v>113</v>
      </c>
      <c r="Y13">
        <v>0</v>
      </c>
      <c r="AE13">
        <v>0</v>
      </c>
      <c r="AK13">
        <v>0</v>
      </c>
      <c r="AQ13">
        <v>1</v>
      </c>
      <c r="AR13" t="s">
        <v>114</v>
      </c>
      <c r="AT13" t="str">
        <f t="shared" ref="AT13:AT21" si="8">("90 MME")</f>
        <v>90 MME</v>
      </c>
      <c r="AU13" t="s">
        <v>114</v>
      </c>
      <c r="AW13">
        <v>0</v>
      </c>
      <c r="BC13">
        <v>0</v>
      </c>
      <c r="BI13" t="str">
        <f t="shared" ref="BI13:BI21" si="9">("Schedule II")</f>
        <v>Schedule II</v>
      </c>
      <c r="BJ13" t="s">
        <v>110</v>
      </c>
      <c r="BL13">
        <v>1</v>
      </c>
      <c r="BM13" t="s">
        <v>115</v>
      </c>
      <c r="BO13" t="s">
        <v>116</v>
      </c>
      <c r="BP13" t="s">
        <v>117</v>
      </c>
      <c r="BQ13" t="s">
        <v>118</v>
      </c>
      <c r="BR13">
        <v>1</v>
      </c>
      <c r="BS13" t="s">
        <v>119</v>
      </c>
      <c r="BU13" t="str">
        <f>("Suspension, Revocation of license, Denial of license, Fines, Probation")</f>
        <v>Suspension, Revocation of license, Denial of license, Fines, Probation</v>
      </c>
      <c r="BV13" t="s">
        <v>120</v>
      </c>
      <c r="BX13" t="str">
        <f t="shared" ref="BX13:BX21" si="10">("State medical licensing board")</f>
        <v>State medical licensing board</v>
      </c>
      <c r="BY13" t="s">
        <v>119</v>
      </c>
    </row>
    <row r="14" spans="1:78" x14ac:dyDescent="0.35">
      <c r="A14" t="s">
        <v>108</v>
      </c>
      <c r="B14" s="1">
        <v>43243</v>
      </c>
      <c r="C14" s="1">
        <v>43314</v>
      </c>
      <c r="D14">
        <v>1</v>
      </c>
      <c r="E14" t="s">
        <v>110</v>
      </c>
      <c r="G14" t="str">
        <f t="shared" ref="G14:G21" si="11">("All initial prescriptions")</f>
        <v>All initial prescriptions</v>
      </c>
      <c r="H14" t="s">
        <v>110</v>
      </c>
      <c r="J14" t="str">
        <f t="shared" si="7"/>
        <v xml:space="preserve">Prescriptions to patients who have not had dispensed opioid prescriptions for 60 days </v>
      </c>
      <c r="K14" t="s">
        <v>110</v>
      </c>
      <c r="M14" t="s">
        <v>80</v>
      </c>
      <c r="P14">
        <v>1</v>
      </c>
      <c r="Q14" t="s">
        <v>111</v>
      </c>
      <c r="S14">
        <v>1</v>
      </c>
      <c r="T14" t="s">
        <v>112</v>
      </c>
      <c r="V14" t="str">
        <f>("5 days, 14 days")</f>
        <v>5 days, 14 days</v>
      </c>
      <c r="W14" t="s">
        <v>112</v>
      </c>
      <c r="X14" t="s">
        <v>113</v>
      </c>
      <c r="Y14">
        <v>0</v>
      </c>
      <c r="AE14">
        <v>0</v>
      </c>
      <c r="AK14">
        <v>0</v>
      </c>
      <c r="AQ14">
        <v>1</v>
      </c>
      <c r="AR14" t="s">
        <v>121</v>
      </c>
      <c r="AT14" t="str">
        <f t="shared" si="8"/>
        <v>90 MME</v>
      </c>
      <c r="AU14" t="s">
        <v>114</v>
      </c>
      <c r="AW14">
        <v>0</v>
      </c>
      <c r="BC14">
        <v>0</v>
      </c>
      <c r="BI14" t="str">
        <f t="shared" si="9"/>
        <v>Schedule II</v>
      </c>
      <c r="BJ14" t="s">
        <v>110</v>
      </c>
      <c r="BL14">
        <v>1</v>
      </c>
      <c r="BM14" t="s">
        <v>122</v>
      </c>
      <c r="BO14" t="s">
        <v>116</v>
      </c>
      <c r="BP14" t="s">
        <v>123</v>
      </c>
      <c r="BQ14" t="s">
        <v>118</v>
      </c>
      <c r="BR14">
        <v>1</v>
      </c>
      <c r="BS14" t="s">
        <v>119</v>
      </c>
      <c r="BU14" t="str">
        <f>("Suspension, Revocation of license, Denial of license, Fines, Probation")</f>
        <v>Suspension, Revocation of license, Denial of license, Fines, Probation</v>
      </c>
      <c r="BV14" t="s">
        <v>124</v>
      </c>
      <c r="BX14" t="str">
        <f t="shared" si="10"/>
        <v>State medical licensing board</v>
      </c>
      <c r="BY14" t="s">
        <v>125</v>
      </c>
    </row>
    <row r="15" spans="1:78" x14ac:dyDescent="0.35">
      <c r="A15" t="s">
        <v>108</v>
      </c>
      <c r="B15" s="1">
        <v>43315</v>
      </c>
      <c r="C15" s="1">
        <v>43412</v>
      </c>
      <c r="D15">
        <v>1</v>
      </c>
      <c r="E15" t="s">
        <v>110</v>
      </c>
      <c r="G15" t="str">
        <f t="shared" si="11"/>
        <v>All initial prescriptions</v>
      </c>
      <c r="H15" t="s">
        <v>110</v>
      </c>
      <c r="J15" t="str">
        <f t="shared" si="7"/>
        <v xml:space="preserve">Prescriptions to patients who have not had dispensed opioid prescriptions for 60 days </v>
      </c>
      <c r="K15" t="s">
        <v>110</v>
      </c>
      <c r="M15" t="s">
        <v>80</v>
      </c>
      <c r="P15">
        <v>1</v>
      </c>
      <c r="Q15" t="s">
        <v>112</v>
      </c>
      <c r="S15">
        <v>1</v>
      </c>
      <c r="T15" t="s">
        <v>112</v>
      </c>
      <c r="V15" t="str">
        <f>("5 days, 14 days")</f>
        <v>5 days, 14 days</v>
      </c>
      <c r="W15" t="s">
        <v>112</v>
      </c>
      <c r="X15" t="s">
        <v>113</v>
      </c>
      <c r="Y15">
        <v>0</v>
      </c>
      <c r="AE15">
        <v>0</v>
      </c>
      <c r="AK15">
        <v>0</v>
      </c>
      <c r="AQ15">
        <v>1</v>
      </c>
      <c r="AR15" t="s">
        <v>114</v>
      </c>
      <c r="AT15" t="str">
        <f t="shared" si="8"/>
        <v>90 MME</v>
      </c>
      <c r="AU15" t="s">
        <v>114</v>
      </c>
      <c r="AW15">
        <v>0</v>
      </c>
      <c r="BC15">
        <v>0</v>
      </c>
      <c r="BI15" t="str">
        <f t="shared" si="9"/>
        <v>Schedule II</v>
      </c>
      <c r="BJ15" t="s">
        <v>110</v>
      </c>
      <c r="BL15">
        <v>1</v>
      </c>
      <c r="BM15" t="s">
        <v>126</v>
      </c>
      <c r="BO15" t="s">
        <v>116</v>
      </c>
      <c r="BP15" t="s">
        <v>127</v>
      </c>
      <c r="BQ15" t="s">
        <v>118</v>
      </c>
      <c r="BR15">
        <v>1</v>
      </c>
      <c r="BS15" t="s">
        <v>125</v>
      </c>
      <c r="BU15" t="str">
        <f>("Suspension, Revocation of license, Denial of license, Fines, Practice restrictions, Probation")</f>
        <v>Suspension, Revocation of license, Denial of license, Fines, Practice restrictions, Probation</v>
      </c>
      <c r="BV15" t="s">
        <v>128</v>
      </c>
      <c r="BX15" t="str">
        <f t="shared" si="10"/>
        <v>State medical licensing board</v>
      </c>
      <c r="BY15" t="s">
        <v>129</v>
      </c>
    </row>
    <row r="16" spans="1:78" x14ac:dyDescent="0.35">
      <c r="A16" t="s">
        <v>108</v>
      </c>
      <c r="B16" s="1">
        <v>43413</v>
      </c>
      <c r="C16" s="1">
        <v>43465</v>
      </c>
      <c r="D16">
        <v>1</v>
      </c>
      <c r="E16" t="s">
        <v>109</v>
      </c>
      <c r="G16" t="str">
        <f t="shared" si="11"/>
        <v>All initial prescriptions</v>
      </c>
      <c r="H16" t="s">
        <v>110</v>
      </c>
      <c r="J16" t="str">
        <f t="shared" si="7"/>
        <v xml:space="preserve">Prescriptions to patients who have not had dispensed opioid prescriptions for 60 days </v>
      </c>
      <c r="K16" t="s">
        <v>110</v>
      </c>
      <c r="M16" t="s">
        <v>80</v>
      </c>
      <c r="P16">
        <v>1</v>
      </c>
      <c r="Q16" t="s">
        <v>112</v>
      </c>
      <c r="S16">
        <v>1</v>
      </c>
      <c r="T16" t="s">
        <v>112</v>
      </c>
      <c r="V16" t="str">
        <f>("3 days, 5 days")</f>
        <v>3 days, 5 days</v>
      </c>
      <c r="W16" t="s">
        <v>130</v>
      </c>
      <c r="X16" t="s">
        <v>113</v>
      </c>
      <c r="Y16">
        <v>0</v>
      </c>
      <c r="AE16">
        <v>0</v>
      </c>
      <c r="AK16">
        <v>0</v>
      </c>
      <c r="AQ16">
        <v>1</v>
      </c>
      <c r="AR16" t="s">
        <v>114</v>
      </c>
      <c r="AT16" t="str">
        <f t="shared" si="8"/>
        <v>90 MME</v>
      </c>
      <c r="AU16" t="s">
        <v>114</v>
      </c>
      <c r="AW16">
        <v>0</v>
      </c>
      <c r="BC16">
        <v>0</v>
      </c>
      <c r="BI16" t="str">
        <f t="shared" si="9"/>
        <v>Schedule II</v>
      </c>
      <c r="BJ16" t="s">
        <v>110</v>
      </c>
      <c r="BL16">
        <v>1</v>
      </c>
      <c r="BM16" t="s">
        <v>127</v>
      </c>
      <c r="BO16" t="s">
        <v>116</v>
      </c>
      <c r="BP16" t="s">
        <v>131</v>
      </c>
      <c r="BQ16" t="s">
        <v>118</v>
      </c>
      <c r="BR16">
        <v>1</v>
      </c>
      <c r="BS16" t="s">
        <v>125</v>
      </c>
      <c r="BU16" t="str">
        <f>("Suspension, Revocation of license, Denial of license, Fines, Practice restrictions, Probation")</f>
        <v>Suspension, Revocation of license, Denial of license, Fines, Practice restrictions, Probation</v>
      </c>
      <c r="BV16" t="s">
        <v>132</v>
      </c>
      <c r="BX16" t="str">
        <f t="shared" si="10"/>
        <v>State medical licensing board</v>
      </c>
      <c r="BY16" t="s">
        <v>129</v>
      </c>
    </row>
    <row r="17" spans="1:77" x14ac:dyDescent="0.35">
      <c r="A17" t="s">
        <v>108</v>
      </c>
      <c r="B17" s="1">
        <v>43466</v>
      </c>
      <c r="C17" s="1">
        <v>43509</v>
      </c>
      <c r="D17">
        <v>1</v>
      </c>
      <c r="E17" t="s">
        <v>110</v>
      </c>
      <c r="G17" t="str">
        <f t="shared" si="11"/>
        <v>All initial prescriptions</v>
      </c>
      <c r="H17" t="s">
        <v>133</v>
      </c>
      <c r="J17" t="str">
        <f t="shared" si="7"/>
        <v xml:space="preserve">Prescriptions to patients who have not had dispensed opioid prescriptions for 60 days </v>
      </c>
      <c r="K17" t="s">
        <v>110</v>
      </c>
      <c r="M17" t="s">
        <v>80</v>
      </c>
      <c r="P17">
        <v>1</v>
      </c>
      <c r="Q17" t="s">
        <v>112</v>
      </c>
      <c r="S17">
        <v>1</v>
      </c>
      <c r="T17" t="s">
        <v>112</v>
      </c>
      <c r="V17" t="str">
        <f>("3 days, 5 days")</f>
        <v>3 days, 5 days</v>
      </c>
      <c r="W17" t="s">
        <v>112</v>
      </c>
      <c r="X17" t="s">
        <v>113</v>
      </c>
      <c r="Y17">
        <v>0</v>
      </c>
      <c r="AE17">
        <v>0</v>
      </c>
      <c r="AK17">
        <v>0</v>
      </c>
      <c r="AQ17">
        <v>1</v>
      </c>
      <c r="AR17" t="s">
        <v>121</v>
      </c>
      <c r="AT17" t="str">
        <f t="shared" si="8"/>
        <v>90 MME</v>
      </c>
      <c r="AU17" t="s">
        <v>114</v>
      </c>
      <c r="AW17">
        <v>0</v>
      </c>
      <c r="BC17">
        <v>0</v>
      </c>
      <c r="BI17" t="str">
        <f t="shared" si="9"/>
        <v>Schedule II</v>
      </c>
      <c r="BJ17" t="s">
        <v>110</v>
      </c>
      <c r="BL17">
        <v>1</v>
      </c>
      <c r="BM17" t="s">
        <v>134</v>
      </c>
      <c r="BO17" t="s">
        <v>116</v>
      </c>
      <c r="BP17" t="s">
        <v>135</v>
      </c>
      <c r="BQ17" t="s">
        <v>118</v>
      </c>
      <c r="BR17">
        <v>1</v>
      </c>
      <c r="BS17" t="s">
        <v>125</v>
      </c>
      <c r="BU17" t="str">
        <f>("Suspension, Revocation of license, Denial of license, Sanctions, Fines, Probation")</f>
        <v>Suspension, Revocation of license, Denial of license, Sanctions, Fines, Probation</v>
      </c>
      <c r="BV17" t="s">
        <v>136</v>
      </c>
      <c r="BX17" t="str">
        <f t="shared" si="10"/>
        <v>State medical licensing board</v>
      </c>
      <c r="BY17" t="s">
        <v>125</v>
      </c>
    </row>
    <row r="18" spans="1:77" x14ac:dyDescent="0.35">
      <c r="A18" t="s">
        <v>108</v>
      </c>
      <c r="B18" s="1">
        <v>43510</v>
      </c>
      <c r="C18" s="1">
        <v>43618</v>
      </c>
      <c r="D18">
        <v>1</v>
      </c>
      <c r="E18" t="s">
        <v>110</v>
      </c>
      <c r="G18" t="str">
        <f t="shared" si="11"/>
        <v>All initial prescriptions</v>
      </c>
      <c r="H18" t="s">
        <v>110</v>
      </c>
      <c r="J18" t="str">
        <f t="shared" si="7"/>
        <v xml:space="preserve">Prescriptions to patients who have not had dispensed opioid prescriptions for 60 days </v>
      </c>
      <c r="K18" t="s">
        <v>110</v>
      </c>
      <c r="M18" t="s">
        <v>80</v>
      </c>
      <c r="P18">
        <v>1</v>
      </c>
      <c r="Q18" t="s">
        <v>112</v>
      </c>
      <c r="S18">
        <v>1</v>
      </c>
      <c r="T18" t="s">
        <v>112</v>
      </c>
      <c r="V18" t="str">
        <f>("5 days, 14 days")</f>
        <v>5 days, 14 days</v>
      </c>
      <c r="W18" t="s">
        <v>130</v>
      </c>
      <c r="X18" t="s">
        <v>113</v>
      </c>
      <c r="Y18">
        <v>0</v>
      </c>
      <c r="AE18">
        <v>0</v>
      </c>
      <c r="AK18">
        <v>0</v>
      </c>
      <c r="AQ18">
        <v>1</v>
      </c>
      <c r="AR18" t="s">
        <v>137</v>
      </c>
      <c r="AT18" t="str">
        <f t="shared" si="8"/>
        <v>90 MME</v>
      </c>
      <c r="AU18" t="s">
        <v>114</v>
      </c>
      <c r="AW18">
        <v>0</v>
      </c>
      <c r="BC18">
        <v>0</v>
      </c>
      <c r="BI18" t="str">
        <f t="shared" si="9"/>
        <v>Schedule II</v>
      </c>
      <c r="BJ18" t="s">
        <v>110</v>
      </c>
      <c r="BL18">
        <v>1</v>
      </c>
      <c r="BM18" t="s">
        <v>127</v>
      </c>
      <c r="BO18" t="s">
        <v>116</v>
      </c>
      <c r="BP18" t="s">
        <v>127</v>
      </c>
      <c r="BQ18" t="s">
        <v>118</v>
      </c>
      <c r="BR18">
        <v>1</v>
      </c>
      <c r="BS18" t="s">
        <v>125</v>
      </c>
      <c r="BU18" t="str">
        <f>("Suspension, Revocation of license, Denial of license, Fines, Practice restrictions, Probation")</f>
        <v>Suspension, Revocation of license, Denial of license, Fines, Practice restrictions, Probation</v>
      </c>
      <c r="BV18" t="s">
        <v>138</v>
      </c>
      <c r="BX18" t="str">
        <f t="shared" si="10"/>
        <v>State medical licensing board</v>
      </c>
      <c r="BY18" t="s">
        <v>129</v>
      </c>
    </row>
    <row r="19" spans="1:77" x14ac:dyDescent="0.35">
      <c r="A19" t="s">
        <v>108</v>
      </c>
      <c r="B19" s="1">
        <v>43619</v>
      </c>
      <c r="C19" s="1">
        <v>43703</v>
      </c>
      <c r="D19">
        <v>1</v>
      </c>
      <c r="E19" t="s">
        <v>110</v>
      </c>
      <c r="G19" t="str">
        <f t="shared" si="11"/>
        <v>All initial prescriptions</v>
      </c>
      <c r="H19" t="s">
        <v>139</v>
      </c>
      <c r="J19" t="str">
        <f t="shared" si="7"/>
        <v xml:space="preserve">Prescriptions to patients who have not had dispensed opioid prescriptions for 60 days </v>
      </c>
      <c r="K19" t="s">
        <v>110</v>
      </c>
      <c r="M19" t="s">
        <v>80</v>
      </c>
      <c r="P19">
        <v>1</v>
      </c>
      <c r="Q19" t="s">
        <v>112</v>
      </c>
      <c r="S19">
        <v>1</v>
      </c>
      <c r="T19" t="s">
        <v>112</v>
      </c>
      <c r="V19" t="str">
        <f>("5 days, 14 days")</f>
        <v>5 days, 14 days</v>
      </c>
      <c r="W19" t="s">
        <v>112</v>
      </c>
      <c r="X19" t="s">
        <v>113</v>
      </c>
      <c r="Y19">
        <v>0</v>
      </c>
      <c r="AE19">
        <v>0</v>
      </c>
      <c r="AK19">
        <v>0</v>
      </c>
      <c r="AQ19">
        <v>1</v>
      </c>
      <c r="AR19" t="s">
        <v>137</v>
      </c>
      <c r="AT19" t="str">
        <f t="shared" si="8"/>
        <v>90 MME</v>
      </c>
      <c r="AU19" t="s">
        <v>114</v>
      </c>
      <c r="AW19">
        <v>0</v>
      </c>
      <c r="BC19">
        <v>0</v>
      </c>
      <c r="BI19" t="str">
        <f t="shared" si="9"/>
        <v>Schedule II</v>
      </c>
      <c r="BJ19" t="s">
        <v>110</v>
      </c>
      <c r="BL19">
        <v>1</v>
      </c>
      <c r="BM19" t="s">
        <v>112</v>
      </c>
      <c r="BO19" t="s">
        <v>116</v>
      </c>
      <c r="BP19" t="s">
        <v>112</v>
      </c>
      <c r="BQ19" t="s">
        <v>118</v>
      </c>
      <c r="BR19">
        <v>1</v>
      </c>
      <c r="BS19" t="s">
        <v>125</v>
      </c>
      <c r="BU19" t="str">
        <f>("Suspension, Revocation of license, Denial of license, Fines, Practice restrictions, Probation")</f>
        <v>Suspension, Revocation of license, Denial of license, Fines, Practice restrictions, Probation</v>
      </c>
      <c r="BV19" t="s">
        <v>140</v>
      </c>
      <c r="BX19" t="str">
        <f t="shared" si="10"/>
        <v>State medical licensing board</v>
      </c>
      <c r="BY19" t="s">
        <v>129</v>
      </c>
    </row>
    <row r="20" spans="1:77" x14ac:dyDescent="0.35">
      <c r="A20" t="s">
        <v>108</v>
      </c>
      <c r="B20" s="1">
        <v>43704</v>
      </c>
      <c r="C20" s="1">
        <v>43773</v>
      </c>
      <c r="D20">
        <v>1</v>
      </c>
      <c r="E20" t="s">
        <v>110</v>
      </c>
      <c r="G20" t="str">
        <f t="shared" si="11"/>
        <v>All initial prescriptions</v>
      </c>
      <c r="H20" t="s">
        <v>109</v>
      </c>
      <c r="J20" t="str">
        <f t="shared" si="7"/>
        <v xml:space="preserve">Prescriptions to patients who have not had dispensed opioid prescriptions for 60 days </v>
      </c>
      <c r="K20" t="s">
        <v>110</v>
      </c>
      <c r="M20" t="s">
        <v>80</v>
      </c>
      <c r="P20">
        <v>1</v>
      </c>
      <c r="Q20" t="s">
        <v>111</v>
      </c>
      <c r="S20">
        <v>1</v>
      </c>
      <c r="T20" t="s">
        <v>111</v>
      </c>
      <c r="V20" t="str">
        <f>("5 days, 14 days")</f>
        <v>5 days, 14 days</v>
      </c>
      <c r="W20" t="s">
        <v>111</v>
      </c>
      <c r="X20" t="s">
        <v>113</v>
      </c>
      <c r="Y20">
        <v>0</v>
      </c>
      <c r="AE20">
        <v>0</v>
      </c>
      <c r="AK20">
        <v>0</v>
      </c>
      <c r="AQ20">
        <v>1</v>
      </c>
      <c r="AR20" t="s">
        <v>137</v>
      </c>
      <c r="AT20" t="str">
        <f t="shared" si="8"/>
        <v>90 MME</v>
      </c>
      <c r="AU20" t="s">
        <v>114</v>
      </c>
      <c r="AW20">
        <v>0</v>
      </c>
      <c r="BC20">
        <v>0</v>
      </c>
      <c r="BI20" t="str">
        <f t="shared" si="9"/>
        <v>Schedule II</v>
      </c>
      <c r="BJ20" t="s">
        <v>110</v>
      </c>
      <c r="BL20">
        <v>1</v>
      </c>
      <c r="BM20" t="s">
        <v>135</v>
      </c>
      <c r="BO20" t="s">
        <v>116</v>
      </c>
      <c r="BP20" t="s">
        <v>135</v>
      </c>
      <c r="BQ20" t="s">
        <v>118</v>
      </c>
      <c r="BR20">
        <v>1</v>
      </c>
      <c r="BS20" t="s">
        <v>125</v>
      </c>
      <c r="BU20" t="str">
        <f>("Suspension, Revocation of license, Denial of license, Fines, Practice restrictions, Probation")</f>
        <v>Suspension, Revocation of license, Denial of license, Fines, Practice restrictions, Probation</v>
      </c>
      <c r="BV20" t="s">
        <v>141</v>
      </c>
      <c r="BX20" t="str">
        <f t="shared" si="10"/>
        <v>State medical licensing board</v>
      </c>
      <c r="BY20" t="s">
        <v>129</v>
      </c>
    </row>
    <row r="21" spans="1:77" x14ac:dyDescent="0.35">
      <c r="A21" t="s">
        <v>108</v>
      </c>
      <c r="B21" s="1">
        <v>43774</v>
      </c>
      <c r="C21" s="1">
        <v>43830</v>
      </c>
      <c r="D21">
        <v>1</v>
      </c>
      <c r="E21" t="s">
        <v>110</v>
      </c>
      <c r="G21" t="str">
        <f t="shared" si="11"/>
        <v>All initial prescriptions</v>
      </c>
      <c r="H21" t="s">
        <v>109</v>
      </c>
      <c r="J21" t="str">
        <f t="shared" si="7"/>
        <v xml:space="preserve">Prescriptions to patients who have not had dispensed opioid prescriptions for 60 days </v>
      </c>
      <c r="K21" t="s">
        <v>110</v>
      </c>
      <c r="M21" t="s">
        <v>80</v>
      </c>
      <c r="P21">
        <v>1</v>
      </c>
      <c r="Q21" t="s">
        <v>111</v>
      </c>
      <c r="S21">
        <v>1</v>
      </c>
      <c r="T21" t="s">
        <v>111</v>
      </c>
      <c r="V21" t="str">
        <f>("5 days, 14 days")</f>
        <v>5 days, 14 days</v>
      </c>
      <c r="W21" t="s">
        <v>111</v>
      </c>
      <c r="X21" t="s">
        <v>113</v>
      </c>
      <c r="Y21">
        <v>0</v>
      </c>
      <c r="AE21">
        <v>0</v>
      </c>
      <c r="AK21">
        <v>0</v>
      </c>
      <c r="AQ21">
        <v>1</v>
      </c>
      <c r="AR21" t="s">
        <v>121</v>
      </c>
      <c r="AT21" t="str">
        <f t="shared" si="8"/>
        <v>90 MME</v>
      </c>
      <c r="AU21" t="s">
        <v>114</v>
      </c>
      <c r="AW21">
        <v>0</v>
      </c>
      <c r="BC21">
        <v>0</v>
      </c>
      <c r="BI21" t="str">
        <f t="shared" si="9"/>
        <v>Schedule II</v>
      </c>
      <c r="BJ21" t="s">
        <v>110</v>
      </c>
      <c r="BL21">
        <v>1</v>
      </c>
      <c r="BM21" t="s">
        <v>109</v>
      </c>
      <c r="BO21" t="s">
        <v>116</v>
      </c>
      <c r="BP21" t="s">
        <v>109</v>
      </c>
      <c r="BR21">
        <v>1</v>
      </c>
      <c r="BS21" t="s">
        <v>125</v>
      </c>
      <c r="BU21" t="str">
        <f>("Suspension, Revocation of license, Denial of license, Fines, Practice restrictions, Probation")</f>
        <v>Suspension, Revocation of license, Denial of license, Fines, Practice restrictions, Probation</v>
      </c>
      <c r="BV21" t="s">
        <v>142</v>
      </c>
      <c r="BX21" t="str">
        <f t="shared" si="10"/>
        <v>State medical licensing board</v>
      </c>
      <c r="BY21" t="s">
        <v>129</v>
      </c>
    </row>
    <row r="22" spans="1:77" x14ac:dyDescent="0.35">
      <c r="A22" t="s">
        <v>143</v>
      </c>
      <c r="B22" s="1">
        <v>41640</v>
      </c>
      <c r="C22" s="1">
        <v>41800</v>
      </c>
      <c r="D22">
        <v>1</v>
      </c>
      <c r="E22" t="s">
        <v>144</v>
      </c>
      <c r="G22" t="str">
        <f t="shared" ref="G22:G31" si="12">("Prescriptions for specified DEA Schedule")</f>
        <v>Prescriptions for specified DEA Schedule</v>
      </c>
      <c r="H22" t="s">
        <v>144</v>
      </c>
      <c r="I22" t="s">
        <v>145</v>
      </c>
      <c r="J22" t="str">
        <f t="shared" ref="J22:J33" si="13">("Law does not restrict “initial prescriptions” for opioid analgesics")</f>
        <v>Law does not restrict “initial prescriptions” for opioid analgesics</v>
      </c>
      <c r="M22" t="s">
        <v>80</v>
      </c>
      <c r="P22">
        <v>1</v>
      </c>
      <c r="Q22" t="s">
        <v>146</v>
      </c>
      <c r="S22">
        <v>0</v>
      </c>
      <c r="V22" t="str">
        <f t="shared" ref="V22:V31" si="14">("3 days")</f>
        <v>3 days</v>
      </c>
      <c r="W22" t="s">
        <v>147</v>
      </c>
      <c r="Y22">
        <v>0</v>
      </c>
      <c r="AE22">
        <v>0</v>
      </c>
      <c r="AK22">
        <v>0</v>
      </c>
      <c r="AQ22">
        <v>0</v>
      </c>
      <c r="AW22">
        <v>0</v>
      </c>
      <c r="BC22">
        <v>0</v>
      </c>
      <c r="BI22" t="str">
        <f t="shared" ref="BI22:BI32" si="15">("Schedules not specified in the law")</f>
        <v>Schedules not specified in the law</v>
      </c>
      <c r="BL22">
        <v>0</v>
      </c>
      <c r="BR22">
        <v>0</v>
      </c>
    </row>
    <row r="23" spans="1:77" x14ac:dyDescent="0.35">
      <c r="A23" t="s">
        <v>143</v>
      </c>
      <c r="B23" s="1">
        <v>41801</v>
      </c>
      <c r="C23" s="1">
        <v>42173</v>
      </c>
      <c r="D23">
        <v>1</v>
      </c>
      <c r="E23" t="s">
        <v>147</v>
      </c>
      <c r="G23" t="str">
        <f t="shared" si="12"/>
        <v>Prescriptions for specified DEA Schedule</v>
      </c>
      <c r="H23" t="s">
        <v>146</v>
      </c>
      <c r="I23" t="s">
        <v>145</v>
      </c>
      <c r="J23" t="str">
        <f t="shared" si="13"/>
        <v>Law does not restrict “initial prescriptions” for opioid analgesics</v>
      </c>
      <c r="M23" t="s">
        <v>80</v>
      </c>
      <c r="P23">
        <v>1</v>
      </c>
      <c r="Q23" t="s">
        <v>146</v>
      </c>
      <c r="S23">
        <v>0</v>
      </c>
      <c r="V23" t="str">
        <f t="shared" si="14"/>
        <v>3 days</v>
      </c>
      <c r="W23" t="s">
        <v>146</v>
      </c>
      <c r="X23" t="s">
        <v>148</v>
      </c>
      <c r="Y23">
        <v>0</v>
      </c>
      <c r="AE23">
        <v>0</v>
      </c>
      <c r="AK23">
        <v>0</v>
      </c>
      <c r="AQ23">
        <v>0</v>
      </c>
      <c r="AW23">
        <v>0</v>
      </c>
      <c r="BC23">
        <v>0</v>
      </c>
      <c r="BI23" t="str">
        <f t="shared" si="15"/>
        <v>Schedules not specified in the law</v>
      </c>
      <c r="BL23">
        <v>0</v>
      </c>
      <c r="BR23">
        <v>0</v>
      </c>
    </row>
    <row r="24" spans="1:77" x14ac:dyDescent="0.35">
      <c r="A24" t="s">
        <v>143</v>
      </c>
      <c r="B24" s="1">
        <v>42174</v>
      </c>
      <c r="C24" s="1">
        <v>42206</v>
      </c>
      <c r="D24">
        <v>1</v>
      </c>
      <c r="E24" t="s">
        <v>144</v>
      </c>
      <c r="G24" t="str">
        <f t="shared" si="12"/>
        <v>Prescriptions for specified DEA Schedule</v>
      </c>
      <c r="H24" t="s">
        <v>146</v>
      </c>
      <c r="I24" t="s">
        <v>145</v>
      </c>
      <c r="J24" t="str">
        <f t="shared" si="13"/>
        <v>Law does not restrict “initial prescriptions” for opioid analgesics</v>
      </c>
      <c r="M24" t="s">
        <v>80</v>
      </c>
      <c r="P24">
        <v>1</v>
      </c>
      <c r="Q24" t="s">
        <v>149</v>
      </c>
      <c r="S24">
        <v>0</v>
      </c>
      <c r="V24" t="str">
        <f t="shared" si="14"/>
        <v>3 days</v>
      </c>
      <c r="W24" t="s">
        <v>146</v>
      </c>
      <c r="X24" t="s">
        <v>148</v>
      </c>
      <c r="Y24">
        <v>0</v>
      </c>
      <c r="AE24">
        <v>0</v>
      </c>
      <c r="AK24">
        <v>0</v>
      </c>
      <c r="AQ24">
        <v>0</v>
      </c>
      <c r="AW24">
        <v>0</v>
      </c>
      <c r="BC24">
        <v>0</v>
      </c>
      <c r="BI24" t="str">
        <f t="shared" si="15"/>
        <v>Schedules not specified in the law</v>
      </c>
      <c r="BL24">
        <v>0</v>
      </c>
      <c r="BR24">
        <v>1</v>
      </c>
      <c r="BS24" t="s">
        <v>150</v>
      </c>
      <c r="BU24" t="str">
        <f>("Suspension, Revocation of license")</f>
        <v>Suspension, Revocation of license</v>
      </c>
      <c r="BV24" t="s">
        <v>151</v>
      </c>
      <c r="BX24" t="str">
        <f t="shared" ref="BX24:BX39" si="16">("State medical licensing board")</f>
        <v>State medical licensing board</v>
      </c>
      <c r="BY24" t="s">
        <v>150</v>
      </c>
    </row>
    <row r="25" spans="1:77" x14ac:dyDescent="0.35">
      <c r="A25" t="s">
        <v>143</v>
      </c>
      <c r="B25" s="1">
        <v>42207</v>
      </c>
      <c r="C25" s="1">
        <v>42351</v>
      </c>
      <c r="D25">
        <v>1</v>
      </c>
      <c r="E25" t="s">
        <v>144</v>
      </c>
      <c r="G25" t="str">
        <f t="shared" si="12"/>
        <v>Prescriptions for specified DEA Schedule</v>
      </c>
      <c r="H25" t="s">
        <v>149</v>
      </c>
      <c r="I25" t="s">
        <v>145</v>
      </c>
      <c r="J25" t="str">
        <f t="shared" si="13"/>
        <v>Law does not restrict “initial prescriptions” for opioid analgesics</v>
      </c>
      <c r="M25" t="s">
        <v>80</v>
      </c>
      <c r="P25">
        <v>1</v>
      </c>
      <c r="Q25" t="s">
        <v>144</v>
      </c>
      <c r="S25">
        <v>0</v>
      </c>
      <c r="V25" t="str">
        <f t="shared" si="14"/>
        <v>3 days</v>
      </c>
      <c r="W25" t="s">
        <v>144</v>
      </c>
      <c r="X25" t="s">
        <v>148</v>
      </c>
      <c r="Y25">
        <v>0</v>
      </c>
      <c r="AE25">
        <v>0</v>
      </c>
      <c r="AK25">
        <v>0</v>
      </c>
      <c r="AQ25">
        <v>0</v>
      </c>
      <c r="AW25">
        <v>0</v>
      </c>
      <c r="BC25">
        <v>0</v>
      </c>
      <c r="BE25" t="s">
        <v>152</v>
      </c>
      <c r="BI25" t="str">
        <f t="shared" si="15"/>
        <v>Schedules not specified in the law</v>
      </c>
      <c r="BL25">
        <v>0</v>
      </c>
      <c r="BR25">
        <v>1</v>
      </c>
      <c r="BS25" t="s">
        <v>150</v>
      </c>
      <c r="BU25" t="str">
        <f>("Suspension, Revocation of license")</f>
        <v>Suspension, Revocation of license</v>
      </c>
      <c r="BV25" t="s">
        <v>151</v>
      </c>
      <c r="BX25" t="str">
        <f t="shared" si="16"/>
        <v>State medical licensing board</v>
      </c>
      <c r="BY25" t="s">
        <v>150</v>
      </c>
    </row>
    <row r="26" spans="1:77" x14ac:dyDescent="0.35">
      <c r="A26" t="s">
        <v>143</v>
      </c>
      <c r="B26" s="1">
        <v>42352</v>
      </c>
      <c r="C26" s="1">
        <v>42405</v>
      </c>
      <c r="D26">
        <v>1</v>
      </c>
      <c r="E26" t="s">
        <v>144</v>
      </c>
      <c r="G26" t="str">
        <f t="shared" si="12"/>
        <v>Prescriptions for specified DEA Schedule</v>
      </c>
      <c r="H26" t="s">
        <v>144</v>
      </c>
      <c r="I26" t="s">
        <v>145</v>
      </c>
      <c r="J26" t="str">
        <f t="shared" si="13"/>
        <v>Law does not restrict “initial prescriptions” for opioid analgesics</v>
      </c>
      <c r="M26" t="s">
        <v>80</v>
      </c>
      <c r="P26">
        <v>1</v>
      </c>
      <c r="Q26" t="s">
        <v>144</v>
      </c>
      <c r="S26">
        <v>0</v>
      </c>
      <c r="V26" t="str">
        <f t="shared" si="14"/>
        <v>3 days</v>
      </c>
      <c r="W26" t="s">
        <v>153</v>
      </c>
      <c r="X26" t="s">
        <v>148</v>
      </c>
      <c r="Y26">
        <v>0</v>
      </c>
      <c r="AE26">
        <v>0</v>
      </c>
      <c r="AK26">
        <v>0</v>
      </c>
      <c r="AQ26">
        <v>0</v>
      </c>
      <c r="AW26">
        <v>0</v>
      </c>
      <c r="BC26">
        <v>0</v>
      </c>
      <c r="BE26" t="s">
        <v>152</v>
      </c>
      <c r="BI26" t="str">
        <f t="shared" si="15"/>
        <v>Schedules not specified in the law</v>
      </c>
      <c r="BL26">
        <v>0</v>
      </c>
      <c r="BR26">
        <v>1</v>
      </c>
      <c r="BS26" t="s">
        <v>151</v>
      </c>
      <c r="BU26" t="str">
        <f>("Suspension, Revocation of license")</f>
        <v>Suspension, Revocation of license</v>
      </c>
      <c r="BV26" t="s">
        <v>151</v>
      </c>
      <c r="BX26" t="str">
        <f t="shared" si="16"/>
        <v>State medical licensing board</v>
      </c>
      <c r="BY26" t="s">
        <v>150</v>
      </c>
    </row>
    <row r="27" spans="1:77" x14ac:dyDescent="0.35">
      <c r="A27" t="s">
        <v>143</v>
      </c>
      <c r="B27" s="1">
        <v>42406</v>
      </c>
      <c r="C27" s="1">
        <v>42454</v>
      </c>
      <c r="D27">
        <v>1</v>
      </c>
      <c r="E27" t="s">
        <v>144</v>
      </c>
      <c r="G27" t="str">
        <f t="shared" si="12"/>
        <v>Prescriptions for specified DEA Schedule</v>
      </c>
      <c r="H27" t="s">
        <v>149</v>
      </c>
      <c r="I27" t="s">
        <v>145</v>
      </c>
      <c r="J27" t="str">
        <f t="shared" si="13"/>
        <v>Law does not restrict “initial prescriptions” for opioid analgesics</v>
      </c>
      <c r="M27" t="s">
        <v>80</v>
      </c>
      <c r="P27">
        <v>1</v>
      </c>
      <c r="Q27" t="s">
        <v>146</v>
      </c>
      <c r="S27">
        <v>0</v>
      </c>
      <c r="V27" t="str">
        <f t="shared" si="14"/>
        <v>3 days</v>
      </c>
      <c r="W27" t="s">
        <v>147</v>
      </c>
      <c r="X27" t="s">
        <v>148</v>
      </c>
      <c r="Y27">
        <v>0</v>
      </c>
      <c r="AE27">
        <v>0</v>
      </c>
      <c r="AK27">
        <v>0</v>
      </c>
      <c r="AQ27">
        <v>0</v>
      </c>
      <c r="AW27">
        <v>0</v>
      </c>
      <c r="BC27">
        <v>0</v>
      </c>
      <c r="BE27" t="s">
        <v>152</v>
      </c>
      <c r="BI27" t="str">
        <f t="shared" si="15"/>
        <v>Schedules not specified in the law</v>
      </c>
      <c r="BL27">
        <v>0</v>
      </c>
      <c r="BR27">
        <v>1</v>
      </c>
      <c r="BS27" t="s">
        <v>154</v>
      </c>
      <c r="BU27" t="str">
        <f t="shared" ref="BU27:BU39" si="17">("Suspension, Revocation of license, Practice restrictions")</f>
        <v>Suspension, Revocation of license, Practice restrictions</v>
      </c>
      <c r="BV27" t="s">
        <v>154</v>
      </c>
      <c r="BX27" t="str">
        <f t="shared" si="16"/>
        <v>State medical licensing board</v>
      </c>
      <c r="BY27" t="s">
        <v>150</v>
      </c>
    </row>
    <row r="28" spans="1:77" x14ac:dyDescent="0.35">
      <c r="A28" t="s">
        <v>143</v>
      </c>
      <c r="B28" s="1">
        <v>42455</v>
      </c>
      <c r="C28" s="1">
        <v>42616</v>
      </c>
      <c r="D28">
        <v>1</v>
      </c>
      <c r="E28" t="s">
        <v>144</v>
      </c>
      <c r="G28" t="str">
        <f t="shared" si="12"/>
        <v>Prescriptions for specified DEA Schedule</v>
      </c>
      <c r="H28" t="s">
        <v>146</v>
      </c>
      <c r="I28" t="s">
        <v>145</v>
      </c>
      <c r="J28" t="str">
        <f t="shared" si="13"/>
        <v>Law does not restrict “initial prescriptions” for opioid analgesics</v>
      </c>
      <c r="M28" t="s">
        <v>80</v>
      </c>
      <c r="P28">
        <v>1</v>
      </c>
      <c r="Q28" t="s">
        <v>146</v>
      </c>
      <c r="S28">
        <v>0</v>
      </c>
      <c r="V28" t="str">
        <f t="shared" si="14"/>
        <v>3 days</v>
      </c>
      <c r="W28" t="s">
        <v>144</v>
      </c>
      <c r="X28" t="s">
        <v>148</v>
      </c>
      <c r="Y28">
        <v>0</v>
      </c>
      <c r="AE28">
        <v>0</v>
      </c>
      <c r="AK28">
        <v>0</v>
      </c>
      <c r="AQ28">
        <v>0</v>
      </c>
      <c r="AW28">
        <v>0</v>
      </c>
      <c r="BC28">
        <v>0</v>
      </c>
      <c r="BE28" t="s">
        <v>152</v>
      </c>
      <c r="BI28" t="str">
        <f t="shared" si="15"/>
        <v>Schedules not specified in the law</v>
      </c>
      <c r="BL28">
        <v>0</v>
      </c>
      <c r="BR28">
        <v>1</v>
      </c>
      <c r="BS28" t="s">
        <v>151</v>
      </c>
      <c r="BU28" t="str">
        <f t="shared" si="17"/>
        <v>Suspension, Revocation of license, Practice restrictions</v>
      </c>
      <c r="BV28" t="s">
        <v>155</v>
      </c>
      <c r="BX28" t="str">
        <f t="shared" si="16"/>
        <v>State medical licensing board</v>
      </c>
      <c r="BY28" t="s">
        <v>156</v>
      </c>
    </row>
    <row r="29" spans="1:77" x14ac:dyDescent="0.35">
      <c r="A29" t="s">
        <v>143</v>
      </c>
      <c r="B29" s="1">
        <v>42617</v>
      </c>
      <c r="C29" s="1">
        <v>42947</v>
      </c>
      <c r="D29">
        <v>1</v>
      </c>
      <c r="E29" t="s">
        <v>144</v>
      </c>
      <c r="G29" t="str">
        <f t="shared" si="12"/>
        <v>Prescriptions for specified DEA Schedule</v>
      </c>
      <c r="H29" t="s">
        <v>149</v>
      </c>
      <c r="I29" t="s">
        <v>145</v>
      </c>
      <c r="J29" t="str">
        <f t="shared" si="13"/>
        <v>Law does not restrict “initial prescriptions” for opioid analgesics</v>
      </c>
      <c r="M29" t="s">
        <v>80</v>
      </c>
      <c r="P29">
        <v>1</v>
      </c>
      <c r="Q29" t="s">
        <v>144</v>
      </c>
      <c r="S29">
        <v>0</v>
      </c>
      <c r="V29" t="str">
        <f t="shared" si="14"/>
        <v>3 days</v>
      </c>
      <c r="W29" t="s">
        <v>144</v>
      </c>
      <c r="X29" t="s">
        <v>148</v>
      </c>
      <c r="Y29">
        <v>0</v>
      </c>
      <c r="AE29">
        <v>0</v>
      </c>
      <c r="AK29">
        <v>0</v>
      </c>
      <c r="AQ29">
        <v>0</v>
      </c>
      <c r="AW29">
        <v>0</v>
      </c>
      <c r="BC29">
        <v>0</v>
      </c>
      <c r="BE29" t="s">
        <v>152</v>
      </c>
      <c r="BI29" t="str">
        <f t="shared" si="15"/>
        <v>Schedules not specified in the law</v>
      </c>
      <c r="BL29">
        <v>0</v>
      </c>
      <c r="BR29">
        <v>1</v>
      </c>
      <c r="BS29" t="s">
        <v>154</v>
      </c>
      <c r="BU29" t="str">
        <f t="shared" si="17"/>
        <v>Suspension, Revocation of license, Practice restrictions</v>
      </c>
      <c r="BV29" t="s">
        <v>155</v>
      </c>
      <c r="BX29" t="str">
        <f t="shared" si="16"/>
        <v>State medical licensing board</v>
      </c>
      <c r="BY29" t="s">
        <v>156</v>
      </c>
    </row>
    <row r="30" spans="1:77" x14ac:dyDescent="0.35">
      <c r="A30" t="s">
        <v>143</v>
      </c>
      <c r="B30" s="1">
        <v>42948</v>
      </c>
      <c r="C30" s="1">
        <v>43008</v>
      </c>
      <c r="D30">
        <v>1</v>
      </c>
      <c r="E30" t="s">
        <v>144</v>
      </c>
      <c r="G30" t="str">
        <f t="shared" si="12"/>
        <v>Prescriptions for specified DEA Schedule</v>
      </c>
      <c r="H30" t="s">
        <v>146</v>
      </c>
      <c r="I30" t="s">
        <v>145</v>
      </c>
      <c r="J30" t="str">
        <f t="shared" si="13"/>
        <v>Law does not restrict “initial prescriptions” for opioid analgesics</v>
      </c>
      <c r="M30" t="s">
        <v>80</v>
      </c>
      <c r="P30">
        <v>1</v>
      </c>
      <c r="Q30" t="s">
        <v>144</v>
      </c>
      <c r="S30">
        <v>0</v>
      </c>
      <c r="V30" t="str">
        <f t="shared" si="14"/>
        <v>3 days</v>
      </c>
      <c r="W30" t="s">
        <v>144</v>
      </c>
      <c r="X30" t="s">
        <v>148</v>
      </c>
      <c r="Y30">
        <v>0</v>
      </c>
      <c r="AE30">
        <v>0</v>
      </c>
      <c r="AK30">
        <v>0</v>
      </c>
      <c r="AQ30">
        <v>0</v>
      </c>
      <c r="AW30">
        <v>0</v>
      </c>
      <c r="BC30">
        <v>0</v>
      </c>
      <c r="BE30" t="s">
        <v>152</v>
      </c>
      <c r="BI30" t="str">
        <f t="shared" si="15"/>
        <v>Schedules not specified in the law</v>
      </c>
      <c r="BL30">
        <v>0</v>
      </c>
      <c r="BR30">
        <v>1</v>
      </c>
      <c r="BS30" t="s">
        <v>154</v>
      </c>
      <c r="BU30" t="str">
        <f t="shared" si="17"/>
        <v>Suspension, Revocation of license, Practice restrictions</v>
      </c>
      <c r="BV30" t="s">
        <v>156</v>
      </c>
      <c r="BX30" t="str">
        <f t="shared" si="16"/>
        <v>State medical licensing board</v>
      </c>
      <c r="BY30" t="s">
        <v>156</v>
      </c>
    </row>
    <row r="31" spans="1:77" x14ac:dyDescent="0.35">
      <c r="A31" t="s">
        <v>143</v>
      </c>
      <c r="B31" s="1">
        <v>43009</v>
      </c>
      <c r="C31" s="1">
        <v>43097</v>
      </c>
      <c r="D31">
        <v>1</v>
      </c>
      <c r="E31" t="s">
        <v>144</v>
      </c>
      <c r="G31" t="str">
        <f t="shared" si="12"/>
        <v>Prescriptions for specified DEA Schedule</v>
      </c>
      <c r="H31" t="s">
        <v>146</v>
      </c>
      <c r="I31" t="s">
        <v>145</v>
      </c>
      <c r="J31" t="str">
        <f t="shared" si="13"/>
        <v>Law does not restrict “initial prescriptions” for opioid analgesics</v>
      </c>
      <c r="M31" t="s">
        <v>80</v>
      </c>
      <c r="P31">
        <v>1</v>
      </c>
      <c r="Q31" t="s">
        <v>149</v>
      </c>
      <c r="S31">
        <v>0</v>
      </c>
      <c r="V31" t="str">
        <f t="shared" si="14"/>
        <v>3 days</v>
      </c>
      <c r="W31" t="s">
        <v>147</v>
      </c>
      <c r="X31" t="s">
        <v>148</v>
      </c>
      <c r="Y31">
        <v>0</v>
      </c>
      <c r="AE31">
        <v>0</v>
      </c>
      <c r="AK31">
        <v>0</v>
      </c>
      <c r="AQ31">
        <v>0</v>
      </c>
      <c r="AW31">
        <v>0</v>
      </c>
      <c r="BC31">
        <v>0</v>
      </c>
      <c r="BE31" t="s">
        <v>152</v>
      </c>
      <c r="BI31" t="str">
        <f t="shared" si="15"/>
        <v>Schedules not specified in the law</v>
      </c>
      <c r="BL31">
        <v>0</v>
      </c>
      <c r="BR31">
        <v>1</v>
      </c>
      <c r="BS31" t="s">
        <v>157</v>
      </c>
      <c r="BU31" t="str">
        <f t="shared" si="17"/>
        <v>Suspension, Revocation of license, Practice restrictions</v>
      </c>
      <c r="BV31" t="s">
        <v>156</v>
      </c>
      <c r="BX31" t="str">
        <f t="shared" si="16"/>
        <v>State medical licensing board</v>
      </c>
      <c r="BY31" t="s">
        <v>156</v>
      </c>
    </row>
    <row r="32" spans="1:77" x14ac:dyDescent="0.35">
      <c r="A32" t="s">
        <v>143</v>
      </c>
      <c r="B32" s="1">
        <v>43098</v>
      </c>
      <c r="C32" s="1">
        <v>43278</v>
      </c>
      <c r="D32">
        <v>1</v>
      </c>
      <c r="E32" t="s">
        <v>158</v>
      </c>
      <c r="G32" t="str">
        <f>("All prescriptions for acute pain, Prescriptions for specified DEA Schedule")</f>
        <v>All prescriptions for acute pain, Prescriptions for specified DEA Schedule</v>
      </c>
      <c r="H32" t="s">
        <v>158</v>
      </c>
      <c r="I32" t="s">
        <v>159</v>
      </c>
      <c r="J32" t="str">
        <f t="shared" si="13"/>
        <v>Law does not restrict “initial prescriptions” for opioid analgesics</v>
      </c>
      <c r="M32" t="str">
        <f t="shared" ref="M32:M39" si="18">("No")</f>
        <v>No</v>
      </c>
      <c r="P32">
        <v>1</v>
      </c>
      <c r="Q32" t="s">
        <v>144</v>
      </c>
      <c r="S32">
        <v>1</v>
      </c>
      <c r="T32" t="s">
        <v>160</v>
      </c>
      <c r="V32" t="str">
        <f>("3 days, 7 days")</f>
        <v>3 days, 7 days</v>
      </c>
      <c r="W32" t="s">
        <v>161</v>
      </c>
      <c r="X32" t="s">
        <v>162</v>
      </c>
      <c r="Y32">
        <v>0</v>
      </c>
      <c r="AE32">
        <v>0</v>
      </c>
      <c r="AK32">
        <v>0</v>
      </c>
      <c r="AQ32">
        <v>0</v>
      </c>
      <c r="AW32">
        <v>0</v>
      </c>
      <c r="BC32">
        <v>0</v>
      </c>
      <c r="BE32" t="s">
        <v>152</v>
      </c>
      <c r="BI32" t="str">
        <f t="shared" si="15"/>
        <v>Schedules not specified in the law</v>
      </c>
      <c r="BL32">
        <v>0</v>
      </c>
      <c r="BR32">
        <v>1</v>
      </c>
      <c r="BS32" t="s">
        <v>163</v>
      </c>
      <c r="BU32" t="str">
        <f t="shared" si="17"/>
        <v>Suspension, Revocation of license, Practice restrictions</v>
      </c>
      <c r="BV32" t="s">
        <v>164</v>
      </c>
      <c r="BX32" t="str">
        <f t="shared" si="16"/>
        <v>State medical licensing board</v>
      </c>
      <c r="BY32" t="s">
        <v>151</v>
      </c>
    </row>
    <row r="33" spans="1:77" x14ac:dyDescent="0.35">
      <c r="A33" t="s">
        <v>143</v>
      </c>
      <c r="B33" s="1">
        <v>43279</v>
      </c>
      <c r="C33" s="1">
        <v>43281</v>
      </c>
      <c r="D33">
        <v>1</v>
      </c>
      <c r="E33" t="s">
        <v>165</v>
      </c>
      <c r="G33" t="str">
        <f>("All prescriptions for acute pain, Prescriptions for specified DEA Schedule")</f>
        <v>All prescriptions for acute pain, Prescriptions for specified DEA Schedule</v>
      </c>
      <c r="H33" t="s">
        <v>165</v>
      </c>
      <c r="I33" t="s">
        <v>166</v>
      </c>
      <c r="J33" t="str">
        <f t="shared" si="13"/>
        <v>Law does not restrict “initial prescriptions” for opioid analgesics</v>
      </c>
      <c r="M33" t="str">
        <f t="shared" si="18"/>
        <v>No</v>
      </c>
      <c r="P33">
        <v>1</v>
      </c>
      <c r="Q33" t="s">
        <v>165</v>
      </c>
      <c r="S33">
        <v>1</v>
      </c>
      <c r="T33" t="s">
        <v>167</v>
      </c>
      <c r="V33" t="str">
        <f>("3 days, 7 days")</f>
        <v>3 days, 7 days</v>
      </c>
      <c r="W33" t="s">
        <v>168</v>
      </c>
      <c r="X33" t="s">
        <v>169</v>
      </c>
      <c r="Y33">
        <v>0</v>
      </c>
      <c r="AE33">
        <v>0</v>
      </c>
      <c r="AK33">
        <v>0</v>
      </c>
      <c r="AQ33">
        <v>0</v>
      </c>
      <c r="AW33">
        <v>0</v>
      </c>
      <c r="BC33">
        <v>0</v>
      </c>
      <c r="BE33" t="s">
        <v>152</v>
      </c>
      <c r="BI33" t="str">
        <f t="shared" ref="BI33:BI39" si="19">("Schedule II, Schedule III")</f>
        <v>Schedule II, Schedule III</v>
      </c>
      <c r="BJ33" t="s">
        <v>170</v>
      </c>
      <c r="BK33" t="s">
        <v>171</v>
      </c>
      <c r="BL33">
        <v>0</v>
      </c>
      <c r="BR33">
        <v>1</v>
      </c>
      <c r="BS33" t="s">
        <v>172</v>
      </c>
      <c r="BU33" t="str">
        <f t="shared" si="17"/>
        <v>Suspension, Revocation of license, Practice restrictions</v>
      </c>
      <c r="BV33" t="s">
        <v>154</v>
      </c>
      <c r="BX33" t="str">
        <f t="shared" si="16"/>
        <v>State medical licensing board</v>
      </c>
      <c r="BY33" t="s">
        <v>157</v>
      </c>
    </row>
    <row r="34" spans="1:77" x14ac:dyDescent="0.35">
      <c r="A34" t="s">
        <v>143</v>
      </c>
      <c r="B34" s="1">
        <v>43282</v>
      </c>
      <c r="C34" s="1">
        <v>43314</v>
      </c>
      <c r="D34">
        <v>1</v>
      </c>
      <c r="E34" t="s">
        <v>165</v>
      </c>
      <c r="G34" t="str">
        <f>("All initial prescriptions, All prescriptions for acute pain, Prescriptions for specified DEA Schedule")</f>
        <v>All initial prescriptions, All prescriptions for acute pain, Prescriptions for specified DEA Schedule</v>
      </c>
      <c r="H34" t="s">
        <v>173</v>
      </c>
      <c r="I34" t="s">
        <v>174</v>
      </c>
      <c r="J34" t="str">
        <f t="shared" ref="J34:J39" si="20">("Initial prescription by any provider ")</f>
        <v xml:space="preserve">Initial prescription by any provider </v>
      </c>
      <c r="K34" t="s">
        <v>175</v>
      </c>
      <c r="M34" t="str">
        <f t="shared" si="18"/>
        <v>No</v>
      </c>
      <c r="P34">
        <v>1</v>
      </c>
      <c r="Q34" t="s">
        <v>173</v>
      </c>
      <c r="S34">
        <v>1</v>
      </c>
      <c r="T34" t="s">
        <v>176</v>
      </c>
      <c r="V34" t="str">
        <f t="shared" ref="V34:V39" si="21">("3 days, 5 days, 7 days, 90 days")</f>
        <v>3 days, 5 days, 7 days, 90 days</v>
      </c>
      <c r="W34" t="s">
        <v>176</v>
      </c>
      <c r="X34" t="s">
        <v>177</v>
      </c>
      <c r="Y34">
        <v>0</v>
      </c>
      <c r="AE34">
        <v>0</v>
      </c>
      <c r="AK34">
        <v>0</v>
      </c>
      <c r="AQ34">
        <v>1</v>
      </c>
      <c r="AR34" t="s">
        <v>175</v>
      </c>
      <c r="AS34" t="s">
        <v>178</v>
      </c>
      <c r="AT34" t="str">
        <f>("50 MME")</f>
        <v>50 MME</v>
      </c>
      <c r="AU34" t="s">
        <v>175</v>
      </c>
      <c r="AW34">
        <v>0</v>
      </c>
      <c r="BC34">
        <v>0</v>
      </c>
      <c r="BE34" t="s">
        <v>152</v>
      </c>
      <c r="BI34" t="str">
        <f t="shared" si="19"/>
        <v>Schedule II, Schedule III</v>
      </c>
      <c r="BJ34" t="s">
        <v>179</v>
      </c>
      <c r="BK34" t="s">
        <v>180</v>
      </c>
      <c r="BL34">
        <v>0</v>
      </c>
      <c r="BR34">
        <v>1</v>
      </c>
      <c r="BS34" t="s">
        <v>163</v>
      </c>
      <c r="BU34" t="str">
        <f t="shared" si="17"/>
        <v>Suspension, Revocation of license, Practice restrictions</v>
      </c>
      <c r="BV34" t="s">
        <v>181</v>
      </c>
      <c r="BX34" t="str">
        <f t="shared" si="16"/>
        <v>State medical licensing board</v>
      </c>
      <c r="BY34" t="s">
        <v>155</v>
      </c>
    </row>
    <row r="35" spans="1:77" x14ac:dyDescent="0.35">
      <c r="A35" t="s">
        <v>143</v>
      </c>
      <c r="B35" s="1">
        <v>43315</v>
      </c>
      <c r="C35" s="1">
        <v>43462</v>
      </c>
      <c r="D35">
        <v>1</v>
      </c>
      <c r="E35" t="s">
        <v>182</v>
      </c>
      <c r="G35" t="str">
        <f>("All initial prescriptions, Initial prescriptions for acute pain, All prescriptions for acute pain, Prescriptions for specified DEA Schedule")</f>
        <v>All initial prescriptions, Initial prescriptions for acute pain, All prescriptions for acute pain, Prescriptions for specified DEA Schedule</v>
      </c>
      <c r="H35" t="s">
        <v>183</v>
      </c>
      <c r="I35" t="s">
        <v>184</v>
      </c>
      <c r="J35" t="str">
        <f t="shared" si="20"/>
        <v xml:space="preserve">Initial prescription by any provider </v>
      </c>
      <c r="K35" t="s">
        <v>151</v>
      </c>
      <c r="M35" t="str">
        <f t="shared" si="18"/>
        <v>No</v>
      </c>
      <c r="P35">
        <v>1</v>
      </c>
      <c r="Q35" t="s">
        <v>150</v>
      </c>
      <c r="S35">
        <v>1</v>
      </c>
      <c r="T35" t="s">
        <v>185</v>
      </c>
      <c r="V35" t="str">
        <f t="shared" si="21"/>
        <v>3 days, 5 days, 7 days, 90 days</v>
      </c>
      <c r="W35" t="s">
        <v>186</v>
      </c>
      <c r="X35" t="s">
        <v>187</v>
      </c>
      <c r="Y35">
        <v>0</v>
      </c>
      <c r="AE35">
        <v>0</v>
      </c>
      <c r="AK35">
        <v>0</v>
      </c>
      <c r="AQ35">
        <v>1</v>
      </c>
      <c r="AR35" t="s">
        <v>186</v>
      </c>
      <c r="AT35" t="str">
        <f>("90 MME")</f>
        <v>90 MME</v>
      </c>
      <c r="AU35" t="s">
        <v>188</v>
      </c>
      <c r="AV35" t="s">
        <v>189</v>
      </c>
      <c r="AW35">
        <v>0</v>
      </c>
      <c r="BC35">
        <v>0</v>
      </c>
      <c r="BE35" t="s">
        <v>152</v>
      </c>
      <c r="BI35" t="str">
        <f t="shared" si="19"/>
        <v>Schedule II, Schedule III</v>
      </c>
      <c r="BJ35" t="s">
        <v>170</v>
      </c>
      <c r="BK35" t="s">
        <v>180</v>
      </c>
      <c r="BL35">
        <v>0</v>
      </c>
      <c r="BR35">
        <v>1</v>
      </c>
      <c r="BS35" t="s">
        <v>157</v>
      </c>
      <c r="BU35" t="str">
        <f t="shared" si="17"/>
        <v>Suspension, Revocation of license, Practice restrictions</v>
      </c>
      <c r="BV35" t="s">
        <v>154</v>
      </c>
      <c r="BX35" t="str">
        <f t="shared" si="16"/>
        <v>State medical licensing board</v>
      </c>
      <c r="BY35" t="s">
        <v>155</v>
      </c>
    </row>
    <row r="36" spans="1:77" x14ac:dyDescent="0.35">
      <c r="A36" t="s">
        <v>143</v>
      </c>
      <c r="B36" s="1">
        <v>43463</v>
      </c>
      <c r="C36" s="1">
        <v>43465</v>
      </c>
      <c r="D36">
        <v>1</v>
      </c>
      <c r="E36" t="s">
        <v>190</v>
      </c>
      <c r="G36" t="str">
        <f>("All initial prescriptions, Initial prescriptions for acute pain, All prescriptions for acute pain, Prescriptions for specified DEA Schedule")</f>
        <v>All initial prescriptions, Initial prescriptions for acute pain, All prescriptions for acute pain, Prescriptions for specified DEA Schedule</v>
      </c>
      <c r="H36" t="s">
        <v>191</v>
      </c>
      <c r="I36" t="s">
        <v>184</v>
      </c>
      <c r="J36" t="str">
        <f t="shared" si="20"/>
        <v xml:space="preserve">Initial prescription by any provider </v>
      </c>
      <c r="K36" t="s">
        <v>175</v>
      </c>
      <c r="M36" t="str">
        <f t="shared" si="18"/>
        <v>No</v>
      </c>
      <c r="P36">
        <v>1</v>
      </c>
      <c r="Q36" t="s">
        <v>192</v>
      </c>
      <c r="S36">
        <v>1</v>
      </c>
      <c r="T36" t="s">
        <v>193</v>
      </c>
      <c r="V36" t="str">
        <f t="shared" si="21"/>
        <v>3 days, 5 days, 7 days, 90 days</v>
      </c>
      <c r="W36" t="s">
        <v>194</v>
      </c>
      <c r="X36" t="s">
        <v>195</v>
      </c>
      <c r="Y36">
        <v>0</v>
      </c>
      <c r="AE36">
        <v>0</v>
      </c>
      <c r="AK36">
        <v>0</v>
      </c>
      <c r="AQ36">
        <v>1</v>
      </c>
      <c r="AR36" t="s">
        <v>196</v>
      </c>
      <c r="AT36" t="str">
        <f>("90 MME")</f>
        <v>90 MME</v>
      </c>
      <c r="AU36" t="s">
        <v>188</v>
      </c>
      <c r="AV36" t="s">
        <v>189</v>
      </c>
      <c r="AW36">
        <v>0</v>
      </c>
      <c r="BC36">
        <v>0</v>
      </c>
      <c r="BE36" t="s">
        <v>152</v>
      </c>
      <c r="BI36" t="str">
        <f t="shared" si="19"/>
        <v>Schedule II, Schedule III</v>
      </c>
      <c r="BJ36" t="s">
        <v>170</v>
      </c>
      <c r="BK36" t="s">
        <v>180</v>
      </c>
      <c r="BL36">
        <v>0</v>
      </c>
      <c r="BR36">
        <v>1</v>
      </c>
      <c r="BS36" t="s">
        <v>154</v>
      </c>
      <c r="BU36" t="str">
        <f t="shared" si="17"/>
        <v>Suspension, Revocation of license, Practice restrictions</v>
      </c>
      <c r="BV36" t="s">
        <v>197</v>
      </c>
      <c r="BX36" t="str">
        <f t="shared" si="16"/>
        <v>State medical licensing board</v>
      </c>
      <c r="BY36" t="s">
        <v>156</v>
      </c>
    </row>
    <row r="37" spans="1:77" x14ac:dyDescent="0.35">
      <c r="A37" t="s">
        <v>143</v>
      </c>
      <c r="B37" s="1">
        <v>43466</v>
      </c>
      <c r="C37" s="1">
        <v>43635</v>
      </c>
      <c r="D37">
        <v>1</v>
      </c>
      <c r="E37" t="s">
        <v>198</v>
      </c>
      <c r="G37" t="str">
        <f>("All initial prescriptions, Initial prescriptions for acute pain, All prescriptions for acute pain, Prescriptions for specified DEA Schedule")</f>
        <v>All initial prescriptions, Initial prescriptions for acute pain, All prescriptions for acute pain, Prescriptions for specified DEA Schedule</v>
      </c>
      <c r="H37" t="s">
        <v>198</v>
      </c>
      <c r="I37" t="s">
        <v>184</v>
      </c>
      <c r="J37" t="str">
        <f t="shared" si="20"/>
        <v xml:space="preserve">Initial prescription by any provider </v>
      </c>
      <c r="K37" t="s">
        <v>151</v>
      </c>
      <c r="M37" t="str">
        <f t="shared" si="18"/>
        <v>No</v>
      </c>
      <c r="P37">
        <v>1</v>
      </c>
      <c r="Q37" t="s">
        <v>199</v>
      </c>
      <c r="S37">
        <v>1</v>
      </c>
      <c r="T37" t="s">
        <v>193</v>
      </c>
      <c r="V37" t="str">
        <f t="shared" si="21"/>
        <v>3 days, 5 days, 7 days, 90 days</v>
      </c>
      <c r="W37" t="s">
        <v>194</v>
      </c>
      <c r="X37" t="s">
        <v>187</v>
      </c>
      <c r="Y37">
        <v>0</v>
      </c>
      <c r="AE37">
        <v>0</v>
      </c>
      <c r="AK37">
        <v>0</v>
      </c>
      <c r="AQ37">
        <v>1</v>
      </c>
      <c r="AR37" t="s">
        <v>200</v>
      </c>
      <c r="AT37" t="str">
        <f>("90 MME")</f>
        <v>90 MME</v>
      </c>
      <c r="AU37" t="s">
        <v>188</v>
      </c>
      <c r="AV37" t="s">
        <v>189</v>
      </c>
      <c r="AW37">
        <v>0</v>
      </c>
      <c r="BC37">
        <v>0</v>
      </c>
      <c r="BE37" t="s">
        <v>152</v>
      </c>
      <c r="BI37" t="str">
        <f t="shared" si="19"/>
        <v>Schedule II, Schedule III</v>
      </c>
      <c r="BJ37" t="s">
        <v>170</v>
      </c>
      <c r="BK37" t="s">
        <v>180</v>
      </c>
      <c r="BL37">
        <v>0</v>
      </c>
      <c r="BR37">
        <v>1</v>
      </c>
      <c r="BS37" t="s">
        <v>151</v>
      </c>
      <c r="BU37" t="str">
        <f t="shared" si="17"/>
        <v>Suspension, Revocation of license, Practice restrictions</v>
      </c>
      <c r="BV37" t="s">
        <v>150</v>
      </c>
      <c r="BX37" t="str">
        <f t="shared" si="16"/>
        <v>State medical licensing board</v>
      </c>
      <c r="BY37" t="s">
        <v>156</v>
      </c>
    </row>
    <row r="38" spans="1:77" x14ac:dyDescent="0.35">
      <c r="A38" t="s">
        <v>143</v>
      </c>
      <c r="B38" s="1">
        <v>43636</v>
      </c>
      <c r="C38" s="1">
        <v>43669</v>
      </c>
      <c r="D38">
        <v>1</v>
      </c>
      <c r="E38" t="s">
        <v>201</v>
      </c>
      <c r="G38" t="str">
        <f>("All initial prescriptions, Initial prescriptions for acute pain, All prescriptions for acute pain, Prescriptions for specified DEA Schedule")</f>
        <v>All initial prescriptions, Initial prescriptions for acute pain, All prescriptions for acute pain, Prescriptions for specified DEA Schedule</v>
      </c>
      <c r="H38" t="s">
        <v>202</v>
      </c>
      <c r="I38" t="s">
        <v>184</v>
      </c>
      <c r="J38" t="str">
        <f t="shared" si="20"/>
        <v xml:space="preserve">Initial prescription by any provider </v>
      </c>
      <c r="K38" t="s">
        <v>203</v>
      </c>
      <c r="M38" t="str">
        <f t="shared" si="18"/>
        <v>No</v>
      </c>
      <c r="P38">
        <v>1</v>
      </c>
      <c r="Q38" t="s">
        <v>204</v>
      </c>
      <c r="S38">
        <v>1</v>
      </c>
      <c r="T38" t="s">
        <v>205</v>
      </c>
      <c r="V38" t="str">
        <f t="shared" si="21"/>
        <v>3 days, 5 days, 7 days, 90 days</v>
      </c>
      <c r="W38" t="s">
        <v>202</v>
      </c>
      <c r="X38" t="s">
        <v>195</v>
      </c>
      <c r="Y38">
        <v>0</v>
      </c>
      <c r="AE38">
        <v>0</v>
      </c>
      <c r="AK38">
        <v>0</v>
      </c>
      <c r="AQ38">
        <v>1</v>
      </c>
      <c r="AR38" t="s">
        <v>206</v>
      </c>
      <c r="AT38" t="str">
        <f>("90 MME")</f>
        <v>90 MME</v>
      </c>
      <c r="AU38" t="s">
        <v>151</v>
      </c>
      <c r="AV38" t="s">
        <v>189</v>
      </c>
      <c r="AW38">
        <v>0</v>
      </c>
      <c r="BC38">
        <v>0</v>
      </c>
      <c r="BE38" t="s">
        <v>152</v>
      </c>
      <c r="BI38" t="str">
        <f t="shared" si="19"/>
        <v>Schedule II, Schedule III</v>
      </c>
      <c r="BJ38" t="s">
        <v>170</v>
      </c>
      <c r="BK38" t="s">
        <v>180</v>
      </c>
      <c r="BL38">
        <v>0</v>
      </c>
      <c r="BR38">
        <v>1</v>
      </c>
      <c r="BS38" t="s">
        <v>154</v>
      </c>
      <c r="BU38" t="str">
        <f t="shared" si="17"/>
        <v>Suspension, Revocation of license, Practice restrictions</v>
      </c>
      <c r="BV38" t="s">
        <v>156</v>
      </c>
      <c r="BX38" t="str">
        <f t="shared" si="16"/>
        <v>State medical licensing board</v>
      </c>
      <c r="BY38" t="s">
        <v>156</v>
      </c>
    </row>
    <row r="39" spans="1:77" x14ac:dyDescent="0.35">
      <c r="A39" t="s">
        <v>143</v>
      </c>
      <c r="B39" s="1">
        <v>43670</v>
      </c>
      <c r="C39" s="1">
        <v>43830</v>
      </c>
      <c r="D39">
        <v>1</v>
      </c>
      <c r="E39" t="s">
        <v>207</v>
      </c>
      <c r="G39" t="str">
        <f>("All initial prescriptions, Initial prescriptions for acute pain, All prescriptions for acute pain, Prescriptions for specified DEA Schedule")</f>
        <v>All initial prescriptions, Initial prescriptions for acute pain, All prescriptions for acute pain, Prescriptions for specified DEA Schedule</v>
      </c>
      <c r="H39" t="s">
        <v>207</v>
      </c>
      <c r="I39" t="s">
        <v>184</v>
      </c>
      <c r="J39" t="str">
        <f t="shared" si="20"/>
        <v xml:space="preserve">Initial prescription by any provider </v>
      </c>
      <c r="K39" t="s">
        <v>151</v>
      </c>
      <c r="M39" t="str">
        <f t="shared" si="18"/>
        <v>No</v>
      </c>
      <c r="P39">
        <v>1</v>
      </c>
      <c r="Q39" t="s">
        <v>208</v>
      </c>
      <c r="S39">
        <v>1</v>
      </c>
      <c r="T39" t="s">
        <v>209</v>
      </c>
      <c r="V39" t="str">
        <f t="shared" si="21"/>
        <v>3 days, 5 days, 7 days, 90 days</v>
      </c>
      <c r="W39" t="s">
        <v>210</v>
      </c>
      <c r="X39" t="s">
        <v>187</v>
      </c>
      <c r="Y39">
        <v>0</v>
      </c>
      <c r="AE39">
        <v>0</v>
      </c>
      <c r="AK39">
        <v>0</v>
      </c>
      <c r="AQ39">
        <v>1</v>
      </c>
      <c r="AR39" t="s">
        <v>154</v>
      </c>
      <c r="AT39" t="str">
        <f>("90 MME")</f>
        <v>90 MME</v>
      </c>
      <c r="AU39" t="s">
        <v>211</v>
      </c>
      <c r="AV39" t="s">
        <v>189</v>
      </c>
      <c r="AW39">
        <v>0</v>
      </c>
      <c r="BC39">
        <v>0</v>
      </c>
      <c r="BE39" t="s">
        <v>152</v>
      </c>
      <c r="BI39" t="str">
        <f t="shared" si="19"/>
        <v>Schedule II, Schedule III</v>
      </c>
      <c r="BJ39" t="s">
        <v>170</v>
      </c>
      <c r="BK39" t="s">
        <v>180</v>
      </c>
      <c r="BL39">
        <v>0</v>
      </c>
      <c r="BR39">
        <v>1</v>
      </c>
      <c r="BS39" t="s">
        <v>154</v>
      </c>
      <c r="BU39" t="str">
        <f t="shared" si="17"/>
        <v>Suspension, Revocation of license, Practice restrictions</v>
      </c>
      <c r="BV39" t="s">
        <v>156</v>
      </c>
      <c r="BX39" t="str">
        <f t="shared" si="16"/>
        <v>State medical licensing board</v>
      </c>
      <c r="BY39" t="s">
        <v>156</v>
      </c>
    </row>
    <row r="40" spans="1:77" x14ac:dyDescent="0.35">
      <c r="A40" t="s">
        <v>212</v>
      </c>
      <c r="B40" s="1">
        <v>41640</v>
      </c>
      <c r="C40" s="1">
        <v>43830</v>
      </c>
      <c r="D40">
        <v>0</v>
      </c>
      <c r="G40" t="str">
        <f>("")</f>
        <v/>
      </c>
    </row>
    <row r="41" spans="1:77" x14ac:dyDescent="0.35">
      <c r="A41" t="s">
        <v>213</v>
      </c>
      <c r="B41" s="1">
        <v>41640</v>
      </c>
      <c r="C41" s="1">
        <v>43240</v>
      </c>
      <c r="D41">
        <v>0</v>
      </c>
    </row>
    <row r="42" spans="1:77" x14ac:dyDescent="0.35">
      <c r="A42" t="s">
        <v>213</v>
      </c>
      <c r="B42" s="1">
        <v>43241</v>
      </c>
      <c r="C42" s="1">
        <v>43579</v>
      </c>
      <c r="D42">
        <v>1</v>
      </c>
      <c r="E42" t="s">
        <v>214</v>
      </c>
      <c r="G42" t="str">
        <f>("All initial prescriptions")</f>
        <v>All initial prescriptions</v>
      </c>
      <c r="H42" t="s">
        <v>215</v>
      </c>
      <c r="J42" t="str">
        <f>("Prescriptions to patients who have not had dispensed opioid prescriptions for 365 days ")</f>
        <v xml:space="preserve">Prescriptions to patients who have not had dispensed opioid prescriptions for 365 days </v>
      </c>
      <c r="K42" t="s">
        <v>215</v>
      </c>
      <c r="M42" t="s">
        <v>80</v>
      </c>
      <c r="P42">
        <v>1</v>
      </c>
      <c r="Q42" t="s">
        <v>216</v>
      </c>
      <c r="S42">
        <v>0</v>
      </c>
      <c r="V42" t="str">
        <f>("7 days")</f>
        <v>7 days</v>
      </c>
      <c r="W42" t="s">
        <v>215</v>
      </c>
      <c r="X42" t="s">
        <v>217</v>
      </c>
      <c r="Y42">
        <v>0</v>
      </c>
      <c r="AE42">
        <v>0</v>
      </c>
      <c r="AK42">
        <v>0</v>
      </c>
      <c r="AQ42">
        <v>0</v>
      </c>
      <c r="AW42">
        <v>0</v>
      </c>
      <c r="BC42">
        <v>0</v>
      </c>
      <c r="BI42" t="str">
        <f>("Schedules not specified in the law")</f>
        <v>Schedules not specified in the law</v>
      </c>
      <c r="BL42">
        <v>1</v>
      </c>
      <c r="BM42" t="s">
        <v>215</v>
      </c>
      <c r="BO42" t="str">
        <f>("Palliative care, Cancer-related pain, Chronic pain, Professional judgment , Post-operative care, Surgery with prolonged pain needs")</f>
        <v>Palliative care, Cancer-related pain, Chronic pain, Professional judgment , Post-operative care, Surgery with prolonged pain needs</v>
      </c>
      <c r="BP42" t="s">
        <v>215</v>
      </c>
      <c r="BQ42" t="s">
        <v>218</v>
      </c>
      <c r="BR42">
        <v>1</v>
      </c>
      <c r="BS42" t="s">
        <v>219</v>
      </c>
      <c r="BU42" t="str">
        <f>("Disciplinary actions, Practice restrictions")</f>
        <v>Disciplinary actions, Practice restrictions</v>
      </c>
      <c r="BV42" t="s">
        <v>219</v>
      </c>
      <c r="BX42" t="str">
        <f>("State medical licensing board")</f>
        <v>State medical licensing board</v>
      </c>
      <c r="BY42" t="s">
        <v>220</v>
      </c>
    </row>
    <row r="43" spans="1:77" x14ac:dyDescent="0.35">
      <c r="A43" t="s">
        <v>213</v>
      </c>
      <c r="B43" s="1">
        <v>43580</v>
      </c>
      <c r="C43" s="1">
        <v>43607</v>
      </c>
      <c r="D43">
        <v>1</v>
      </c>
      <c r="E43" t="s">
        <v>221</v>
      </c>
      <c r="G43" t="str">
        <f>("All initial prescriptions")</f>
        <v>All initial prescriptions</v>
      </c>
      <c r="H43" t="s">
        <v>222</v>
      </c>
      <c r="J43" t="str">
        <f>("Prescriptions to patients who have not had dispensed opioid prescriptions for 365 days ")</f>
        <v xml:space="preserve">Prescriptions to patients who have not had dispensed opioid prescriptions for 365 days </v>
      </c>
      <c r="K43" t="s">
        <v>223</v>
      </c>
      <c r="M43" t="s">
        <v>80</v>
      </c>
      <c r="P43">
        <v>1</v>
      </c>
      <c r="Q43" t="s">
        <v>224</v>
      </c>
      <c r="S43">
        <v>0</v>
      </c>
      <c r="V43" t="str">
        <f>("7 days")</f>
        <v>7 days</v>
      </c>
      <c r="W43" t="s">
        <v>223</v>
      </c>
      <c r="X43" t="s">
        <v>217</v>
      </c>
      <c r="Y43">
        <v>0</v>
      </c>
      <c r="AE43">
        <v>0</v>
      </c>
      <c r="AK43">
        <v>0</v>
      </c>
      <c r="AQ43">
        <v>0</v>
      </c>
      <c r="AW43">
        <v>0</v>
      </c>
      <c r="BC43">
        <v>0</v>
      </c>
      <c r="BI43" t="str">
        <f>("Schedules not specified in the law")</f>
        <v>Schedules not specified in the law</v>
      </c>
      <c r="BL43">
        <v>1</v>
      </c>
      <c r="BM43" t="s">
        <v>225</v>
      </c>
      <c r="BO43" t="str">
        <f>("Palliative care, Cancer-related pain, Chronic pain, Professional judgment , Post-operative care, Surgery with prolonged pain needs")</f>
        <v>Palliative care, Cancer-related pain, Chronic pain, Professional judgment , Post-operative care, Surgery with prolonged pain needs</v>
      </c>
      <c r="BP43" t="s">
        <v>226</v>
      </c>
      <c r="BQ43" t="s">
        <v>218</v>
      </c>
      <c r="BR43">
        <v>1</v>
      </c>
      <c r="BS43" t="s">
        <v>219</v>
      </c>
      <c r="BU43" t="str">
        <f>("Disciplinary actions, Practice restrictions")</f>
        <v>Disciplinary actions, Practice restrictions</v>
      </c>
      <c r="BV43" t="s">
        <v>219</v>
      </c>
      <c r="BX43" t="str">
        <f>("State medical licensing board")</f>
        <v>State medical licensing board</v>
      </c>
      <c r="BY43" t="s">
        <v>220</v>
      </c>
    </row>
    <row r="44" spans="1:77" x14ac:dyDescent="0.35">
      <c r="A44" t="s">
        <v>213</v>
      </c>
      <c r="B44" s="1">
        <v>43608</v>
      </c>
      <c r="C44" s="1">
        <v>43678</v>
      </c>
      <c r="D44">
        <v>1</v>
      </c>
      <c r="E44" t="s">
        <v>227</v>
      </c>
      <c r="G44" t="str">
        <f>("All initial prescriptions")</f>
        <v>All initial prescriptions</v>
      </c>
      <c r="H44" t="s">
        <v>228</v>
      </c>
      <c r="J44" t="str">
        <f>("Prescriptions to patients who have not had dispensed opioid prescriptions for 365 days ")</f>
        <v xml:space="preserve">Prescriptions to patients who have not had dispensed opioid prescriptions for 365 days </v>
      </c>
      <c r="K44" t="s">
        <v>226</v>
      </c>
      <c r="M44" t="s">
        <v>80</v>
      </c>
      <c r="P44">
        <v>1</v>
      </c>
      <c r="Q44" t="s">
        <v>229</v>
      </c>
      <c r="S44">
        <v>0</v>
      </c>
      <c r="V44" t="str">
        <f>("7 days")</f>
        <v>7 days</v>
      </c>
      <c r="W44" t="s">
        <v>226</v>
      </c>
      <c r="X44" t="s">
        <v>217</v>
      </c>
      <c r="Y44">
        <v>0</v>
      </c>
      <c r="AE44">
        <v>0</v>
      </c>
      <c r="AK44">
        <v>0</v>
      </c>
      <c r="AQ44">
        <v>0</v>
      </c>
      <c r="AW44">
        <v>0</v>
      </c>
      <c r="BC44">
        <v>0</v>
      </c>
      <c r="BI44" t="str">
        <f>("Schedules not specified in the law")</f>
        <v>Schedules not specified in the law</v>
      </c>
      <c r="BL44">
        <v>1</v>
      </c>
      <c r="BM44" t="s">
        <v>230</v>
      </c>
      <c r="BO44" t="str">
        <f>("Palliative care, Cancer-related pain, Chronic pain, Professional judgment , Post-operative care, Surgery with prolonged pain needs")</f>
        <v>Palliative care, Cancer-related pain, Chronic pain, Professional judgment , Post-operative care, Surgery with prolonged pain needs</v>
      </c>
      <c r="BP44" t="s">
        <v>230</v>
      </c>
      <c r="BQ44" t="s">
        <v>218</v>
      </c>
      <c r="BR44">
        <v>1</v>
      </c>
      <c r="BS44" t="s">
        <v>219</v>
      </c>
      <c r="BU44" t="str">
        <f>("Disciplinary actions, Practice restrictions")</f>
        <v>Disciplinary actions, Practice restrictions</v>
      </c>
      <c r="BV44" t="s">
        <v>219</v>
      </c>
      <c r="BX44" t="str">
        <f>("State medical licensing board")</f>
        <v>State medical licensing board</v>
      </c>
      <c r="BY44" t="s">
        <v>220</v>
      </c>
    </row>
    <row r="45" spans="1:77" x14ac:dyDescent="0.35">
      <c r="A45" t="s">
        <v>213</v>
      </c>
      <c r="B45" s="1">
        <v>43679</v>
      </c>
      <c r="C45" s="1">
        <v>43738</v>
      </c>
      <c r="D45">
        <v>1</v>
      </c>
      <c r="E45" t="s">
        <v>228</v>
      </c>
      <c r="G45" t="str">
        <f>("All initial prescriptions")</f>
        <v>All initial prescriptions</v>
      </c>
      <c r="H45" t="s">
        <v>228</v>
      </c>
      <c r="J45" t="str">
        <f>("Prescriptions to patients who have not had dispensed opioid prescriptions for 365 days ")</f>
        <v xml:space="preserve">Prescriptions to patients who have not had dispensed opioid prescriptions for 365 days </v>
      </c>
      <c r="K45" t="s">
        <v>230</v>
      </c>
      <c r="M45" t="s">
        <v>80</v>
      </c>
      <c r="P45">
        <v>1</v>
      </c>
      <c r="Q45" t="s">
        <v>229</v>
      </c>
      <c r="S45">
        <v>0</v>
      </c>
      <c r="V45" t="str">
        <f>("7 days")</f>
        <v>7 days</v>
      </c>
      <c r="W45" t="s">
        <v>226</v>
      </c>
      <c r="X45" t="s">
        <v>217</v>
      </c>
      <c r="Y45">
        <v>0</v>
      </c>
      <c r="AE45">
        <v>0</v>
      </c>
      <c r="AK45">
        <v>0</v>
      </c>
      <c r="AQ45">
        <v>0</v>
      </c>
      <c r="AW45">
        <v>0</v>
      </c>
      <c r="BC45">
        <v>0</v>
      </c>
      <c r="BI45" t="str">
        <f>("Schedules not specified in the law")</f>
        <v>Schedules not specified in the law</v>
      </c>
      <c r="BL45">
        <v>1</v>
      </c>
      <c r="BM45" t="s">
        <v>230</v>
      </c>
      <c r="BO45" t="str">
        <f>("Palliative care, Cancer-related pain, Chronic pain, Professional judgment , Post-operative care, Surgery with prolonged pain needs")</f>
        <v>Palliative care, Cancer-related pain, Chronic pain, Professional judgment , Post-operative care, Surgery with prolonged pain needs</v>
      </c>
      <c r="BP45" t="s">
        <v>230</v>
      </c>
      <c r="BQ45" t="s">
        <v>218</v>
      </c>
      <c r="BR45">
        <v>1</v>
      </c>
      <c r="BS45" t="s">
        <v>219</v>
      </c>
      <c r="BU45" t="str">
        <f>("Disciplinary actions, Practice restrictions")</f>
        <v>Disciplinary actions, Practice restrictions</v>
      </c>
      <c r="BV45" t="s">
        <v>219</v>
      </c>
      <c r="BX45" t="str">
        <f>("State medical licensing board")</f>
        <v>State medical licensing board</v>
      </c>
      <c r="BY45" t="s">
        <v>220</v>
      </c>
    </row>
    <row r="46" spans="1:77" x14ac:dyDescent="0.35">
      <c r="A46" t="s">
        <v>213</v>
      </c>
      <c r="B46" s="1">
        <v>43739</v>
      </c>
      <c r="C46" s="1">
        <v>43830</v>
      </c>
      <c r="D46">
        <v>1</v>
      </c>
      <c r="E46" t="s">
        <v>231</v>
      </c>
      <c r="G46" t="str">
        <f>("All initial prescriptions")</f>
        <v>All initial prescriptions</v>
      </c>
      <c r="H46" t="s">
        <v>232</v>
      </c>
      <c r="J46" t="str">
        <f>("Prescriptions to patients who have not had dispensed opioid prescriptions for 365 days ")</f>
        <v xml:space="preserve">Prescriptions to patients who have not had dispensed opioid prescriptions for 365 days </v>
      </c>
      <c r="K46" t="s">
        <v>232</v>
      </c>
      <c r="M46" t="s">
        <v>80</v>
      </c>
      <c r="P46">
        <v>1</v>
      </c>
      <c r="Q46" t="s">
        <v>233</v>
      </c>
      <c r="S46">
        <v>0</v>
      </c>
      <c r="V46" t="str">
        <f>("7 days")</f>
        <v>7 days</v>
      </c>
      <c r="W46" t="s">
        <v>232</v>
      </c>
      <c r="X46" t="s">
        <v>234</v>
      </c>
      <c r="Y46">
        <v>0</v>
      </c>
      <c r="AE46">
        <v>0</v>
      </c>
      <c r="AK46">
        <v>0</v>
      </c>
      <c r="AQ46">
        <v>0</v>
      </c>
      <c r="AW46">
        <v>0</v>
      </c>
      <c r="BC46">
        <v>0</v>
      </c>
      <c r="BI46" t="str">
        <f>("Schedules not specified in the law")</f>
        <v>Schedules not specified in the law</v>
      </c>
      <c r="BL46">
        <v>1</v>
      </c>
      <c r="BM46" t="s">
        <v>232</v>
      </c>
      <c r="BO46" t="str">
        <f>("Palliative care, Cancer-related pain, Chronic pain, Professional judgment , Post-operative care, Surgery with prolonged pain needs")</f>
        <v>Palliative care, Cancer-related pain, Chronic pain, Professional judgment , Post-operative care, Surgery with prolonged pain needs</v>
      </c>
      <c r="BP46" t="s">
        <v>232</v>
      </c>
      <c r="BQ46" t="s">
        <v>218</v>
      </c>
      <c r="BR46">
        <v>1</v>
      </c>
      <c r="BS46" t="s">
        <v>235</v>
      </c>
      <c r="BU46" t="str">
        <f>("Disciplinary actions, Practice restrictions")</f>
        <v>Disciplinary actions, Practice restrictions</v>
      </c>
      <c r="BV46" t="s">
        <v>235</v>
      </c>
      <c r="BX46" t="str">
        <f>("State medical licensing board")</f>
        <v>State medical licensing board</v>
      </c>
      <c r="BY46" t="s">
        <v>236</v>
      </c>
    </row>
    <row r="47" spans="1:77" x14ac:dyDescent="0.35">
      <c r="A47" t="s">
        <v>237</v>
      </c>
      <c r="B47" s="1">
        <v>41640</v>
      </c>
      <c r="C47" s="1">
        <v>42551</v>
      </c>
      <c r="D47">
        <v>0</v>
      </c>
    </row>
    <row r="48" spans="1:77" x14ac:dyDescent="0.35">
      <c r="A48" t="s">
        <v>237</v>
      </c>
      <c r="B48" s="1">
        <v>42552</v>
      </c>
      <c r="C48" s="1">
        <v>42643</v>
      </c>
      <c r="D48">
        <v>1</v>
      </c>
      <c r="E48" t="s">
        <v>238</v>
      </c>
      <c r="G48" t="str">
        <f t="shared" ref="G48:G59" si="22">("All initial prescriptions, Prescriptions for outpatient use, All opioid prescriptions for minors")</f>
        <v>All initial prescriptions, Prescriptions for outpatient use, All opioid prescriptions for minors</v>
      </c>
      <c r="H48" t="s">
        <v>239</v>
      </c>
      <c r="J48" t="str">
        <f t="shared" ref="J48:J59" si="23">("Law does not define initial prescriptions ")</f>
        <v xml:space="preserve">Law does not define initial prescriptions </v>
      </c>
      <c r="M48" t="s">
        <v>80</v>
      </c>
      <c r="P48">
        <v>1</v>
      </c>
      <c r="Q48" t="s">
        <v>239</v>
      </c>
      <c r="S48">
        <v>0</v>
      </c>
      <c r="V48" t="str">
        <f t="shared" ref="V48:V59" si="24">("7 days")</f>
        <v>7 days</v>
      </c>
      <c r="W48" t="s">
        <v>238</v>
      </c>
      <c r="Y48">
        <v>0</v>
      </c>
      <c r="AE48">
        <v>0</v>
      </c>
      <c r="AK48">
        <v>0</v>
      </c>
      <c r="AQ48">
        <v>0</v>
      </c>
      <c r="AW48">
        <v>0</v>
      </c>
      <c r="BC48">
        <v>0</v>
      </c>
      <c r="BI48" t="str">
        <f t="shared" ref="BI48:BI59" si="25">("Schedules not specified in the law")</f>
        <v>Schedules not specified in the law</v>
      </c>
      <c r="BL48">
        <v>1</v>
      </c>
      <c r="BM48" t="s">
        <v>240</v>
      </c>
      <c r="BO48" t="str">
        <f t="shared" ref="BO48:BO59" si="26">("Palliative care, Cancer-related pain, Substance use disorder, Chronic pain, Professional judgment , Acute medical condition")</f>
        <v>Palliative care, Cancer-related pain, Substance use disorder, Chronic pain, Professional judgment , Acute medical condition</v>
      </c>
      <c r="BP48" t="s">
        <v>240</v>
      </c>
      <c r="BR48">
        <v>0</v>
      </c>
    </row>
    <row r="49" spans="1:70" x14ac:dyDescent="0.35">
      <c r="A49" t="s">
        <v>237</v>
      </c>
      <c r="B49" s="1">
        <v>42644</v>
      </c>
      <c r="C49" s="1">
        <v>42915</v>
      </c>
      <c r="D49">
        <v>1</v>
      </c>
      <c r="E49" t="s">
        <v>238</v>
      </c>
      <c r="G49" t="str">
        <f t="shared" si="22"/>
        <v>All initial prescriptions, Prescriptions for outpatient use, All opioid prescriptions for minors</v>
      </c>
      <c r="H49" t="s">
        <v>239</v>
      </c>
      <c r="J49" t="str">
        <f t="shared" si="23"/>
        <v xml:space="preserve">Law does not define initial prescriptions </v>
      </c>
      <c r="M49" t="s">
        <v>80</v>
      </c>
      <c r="P49">
        <v>1</v>
      </c>
      <c r="Q49" t="s">
        <v>239</v>
      </c>
      <c r="S49">
        <v>0</v>
      </c>
      <c r="V49" t="str">
        <f t="shared" si="24"/>
        <v>7 days</v>
      </c>
      <c r="W49" t="s">
        <v>238</v>
      </c>
      <c r="Y49">
        <v>0</v>
      </c>
      <c r="AE49">
        <v>0</v>
      </c>
      <c r="AK49">
        <v>0</v>
      </c>
      <c r="AQ49">
        <v>0</v>
      </c>
      <c r="AW49">
        <v>0</v>
      </c>
      <c r="BC49">
        <v>0</v>
      </c>
      <c r="BI49" t="str">
        <f t="shared" si="25"/>
        <v>Schedules not specified in the law</v>
      </c>
      <c r="BL49">
        <v>1</v>
      </c>
      <c r="BM49" t="s">
        <v>240</v>
      </c>
      <c r="BO49" t="str">
        <f t="shared" si="26"/>
        <v>Palliative care, Cancer-related pain, Substance use disorder, Chronic pain, Professional judgment , Acute medical condition</v>
      </c>
      <c r="BP49" t="s">
        <v>240</v>
      </c>
      <c r="BR49">
        <v>0</v>
      </c>
    </row>
    <row r="50" spans="1:70" x14ac:dyDescent="0.35">
      <c r="A50" t="s">
        <v>237</v>
      </c>
      <c r="B50" s="1">
        <v>42916</v>
      </c>
      <c r="C50" s="1">
        <v>42916</v>
      </c>
      <c r="D50">
        <v>1</v>
      </c>
      <c r="E50" t="s">
        <v>238</v>
      </c>
      <c r="G50" t="str">
        <f t="shared" si="22"/>
        <v>All initial prescriptions, Prescriptions for outpatient use, All opioid prescriptions for minors</v>
      </c>
      <c r="H50" t="s">
        <v>238</v>
      </c>
      <c r="J50" t="str">
        <f t="shared" si="23"/>
        <v xml:space="preserve">Law does not define initial prescriptions </v>
      </c>
      <c r="M50" t="s">
        <v>80</v>
      </c>
      <c r="P50">
        <v>1</v>
      </c>
      <c r="Q50" t="s">
        <v>239</v>
      </c>
      <c r="S50">
        <v>0</v>
      </c>
      <c r="V50" t="str">
        <f t="shared" si="24"/>
        <v>7 days</v>
      </c>
      <c r="W50" t="s">
        <v>238</v>
      </c>
      <c r="Y50">
        <v>0</v>
      </c>
      <c r="AE50">
        <v>0</v>
      </c>
      <c r="AK50">
        <v>0</v>
      </c>
      <c r="AQ50">
        <v>0</v>
      </c>
      <c r="AW50">
        <v>0</v>
      </c>
      <c r="BC50">
        <v>0</v>
      </c>
      <c r="BI50" t="str">
        <f t="shared" si="25"/>
        <v>Schedules not specified in the law</v>
      </c>
      <c r="BL50">
        <v>1</v>
      </c>
      <c r="BM50" t="s">
        <v>240</v>
      </c>
      <c r="BO50" t="str">
        <f t="shared" si="26"/>
        <v>Palliative care, Cancer-related pain, Substance use disorder, Chronic pain, Professional judgment , Acute medical condition</v>
      </c>
      <c r="BP50" t="s">
        <v>240</v>
      </c>
      <c r="BR50">
        <v>0</v>
      </c>
    </row>
    <row r="51" spans="1:70" x14ac:dyDescent="0.35">
      <c r="A51" t="s">
        <v>237</v>
      </c>
      <c r="B51" s="1">
        <v>42917</v>
      </c>
      <c r="C51" s="1">
        <v>43008</v>
      </c>
      <c r="D51">
        <v>1</v>
      </c>
      <c r="E51" t="s">
        <v>238</v>
      </c>
      <c r="G51" t="str">
        <f t="shared" si="22"/>
        <v>All initial prescriptions, Prescriptions for outpatient use, All opioid prescriptions for minors</v>
      </c>
      <c r="H51" t="s">
        <v>238</v>
      </c>
      <c r="J51" t="str">
        <f t="shared" si="23"/>
        <v xml:space="preserve">Law does not define initial prescriptions </v>
      </c>
      <c r="M51" t="s">
        <v>80</v>
      </c>
      <c r="P51">
        <v>1</v>
      </c>
      <c r="Q51" t="s">
        <v>239</v>
      </c>
      <c r="S51">
        <v>0</v>
      </c>
      <c r="V51" t="str">
        <f t="shared" si="24"/>
        <v>7 days</v>
      </c>
      <c r="W51" t="s">
        <v>240</v>
      </c>
      <c r="Y51">
        <v>1</v>
      </c>
      <c r="Z51" t="s">
        <v>240</v>
      </c>
      <c r="AB51" t="str">
        <f t="shared" ref="AB51:AB59" si="27">("5 days")</f>
        <v>5 days</v>
      </c>
      <c r="AC51" t="s">
        <v>240</v>
      </c>
      <c r="AE51">
        <v>0</v>
      </c>
      <c r="AK51">
        <v>0</v>
      </c>
      <c r="AQ51">
        <v>0</v>
      </c>
      <c r="AW51">
        <v>0</v>
      </c>
      <c r="BC51">
        <v>0</v>
      </c>
      <c r="BI51" t="str">
        <f t="shared" si="25"/>
        <v>Schedules not specified in the law</v>
      </c>
      <c r="BL51">
        <v>1</v>
      </c>
      <c r="BM51" t="s">
        <v>240</v>
      </c>
      <c r="BO51" t="str">
        <f t="shared" si="26"/>
        <v>Palliative care, Cancer-related pain, Substance use disorder, Chronic pain, Professional judgment , Acute medical condition</v>
      </c>
      <c r="BP51" t="s">
        <v>240</v>
      </c>
      <c r="BR51">
        <v>0</v>
      </c>
    </row>
    <row r="52" spans="1:70" x14ac:dyDescent="0.35">
      <c r="A52" t="s">
        <v>237</v>
      </c>
      <c r="B52" s="1">
        <v>43009</v>
      </c>
      <c r="C52" s="1">
        <v>43263</v>
      </c>
      <c r="D52">
        <v>1</v>
      </c>
      <c r="E52" t="s">
        <v>239</v>
      </c>
      <c r="G52" t="str">
        <f t="shared" si="22"/>
        <v>All initial prescriptions, Prescriptions for outpatient use, All opioid prescriptions for minors</v>
      </c>
      <c r="H52" t="s">
        <v>239</v>
      </c>
      <c r="J52" t="str">
        <f t="shared" si="23"/>
        <v xml:space="preserve">Law does not define initial prescriptions </v>
      </c>
      <c r="M52" t="s">
        <v>80</v>
      </c>
      <c r="P52">
        <v>1</v>
      </c>
      <c r="Q52" t="s">
        <v>239</v>
      </c>
      <c r="S52">
        <v>0</v>
      </c>
      <c r="V52" t="str">
        <f t="shared" si="24"/>
        <v>7 days</v>
      </c>
      <c r="W52" t="s">
        <v>238</v>
      </c>
      <c r="Y52">
        <v>1</v>
      </c>
      <c r="Z52" t="s">
        <v>240</v>
      </c>
      <c r="AB52" t="str">
        <f t="shared" si="27"/>
        <v>5 days</v>
      </c>
      <c r="AC52" t="s">
        <v>240</v>
      </c>
      <c r="AE52">
        <v>0</v>
      </c>
      <c r="AK52">
        <v>0</v>
      </c>
      <c r="AQ52">
        <v>0</v>
      </c>
      <c r="AW52">
        <v>0</v>
      </c>
      <c r="BC52">
        <v>0</v>
      </c>
      <c r="BI52" t="str">
        <f t="shared" si="25"/>
        <v>Schedules not specified in the law</v>
      </c>
      <c r="BL52">
        <v>1</v>
      </c>
      <c r="BM52" t="s">
        <v>240</v>
      </c>
      <c r="BO52" t="str">
        <f t="shared" si="26"/>
        <v>Palliative care, Cancer-related pain, Substance use disorder, Chronic pain, Professional judgment , Acute medical condition</v>
      </c>
      <c r="BP52" t="s">
        <v>240</v>
      </c>
      <c r="BR52">
        <v>0</v>
      </c>
    </row>
    <row r="53" spans="1:70" x14ac:dyDescent="0.35">
      <c r="A53" t="s">
        <v>237</v>
      </c>
      <c r="B53" s="1">
        <v>43264</v>
      </c>
      <c r="C53" s="1">
        <v>43281</v>
      </c>
      <c r="D53">
        <v>1</v>
      </c>
      <c r="E53" t="s">
        <v>239</v>
      </c>
      <c r="G53" t="str">
        <f t="shared" si="22"/>
        <v>All initial prescriptions, Prescriptions for outpatient use, All opioid prescriptions for minors</v>
      </c>
      <c r="H53" t="s">
        <v>238</v>
      </c>
      <c r="J53" t="str">
        <f t="shared" si="23"/>
        <v xml:space="preserve">Law does not define initial prescriptions </v>
      </c>
      <c r="M53" t="s">
        <v>80</v>
      </c>
      <c r="P53">
        <v>1</v>
      </c>
      <c r="Q53" t="s">
        <v>238</v>
      </c>
      <c r="S53">
        <v>0</v>
      </c>
      <c r="V53" t="str">
        <f t="shared" si="24"/>
        <v>7 days</v>
      </c>
      <c r="W53" t="s">
        <v>240</v>
      </c>
      <c r="Y53">
        <v>1</v>
      </c>
      <c r="Z53" t="s">
        <v>240</v>
      </c>
      <c r="AB53" t="str">
        <f t="shared" si="27"/>
        <v>5 days</v>
      </c>
      <c r="AC53" t="s">
        <v>240</v>
      </c>
      <c r="AE53">
        <v>0</v>
      </c>
      <c r="AK53">
        <v>0</v>
      </c>
      <c r="AQ53">
        <v>0</v>
      </c>
      <c r="AW53">
        <v>0</v>
      </c>
      <c r="BC53">
        <v>0</v>
      </c>
      <c r="BI53" t="str">
        <f t="shared" si="25"/>
        <v>Schedules not specified in the law</v>
      </c>
      <c r="BL53">
        <v>1</v>
      </c>
      <c r="BM53" t="s">
        <v>240</v>
      </c>
      <c r="BO53" t="str">
        <f t="shared" si="26"/>
        <v>Palliative care, Cancer-related pain, Substance use disorder, Chronic pain, Professional judgment , Acute medical condition</v>
      </c>
      <c r="BP53" t="s">
        <v>240</v>
      </c>
      <c r="BR53">
        <v>0</v>
      </c>
    </row>
    <row r="54" spans="1:70" x14ac:dyDescent="0.35">
      <c r="A54" t="s">
        <v>237</v>
      </c>
      <c r="B54" s="1">
        <v>43282</v>
      </c>
      <c r="C54" s="1">
        <v>43373</v>
      </c>
      <c r="D54">
        <v>1</v>
      </c>
      <c r="E54" t="s">
        <v>239</v>
      </c>
      <c r="G54" t="str">
        <f t="shared" si="22"/>
        <v>All initial prescriptions, Prescriptions for outpatient use, All opioid prescriptions for minors</v>
      </c>
      <c r="H54" t="s">
        <v>239</v>
      </c>
      <c r="J54" t="str">
        <f t="shared" si="23"/>
        <v xml:space="preserve">Law does not define initial prescriptions </v>
      </c>
      <c r="M54" t="s">
        <v>80</v>
      </c>
      <c r="P54">
        <v>1</v>
      </c>
      <c r="Q54" t="s">
        <v>239</v>
      </c>
      <c r="S54">
        <v>0</v>
      </c>
      <c r="V54" t="str">
        <f t="shared" si="24"/>
        <v>7 days</v>
      </c>
      <c r="W54" t="s">
        <v>238</v>
      </c>
      <c r="Y54">
        <v>1</v>
      </c>
      <c r="Z54" t="s">
        <v>240</v>
      </c>
      <c r="AB54" t="str">
        <f t="shared" si="27"/>
        <v>5 days</v>
      </c>
      <c r="AC54" t="s">
        <v>240</v>
      </c>
      <c r="AE54">
        <v>0</v>
      </c>
      <c r="AK54">
        <v>0</v>
      </c>
      <c r="AQ54">
        <v>0</v>
      </c>
      <c r="AW54">
        <v>0</v>
      </c>
      <c r="BC54">
        <v>0</v>
      </c>
      <c r="BI54" t="str">
        <f t="shared" si="25"/>
        <v>Schedules not specified in the law</v>
      </c>
      <c r="BL54">
        <v>1</v>
      </c>
      <c r="BM54" t="s">
        <v>240</v>
      </c>
      <c r="BO54" t="str">
        <f t="shared" si="26"/>
        <v>Palliative care, Cancer-related pain, Substance use disorder, Chronic pain, Professional judgment , Acute medical condition</v>
      </c>
      <c r="BP54" t="s">
        <v>240</v>
      </c>
      <c r="BR54">
        <v>0</v>
      </c>
    </row>
    <row r="55" spans="1:70" x14ac:dyDescent="0.35">
      <c r="A55" t="s">
        <v>237</v>
      </c>
      <c r="B55" s="1">
        <v>43374</v>
      </c>
      <c r="C55" s="1">
        <v>43465</v>
      </c>
      <c r="D55">
        <v>1</v>
      </c>
      <c r="E55" t="s">
        <v>239</v>
      </c>
      <c r="G55" t="str">
        <f t="shared" si="22"/>
        <v>All initial prescriptions, Prescriptions for outpatient use, All opioid prescriptions for minors</v>
      </c>
      <c r="H55" t="s">
        <v>238</v>
      </c>
      <c r="J55" t="str">
        <f t="shared" si="23"/>
        <v xml:space="preserve">Law does not define initial prescriptions </v>
      </c>
      <c r="M55" t="s">
        <v>80</v>
      </c>
      <c r="P55">
        <v>1</v>
      </c>
      <c r="Q55" t="s">
        <v>238</v>
      </c>
      <c r="S55">
        <v>0</v>
      </c>
      <c r="V55" t="str">
        <f t="shared" si="24"/>
        <v>7 days</v>
      </c>
      <c r="W55" t="s">
        <v>238</v>
      </c>
      <c r="Y55">
        <v>1</v>
      </c>
      <c r="Z55" t="s">
        <v>240</v>
      </c>
      <c r="AB55" t="str">
        <f t="shared" si="27"/>
        <v>5 days</v>
      </c>
      <c r="AC55" t="s">
        <v>240</v>
      </c>
      <c r="AE55">
        <v>0</v>
      </c>
      <c r="AK55">
        <v>0</v>
      </c>
      <c r="AQ55">
        <v>0</v>
      </c>
      <c r="AW55">
        <v>0</v>
      </c>
      <c r="BC55">
        <v>0</v>
      </c>
      <c r="BI55" t="str">
        <f t="shared" si="25"/>
        <v>Schedules not specified in the law</v>
      </c>
      <c r="BL55">
        <v>1</v>
      </c>
      <c r="BM55" t="s">
        <v>240</v>
      </c>
      <c r="BO55" t="str">
        <f t="shared" si="26"/>
        <v>Palliative care, Cancer-related pain, Substance use disorder, Chronic pain, Professional judgment , Acute medical condition</v>
      </c>
      <c r="BP55" t="s">
        <v>240</v>
      </c>
      <c r="BR55">
        <v>0</v>
      </c>
    </row>
    <row r="56" spans="1:70" x14ac:dyDescent="0.35">
      <c r="A56" t="s">
        <v>237</v>
      </c>
      <c r="B56" s="1">
        <v>43466</v>
      </c>
      <c r="C56" s="1">
        <v>43643</v>
      </c>
      <c r="D56">
        <v>1</v>
      </c>
      <c r="E56" t="s">
        <v>239</v>
      </c>
      <c r="G56" t="str">
        <f t="shared" si="22"/>
        <v>All initial prescriptions, Prescriptions for outpatient use, All opioid prescriptions for minors</v>
      </c>
      <c r="H56" t="s">
        <v>238</v>
      </c>
      <c r="J56" t="str">
        <f t="shared" si="23"/>
        <v xml:space="preserve">Law does not define initial prescriptions </v>
      </c>
      <c r="M56" t="s">
        <v>80</v>
      </c>
      <c r="P56">
        <v>1</v>
      </c>
      <c r="Q56" t="s">
        <v>238</v>
      </c>
      <c r="S56">
        <v>0</v>
      </c>
      <c r="V56" t="str">
        <f t="shared" si="24"/>
        <v>7 days</v>
      </c>
      <c r="W56" t="s">
        <v>238</v>
      </c>
      <c r="Y56">
        <v>1</v>
      </c>
      <c r="Z56" t="s">
        <v>240</v>
      </c>
      <c r="AB56" t="str">
        <f t="shared" si="27"/>
        <v>5 days</v>
      </c>
      <c r="AC56" t="s">
        <v>240</v>
      </c>
      <c r="AE56">
        <v>0</v>
      </c>
      <c r="AK56">
        <v>0</v>
      </c>
      <c r="AQ56">
        <v>0</v>
      </c>
      <c r="AW56">
        <v>0</v>
      </c>
      <c r="BC56">
        <v>0</v>
      </c>
      <c r="BI56" t="str">
        <f t="shared" si="25"/>
        <v>Schedules not specified in the law</v>
      </c>
      <c r="BL56">
        <v>1</v>
      </c>
      <c r="BM56" t="s">
        <v>240</v>
      </c>
      <c r="BO56" t="str">
        <f t="shared" si="26"/>
        <v>Palliative care, Cancer-related pain, Substance use disorder, Chronic pain, Professional judgment , Acute medical condition</v>
      </c>
      <c r="BP56" t="s">
        <v>240</v>
      </c>
      <c r="BR56">
        <v>0</v>
      </c>
    </row>
    <row r="57" spans="1:70" x14ac:dyDescent="0.35">
      <c r="A57" t="s">
        <v>237</v>
      </c>
      <c r="B57" s="1">
        <v>43644</v>
      </c>
      <c r="C57" s="1">
        <v>43646</v>
      </c>
      <c r="D57">
        <v>1</v>
      </c>
      <c r="E57" t="s">
        <v>239</v>
      </c>
      <c r="G57" t="str">
        <f t="shared" si="22"/>
        <v>All initial prescriptions, Prescriptions for outpatient use, All opioid prescriptions for minors</v>
      </c>
      <c r="H57" t="s">
        <v>238</v>
      </c>
      <c r="J57" t="str">
        <f t="shared" si="23"/>
        <v xml:space="preserve">Law does not define initial prescriptions </v>
      </c>
      <c r="M57" t="s">
        <v>80</v>
      </c>
      <c r="P57">
        <v>1</v>
      </c>
      <c r="Q57" t="s">
        <v>238</v>
      </c>
      <c r="S57">
        <v>0</v>
      </c>
      <c r="V57" t="str">
        <f t="shared" si="24"/>
        <v>7 days</v>
      </c>
      <c r="W57" t="s">
        <v>238</v>
      </c>
      <c r="Y57">
        <v>1</v>
      </c>
      <c r="Z57" t="s">
        <v>240</v>
      </c>
      <c r="AB57" t="str">
        <f t="shared" si="27"/>
        <v>5 days</v>
      </c>
      <c r="AC57" t="s">
        <v>240</v>
      </c>
      <c r="AE57">
        <v>0</v>
      </c>
      <c r="AK57">
        <v>0</v>
      </c>
      <c r="AQ57">
        <v>0</v>
      </c>
      <c r="AW57">
        <v>0</v>
      </c>
      <c r="BC57">
        <v>0</v>
      </c>
      <c r="BI57" t="str">
        <f t="shared" si="25"/>
        <v>Schedules not specified in the law</v>
      </c>
      <c r="BL57">
        <v>1</v>
      </c>
      <c r="BM57" t="s">
        <v>240</v>
      </c>
      <c r="BO57" t="str">
        <f t="shared" si="26"/>
        <v>Palliative care, Cancer-related pain, Substance use disorder, Chronic pain, Professional judgment , Acute medical condition</v>
      </c>
      <c r="BP57" t="s">
        <v>240</v>
      </c>
      <c r="BR57">
        <v>0</v>
      </c>
    </row>
    <row r="58" spans="1:70" x14ac:dyDescent="0.35">
      <c r="A58" t="s">
        <v>237</v>
      </c>
      <c r="B58" s="1">
        <v>43647</v>
      </c>
      <c r="C58" s="1">
        <v>43654</v>
      </c>
      <c r="D58">
        <v>1</v>
      </c>
      <c r="E58" t="s">
        <v>239</v>
      </c>
      <c r="G58" t="str">
        <f t="shared" si="22"/>
        <v>All initial prescriptions, Prescriptions for outpatient use, All opioid prescriptions for minors</v>
      </c>
      <c r="H58" t="s">
        <v>238</v>
      </c>
      <c r="J58" t="str">
        <f t="shared" si="23"/>
        <v xml:space="preserve">Law does not define initial prescriptions </v>
      </c>
      <c r="M58" t="s">
        <v>80</v>
      </c>
      <c r="P58">
        <v>1</v>
      </c>
      <c r="Q58" t="s">
        <v>238</v>
      </c>
      <c r="S58">
        <v>0</v>
      </c>
      <c r="V58" t="str">
        <f t="shared" si="24"/>
        <v>7 days</v>
      </c>
      <c r="W58" t="s">
        <v>238</v>
      </c>
      <c r="Y58">
        <v>1</v>
      </c>
      <c r="Z58" t="s">
        <v>240</v>
      </c>
      <c r="AB58" t="str">
        <f t="shared" si="27"/>
        <v>5 days</v>
      </c>
      <c r="AC58" t="s">
        <v>240</v>
      </c>
      <c r="AE58">
        <v>0</v>
      </c>
      <c r="AK58">
        <v>0</v>
      </c>
      <c r="AQ58">
        <v>0</v>
      </c>
      <c r="AW58">
        <v>0</v>
      </c>
      <c r="BC58">
        <v>0</v>
      </c>
      <c r="BI58" t="str">
        <f t="shared" si="25"/>
        <v>Schedules not specified in the law</v>
      </c>
      <c r="BL58">
        <v>1</v>
      </c>
      <c r="BM58" t="s">
        <v>240</v>
      </c>
      <c r="BO58" t="str">
        <f t="shared" si="26"/>
        <v>Palliative care, Cancer-related pain, Substance use disorder, Chronic pain, Professional judgment , Acute medical condition</v>
      </c>
      <c r="BP58" t="s">
        <v>240</v>
      </c>
      <c r="BR58">
        <v>0</v>
      </c>
    </row>
    <row r="59" spans="1:70" x14ac:dyDescent="0.35">
      <c r="A59" t="s">
        <v>237</v>
      </c>
      <c r="B59" s="1">
        <v>43655</v>
      </c>
      <c r="C59" s="1">
        <v>43830</v>
      </c>
      <c r="D59">
        <v>1</v>
      </c>
      <c r="E59" t="s">
        <v>239</v>
      </c>
      <c r="G59" t="str">
        <f t="shared" si="22"/>
        <v>All initial prescriptions, Prescriptions for outpatient use, All opioid prescriptions for minors</v>
      </c>
      <c r="H59" t="s">
        <v>238</v>
      </c>
      <c r="J59" t="str">
        <f t="shared" si="23"/>
        <v xml:space="preserve">Law does not define initial prescriptions </v>
      </c>
      <c r="M59" t="s">
        <v>80</v>
      </c>
      <c r="P59">
        <v>1</v>
      </c>
      <c r="Q59" t="s">
        <v>238</v>
      </c>
      <c r="S59">
        <v>0</v>
      </c>
      <c r="V59" t="str">
        <f t="shared" si="24"/>
        <v>7 days</v>
      </c>
      <c r="W59" t="s">
        <v>238</v>
      </c>
      <c r="Y59">
        <v>1</v>
      </c>
      <c r="Z59" t="s">
        <v>240</v>
      </c>
      <c r="AB59" t="str">
        <f t="shared" si="27"/>
        <v>5 days</v>
      </c>
      <c r="AC59" t="s">
        <v>240</v>
      </c>
      <c r="AE59">
        <v>0</v>
      </c>
      <c r="AK59">
        <v>0</v>
      </c>
      <c r="AQ59">
        <v>0</v>
      </c>
      <c r="AW59">
        <v>0</v>
      </c>
      <c r="BC59">
        <v>0</v>
      </c>
      <c r="BI59" t="str">
        <f t="shared" si="25"/>
        <v>Schedules not specified in the law</v>
      </c>
      <c r="BL59">
        <v>1</v>
      </c>
      <c r="BM59" t="s">
        <v>240</v>
      </c>
      <c r="BO59" t="str">
        <f t="shared" si="26"/>
        <v>Palliative care, Cancer-related pain, Substance use disorder, Chronic pain, Professional judgment , Acute medical condition</v>
      </c>
      <c r="BP59" t="s">
        <v>240</v>
      </c>
      <c r="BR59">
        <v>0</v>
      </c>
    </row>
    <row r="60" spans="1:70" x14ac:dyDescent="0.35">
      <c r="A60" t="s">
        <v>241</v>
      </c>
      <c r="B60" s="1">
        <v>41640</v>
      </c>
      <c r="C60" s="1">
        <v>42825</v>
      </c>
      <c r="D60">
        <v>0</v>
      </c>
    </row>
    <row r="61" spans="1:70" x14ac:dyDescent="0.35">
      <c r="A61" t="s">
        <v>241</v>
      </c>
      <c r="B61" s="1">
        <v>42826</v>
      </c>
      <c r="C61" s="1">
        <v>42901</v>
      </c>
      <c r="D61">
        <v>1</v>
      </c>
      <c r="E61" t="s">
        <v>242</v>
      </c>
      <c r="G61" t="str">
        <f t="shared" ref="G61:G69" si="28">("Initial prescriptions for acute pain, All opioid prescriptions for minors")</f>
        <v>Initial prescriptions for acute pain, All opioid prescriptions for minors</v>
      </c>
      <c r="H61" t="s">
        <v>243</v>
      </c>
      <c r="J61" t="str">
        <f t="shared" ref="J61:J69" si="29">("Initial prescription by current provider ")</f>
        <v xml:space="preserve">Initial prescription by current provider </v>
      </c>
      <c r="K61" t="s">
        <v>242</v>
      </c>
      <c r="M61" t="str">
        <f t="shared" ref="M61:M69" si="30">("Yes")</f>
        <v>Yes</v>
      </c>
      <c r="N61" t="s">
        <v>242</v>
      </c>
      <c r="P61">
        <v>1</v>
      </c>
      <c r="Q61" t="s">
        <v>242</v>
      </c>
      <c r="S61">
        <v>0</v>
      </c>
      <c r="V61" t="str">
        <f t="shared" ref="V61:V69" si="31">("7 days")</f>
        <v>7 days</v>
      </c>
      <c r="W61" t="s">
        <v>242</v>
      </c>
      <c r="Y61">
        <v>0</v>
      </c>
      <c r="AE61">
        <v>0</v>
      </c>
      <c r="AK61">
        <v>0</v>
      </c>
      <c r="AQ61">
        <v>0</v>
      </c>
      <c r="AW61">
        <v>0</v>
      </c>
      <c r="BC61">
        <v>0</v>
      </c>
      <c r="BI61" t="str">
        <f t="shared" ref="BI61:BI69" si="32">("Schedules not specified in the law")</f>
        <v>Schedules not specified in the law</v>
      </c>
      <c r="BL61">
        <v>1</v>
      </c>
      <c r="BM61" t="s">
        <v>243</v>
      </c>
      <c r="BO61" t="str">
        <f t="shared" ref="BO61:BO69" si="33">("Palliative care, Cancer-related pain, Professional judgment , Inpatient care, Acute medical condition")</f>
        <v>Palliative care, Cancer-related pain, Professional judgment , Inpatient care, Acute medical condition</v>
      </c>
      <c r="BP61" t="s">
        <v>243</v>
      </c>
      <c r="BR61">
        <v>0</v>
      </c>
    </row>
    <row r="62" spans="1:70" x14ac:dyDescent="0.35">
      <c r="A62" t="s">
        <v>241</v>
      </c>
      <c r="B62" s="1">
        <v>42902</v>
      </c>
      <c r="C62" s="1">
        <v>42932</v>
      </c>
      <c r="D62">
        <v>1</v>
      </c>
      <c r="E62" t="s">
        <v>243</v>
      </c>
      <c r="G62" t="str">
        <f t="shared" si="28"/>
        <v>Initial prescriptions for acute pain, All opioid prescriptions for minors</v>
      </c>
      <c r="H62" t="s">
        <v>242</v>
      </c>
      <c r="J62" t="str">
        <f t="shared" si="29"/>
        <v xml:space="preserve">Initial prescription by current provider </v>
      </c>
      <c r="K62" t="s">
        <v>242</v>
      </c>
      <c r="M62" t="str">
        <f t="shared" si="30"/>
        <v>Yes</v>
      </c>
      <c r="N62" t="s">
        <v>242</v>
      </c>
      <c r="P62">
        <v>1</v>
      </c>
      <c r="Q62" t="s">
        <v>243</v>
      </c>
      <c r="S62">
        <v>0</v>
      </c>
      <c r="V62" t="str">
        <f t="shared" si="31"/>
        <v>7 days</v>
      </c>
      <c r="W62" t="s">
        <v>242</v>
      </c>
      <c r="Y62">
        <v>0</v>
      </c>
      <c r="AE62">
        <v>0</v>
      </c>
      <c r="AK62">
        <v>0</v>
      </c>
      <c r="AQ62">
        <v>0</v>
      </c>
      <c r="AW62">
        <v>0</v>
      </c>
      <c r="BC62">
        <v>0</v>
      </c>
      <c r="BI62" t="str">
        <f t="shared" si="32"/>
        <v>Schedules not specified in the law</v>
      </c>
      <c r="BL62">
        <v>1</v>
      </c>
      <c r="BM62" t="s">
        <v>243</v>
      </c>
      <c r="BO62" t="str">
        <f t="shared" si="33"/>
        <v>Palliative care, Cancer-related pain, Professional judgment , Inpatient care, Acute medical condition</v>
      </c>
      <c r="BP62" t="s">
        <v>243</v>
      </c>
      <c r="BR62">
        <v>0</v>
      </c>
    </row>
    <row r="63" spans="1:70" x14ac:dyDescent="0.35">
      <c r="A63" t="s">
        <v>241</v>
      </c>
      <c r="B63" s="1">
        <v>42933</v>
      </c>
      <c r="C63" s="1">
        <v>43261</v>
      </c>
      <c r="D63">
        <v>1</v>
      </c>
      <c r="E63" t="s">
        <v>242</v>
      </c>
      <c r="G63" t="str">
        <f t="shared" si="28"/>
        <v>Initial prescriptions for acute pain, All opioid prescriptions for minors</v>
      </c>
      <c r="H63" t="s">
        <v>242</v>
      </c>
      <c r="J63" t="str">
        <f t="shared" si="29"/>
        <v xml:space="preserve">Initial prescription by current provider </v>
      </c>
      <c r="K63" t="s">
        <v>242</v>
      </c>
      <c r="M63" t="str">
        <f t="shared" si="30"/>
        <v>Yes</v>
      </c>
      <c r="N63" t="s">
        <v>242</v>
      </c>
      <c r="P63">
        <v>1</v>
      </c>
      <c r="Q63" t="s">
        <v>242</v>
      </c>
      <c r="S63">
        <v>0</v>
      </c>
      <c r="V63" t="str">
        <f t="shared" si="31"/>
        <v>7 days</v>
      </c>
      <c r="W63" t="s">
        <v>242</v>
      </c>
      <c r="Y63">
        <v>0</v>
      </c>
      <c r="AE63">
        <v>0</v>
      </c>
      <c r="AK63">
        <v>0</v>
      </c>
      <c r="AQ63">
        <v>0</v>
      </c>
      <c r="AW63">
        <v>0</v>
      </c>
      <c r="BC63">
        <v>0</v>
      </c>
      <c r="BI63" t="str">
        <f t="shared" si="32"/>
        <v>Schedules not specified in the law</v>
      </c>
      <c r="BL63">
        <v>1</v>
      </c>
      <c r="BM63" t="s">
        <v>242</v>
      </c>
      <c r="BO63" t="str">
        <f t="shared" si="33"/>
        <v>Palliative care, Cancer-related pain, Professional judgment , Inpatient care, Acute medical condition</v>
      </c>
      <c r="BP63" t="s">
        <v>243</v>
      </c>
      <c r="BR63">
        <v>0</v>
      </c>
    </row>
    <row r="64" spans="1:70" x14ac:dyDescent="0.35">
      <c r="A64" t="s">
        <v>241</v>
      </c>
      <c r="B64" s="1">
        <v>43262</v>
      </c>
      <c r="C64" s="1">
        <v>43291</v>
      </c>
      <c r="D64">
        <v>1</v>
      </c>
      <c r="E64" t="s">
        <v>243</v>
      </c>
      <c r="G64" t="str">
        <f t="shared" si="28"/>
        <v>Initial prescriptions for acute pain, All opioid prescriptions for minors</v>
      </c>
      <c r="H64" t="s">
        <v>243</v>
      </c>
      <c r="J64" t="str">
        <f t="shared" si="29"/>
        <v xml:space="preserve">Initial prescription by current provider </v>
      </c>
      <c r="K64" t="s">
        <v>242</v>
      </c>
      <c r="M64" t="str">
        <f t="shared" si="30"/>
        <v>Yes</v>
      </c>
      <c r="N64" t="s">
        <v>242</v>
      </c>
      <c r="P64">
        <v>1</v>
      </c>
      <c r="Q64" t="s">
        <v>243</v>
      </c>
      <c r="S64">
        <v>0</v>
      </c>
      <c r="V64" t="str">
        <f t="shared" si="31"/>
        <v>7 days</v>
      </c>
      <c r="W64" t="s">
        <v>242</v>
      </c>
      <c r="Y64">
        <v>0</v>
      </c>
      <c r="AE64">
        <v>0</v>
      </c>
      <c r="AK64">
        <v>0</v>
      </c>
      <c r="AQ64">
        <v>0</v>
      </c>
      <c r="AW64">
        <v>0</v>
      </c>
      <c r="BC64">
        <v>0</v>
      </c>
      <c r="BI64" t="str">
        <f t="shared" si="32"/>
        <v>Schedules not specified in the law</v>
      </c>
      <c r="BL64">
        <v>1</v>
      </c>
      <c r="BM64" t="s">
        <v>243</v>
      </c>
      <c r="BO64" t="str">
        <f t="shared" si="33"/>
        <v>Palliative care, Cancer-related pain, Professional judgment , Inpatient care, Acute medical condition</v>
      </c>
      <c r="BP64" t="s">
        <v>243</v>
      </c>
      <c r="BR64">
        <v>0</v>
      </c>
    </row>
    <row r="65" spans="1:77" x14ac:dyDescent="0.35">
      <c r="A65" t="s">
        <v>241</v>
      </c>
      <c r="B65" s="1">
        <v>43292</v>
      </c>
      <c r="C65" s="1">
        <v>43340</v>
      </c>
      <c r="D65">
        <v>1</v>
      </c>
      <c r="E65" t="s">
        <v>242</v>
      </c>
      <c r="G65" t="str">
        <f t="shared" si="28"/>
        <v>Initial prescriptions for acute pain, All opioid prescriptions for minors</v>
      </c>
      <c r="H65" t="s">
        <v>242</v>
      </c>
      <c r="J65" t="str">
        <f t="shared" si="29"/>
        <v xml:space="preserve">Initial prescription by current provider </v>
      </c>
      <c r="K65" t="s">
        <v>242</v>
      </c>
      <c r="M65" t="str">
        <f t="shared" si="30"/>
        <v>Yes</v>
      </c>
      <c r="N65" t="s">
        <v>242</v>
      </c>
      <c r="P65">
        <v>1</v>
      </c>
      <c r="Q65" t="s">
        <v>242</v>
      </c>
      <c r="S65">
        <v>0</v>
      </c>
      <c r="V65" t="str">
        <f t="shared" si="31"/>
        <v>7 days</v>
      </c>
      <c r="W65" t="s">
        <v>242</v>
      </c>
      <c r="Y65">
        <v>0</v>
      </c>
      <c r="AE65">
        <v>0</v>
      </c>
      <c r="AK65">
        <v>0</v>
      </c>
      <c r="AQ65">
        <v>0</v>
      </c>
      <c r="AW65">
        <v>0</v>
      </c>
      <c r="BC65">
        <v>0</v>
      </c>
      <c r="BI65" t="str">
        <f t="shared" si="32"/>
        <v>Schedules not specified in the law</v>
      </c>
      <c r="BL65">
        <v>1</v>
      </c>
      <c r="BM65" t="s">
        <v>243</v>
      </c>
      <c r="BO65" t="str">
        <f t="shared" si="33"/>
        <v>Palliative care, Cancer-related pain, Professional judgment , Inpatient care, Acute medical condition</v>
      </c>
      <c r="BP65" t="s">
        <v>243</v>
      </c>
      <c r="BR65">
        <v>0</v>
      </c>
    </row>
    <row r="66" spans="1:77" x14ac:dyDescent="0.35">
      <c r="A66" t="s">
        <v>241</v>
      </c>
      <c r="B66" s="1">
        <v>43341</v>
      </c>
      <c r="C66" s="1">
        <v>43346</v>
      </c>
      <c r="D66">
        <v>1</v>
      </c>
      <c r="E66" t="s">
        <v>243</v>
      </c>
      <c r="G66" t="str">
        <f t="shared" si="28"/>
        <v>Initial prescriptions for acute pain, All opioid prescriptions for minors</v>
      </c>
      <c r="H66" t="s">
        <v>243</v>
      </c>
      <c r="J66" t="str">
        <f t="shared" si="29"/>
        <v xml:space="preserve">Initial prescription by current provider </v>
      </c>
      <c r="K66" t="s">
        <v>242</v>
      </c>
      <c r="M66" t="str">
        <f t="shared" si="30"/>
        <v>Yes</v>
      </c>
      <c r="N66" t="s">
        <v>242</v>
      </c>
      <c r="P66">
        <v>1</v>
      </c>
      <c r="Q66" t="s">
        <v>243</v>
      </c>
      <c r="S66">
        <v>0</v>
      </c>
      <c r="V66" t="str">
        <f t="shared" si="31"/>
        <v>7 days</v>
      </c>
      <c r="W66" t="s">
        <v>242</v>
      </c>
      <c r="Y66">
        <v>0</v>
      </c>
      <c r="AE66">
        <v>0</v>
      </c>
      <c r="AK66">
        <v>0</v>
      </c>
      <c r="AQ66">
        <v>0</v>
      </c>
      <c r="AW66">
        <v>0</v>
      </c>
      <c r="BC66">
        <v>0</v>
      </c>
      <c r="BI66" t="str">
        <f t="shared" si="32"/>
        <v>Schedules not specified in the law</v>
      </c>
      <c r="BL66">
        <v>1</v>
      </c>
      <c r="BM66" t="s">
        <v>243</v>
      </c>
      <c r="BO66" t="str">
        <f t="shared" si="33"/>
        <v>Palliative care, Cancer-related pain, Professional judgment , Inpatient care, Acute medical condition</v>
      </c>
      <c r="BP66" t="s">
        <v>243</v>
      </c>
      <c r="BR66">
        <v>0</v>
      </c>
    </row>
    <row r="67" spans="1:77" x14ac:dyDescent="0.35">
      <c r="A67" t="s">
        <v>241</v>
      </c>
      <c r="B67" s="1">
        <v>43347</v>
      </c>
      <c r="C67" s="1">
        <v>43627</v>
      </c>
      <c r="D67">
        <v>1</v>
      </c>
      <c r="E67" t="s">
        <v>243</v>
      </c>
      <c r="G67" t="str">
        <f t="shared" si="28"/>
        <v>Initial prescriptions for acute pain, All opioid prescriptions for minors</v>
      </c>
      <c r="H67" t="s">
        <v>243</v>
      </c>
      <c r="J67" t="str">
        <f t="shared" si="29"/>
        <v xml:space="preserve">Initial prescription by current provider </v>
      </c>
      <c r="K67" t="s">
        <v>242</v>
      </c>
      <c r="M67" t="str">
        <f t="shared" si="30"/>
        <v>Yes</v>
      </c>
      <c r="N67" t="s">
        <v>242</v>
      </c>
      <c r="P67">
        <v>1</v>
      </c>
      <c r="Q67" t="s">
        <v>243</v>
      </c>
      <c r="S67">
        <v>0</v>
      </c>
      <c r="V67" t="str">
        <f t="shared" si="31"/>
        <v>7 days</v>
      </c>
      <c r="W67" t="s">
        <v>242</v>
      </c>
      <c r="Y67">
        <v>0</v>
      </c>
      <c r="AE67">
        <v>0</v>
      </c>
      <c r="AK67">
        <v>0</v>
      </c>
      <c r="AQ67">
        <v>0</v>
      </c>
      <c r="AW67">
        <v>0</v>
      </c>
      <c r="BC67">
        <v>0</v>
      </c>
      <c r="BI67" t="str">
        <f t="shared" si="32"/>
        <v>Schedules not specified in the law</v>
      </c>
      <c r="BL67">
        <v>1</v>
      </c>
      <c r="BM67" t="s">
        <v>243</v>
      </c>
      <c r="BO67" t="str">
        <f t="shared" si="33"/>
        <v>Palliative care, Cancer-related pain, Professional judgment , Inpatient care, Acute medical condition</v>
      </c>
      <c r="BP67" t="s">
        <v>243</v>
      </c>
      <c r="BR67">
        <v>0</v>
      </c>
    </row>
    <row r="68" spans="1:77" x14ac:dyDescent="0.35">
      <c r="A68" t="s">
        <v>241</v>
      </c>
      <c r="B68" s="1">
        <v>43628</v>
      </c>
      <c r="C68" s="1">
        <v>43813</v>
      </c>
      <c r="D68">
        <v>1</v>
      </c>
      <c r="E68" t="s">
        <v>243</v>
      </c>
      <c r="G68" t="str">
        <f t="shared" si="28"/>
        <v>Initial prescriptions for acute pain, All opioid prescriptions for minors</v>
      </c>
      <c r="H68" t="s">
        <v>243</v>
      </c>
      <c r="J68" t="str">
        <f t="shared" si="29"/>
        <v xml:space="preserve">Initial prescription by current provider </v>
      </c>
      <c r="K68" t="s">
        <v>242</v>
      </c>
      <c r="M68" t="str">
        <f t="shared" si="30"/>
        <v>Yes</v>
      </c>
      <c r="N68" t="s">
        <v>242</v>
      </c>
      <c r="P68">
        <v>1</v>
      </c>
      <c r="Q68" t="s">
        <v>243</v>
      </c>
      <c r="S68">
        <v>0</v>
      </c>
      <c r="V68" t="str">
        <f t="shared" si="31"/>
        <v>7 days</v>
      </c>
      <c r="W68" t="s">
        <v>242</v>
      </c>
      <c r="Y68">
        <v>0</v>
      </c>
      <c r="AE68">
        <v>0</v>
      </c>
      <c r="AK68">
        <v>0</v>
      </c>
      <c r="AQ68">
        <v>0</v>
      </c>
      <c r="AW68">
        <v>0</v>
      </c>
      <c r="BC68">
        <v>0</v>
      </c>
      <c r="BI68" t="str">
        <f t="shared" si="32"/>
        <v>Schedules not specified in the law</v>
      </c>
      <c r="BL68">
        <v>1</v>
      </c>
      <c r="BM68" t="s">
        <v>243</v>
      </c>
      <c r="BO68" t="str">
        <f t="shared" si="33"/>
        <v>Palliative care, Cancer-related pain, Professional judgment , Inpatient care, Acute medical condition</v>
      </c>
      <c r="BP68" t="s">
        <v>243</v>
      </c>
      <c r="BR68">
        <v>0</v>
      </c>
    </row>
    <row r="69" spans="1:77" x14ac:dyDescent="0.35">
      <c r="A69" t="s">
        <v>241</v>
      </c>
      <c r="B69" s="1">
        <v>43814</v>
      </c>
      <c r="C69" s="1">
        <v>43830</v>
      </c>
      <c r="D69">
        <v>1</v>
      </c>
      <c r="E69" t="s">
        <v>243</v>
      </c>
      <c r="G69" t="str">
        <f t="shared" si="28"/>
        <v>Initial prescriptions for acute pain, All opioid prescriptions for minors</v>
      </c>
      <c r="H69" t="s">
        <v>243</v>
      </c>
      <c r="J69" t="str">
        <f t="shared" si="29"/>
        <v xml:space="preserve">Initial prescription by current provider </v>
      </c>
      <c r="K69" t="s">
        <v>242</v>
      </c>
      <c r="M69" t="str">
        <f t="shared" si="30"/>
        <v>Yes</v>
      </c>
      <c r="N69" t="s">
        <v>242</v>
      </c>
      <c r="P69">
        <v>1</v>
      </c>
      <c r="Q69" t="s">
        <v>242</v>
      </c>
      <c r="S69">
        <v>0</v>
      </c>
      <c r="V69" t="str">
        <f t="shared" si="31"/>
        <v>7 days</v>
      </c>
      <c r="W69" t="s">
        <v>242</v>
      </c>
      <c r="Y69">
        <v>0</v>
      </c>
      <c r="AE69">
        <v>0</v>
      </c>
      <c r="AK69">
        <v>0</v>
      </c>
      <c r="AQ69">
        <v>0</v>
      </c>
      <c r="AW69">
        <v>0</v>
      </c>
      <c r="BC69">
        <v>0</v>
      </c>
      <c r="BI69" t="str">
        <f t="shared" si="32"/>
        <v>Schedules not specified in the law</v>
      </c>
      <c r="BL69">
        <v>1</v>
      </c>
      <c r="BM69" t="s">
        <v>243</v>
      </c>
      <c r="BO69" t="str">
        <f t="shared" si="33"/>
        <v>Palliative care, Cancer-related pain, Professional judgment , Inpatient care, Acute medical condition</v>
      </c>
      <c r="BP69" t="s">
        <v>243</v>
      </c>
      <c r="BR69">
        <v>0</v>
      </c>
    </row>
    <row r="70" spans="1:77" x14ac:dyDescent="0.35">
      <c r="A70" t="s">
        <v>244</v>
      </c>
      <c r="B70" s="1">
        <v>41640</v>
      </c>
      <c r="C70" s="1">
        <v>43830</v>
      </c>
      <c r="D70">
        <v>0</v>
      </c>
    </row>
    <row r="71" spans="1:77" x14ac:dyDescent="0.35">
      <c r="A71" t="s">
        <v>245</v>
      </c>
      <c r="B71" s="1">
        <v>41640</v>
      </c>
      <c r="C71" s="1">
        <v>43281</v>
      </c>
      <c r="D71">
        <v>0</v>
      </c>
      <c r="G71" t="str">
        <f>("")</f>
        <v/>
      </c>
    </row>
    <row r="72" spans="1:77" x14ac:dyDescent="0.35">
      <c r="A72" t="s">
        <v>245</v>
      </c>
      <c r="B72" s="1">
        <v>43282</v>
      </c>
      <c r="C72" s="1">
        <v>43326</v>
      </c>
      <c r="D72">
        <v>1</v>
      </c>
      <c r="E72" t="s">
        <v>246</v>
      </c>
      <c r="G72" t="str">
        <f t="shared" ref="G72:G80" si="34">("All prescriptions for acute pain")</f>
        <v>All prescriptions for acute pain</v>
      </c>
      <c r="H72" t="s">
        <v>246</v>
      </c>
      <c r="J72" t="str">
        <f t="shared" ref="J72:J79" si="35">("Law does not restrict “initial prescriptions” for opioid analgesics")</f>
        <v>Law does not restrict “initial prescriptions” for opioid analgesics</v>
      </c>
      <c r="M72" t="str">
        <f t="shared" ref="M72:M80" si="36">("Yes")</f>
        <v>Yes</v>
      </c>
      <c r="N72" t="s">
        <v>247</v>
      </c>
      <c r="P72">
        <v>1</v>
      </c>
      <c r="Q72" t="s">
        <v>246</v>
      </c>
      <c r="S72">
        <v>0</v>
      </c>
      <c r="V72" t="str">
        <f t="shared" ref="V72:V80" si="37">("3 days")</f>
        <v>3 days</v>
      </c>
      <c r="W72" t="s">
        <v>246</v>
      </c>
      <c r="Y72">
        <v>0</v>
      </c>
      <c r="AE72">
        <v>0</v>
      </c>
      <c r="AK72">
        <v>0</v>
      </c>
      <c r="AQ72">
        <v>0</v>
      </c>
      <c r="AW72">
        <v>0</v>
      </c>
      <c r="BC72">
        <v>0</v>
      </c>
      <c r="BI72" t="str">
        <f t="shared" ref="BI72:BI80" si="38">("Schedule II")</f>
        <v>Schedule II</v>
      </c>
      <c r="BJ72" t="s">
        <v>248</v>
      </c>
      <c r="BL72">
        <v>1</v>
      </c>
      <c r="BM72" t="s">
        <v>246</v>
      </c>
      <c r="BN72" t="s">
        <v>249</v>
      </c>
      <c r="BO72" t="str">
        <f t="shared" ref="BO72:BO80" si="39">("Professional judgment , Acute medical condition")</f>
        <v>Professional judgment , Acute medical condition</v>
      </c>
      <c r="BP72" t="s">
        <v>250</v>
      </c>
      <c r="BR72">
        <v>1</v>
      </c>
      <c r="BS72" t="s">
        <v>251</v>
      </c>
      <c r="BU72" t="str">
        <f>("Suspension, Revocation of license, Non-disciplinary actions, Fines, Practice restrictions, License restrictions, Reprimand, Concern letter, Probation, Remedial education")</f>
        <v>Suspension, Revocation of license, Non-disciplinary actions, Fines, Practice restrictions, License restrictions, Reprimand, Concern letter, Probation, Remedial education</v>
      </c>
      <c r="BV72" t="s">
        <v>252</v>
      </c>
      <c r="BX72" t="str">
        <f t="shared" ref="BX72:BX80" si="40">("State medical licensing board, State department of health")</f>
        <v>State medical licensing board, State department of health</v>
      </c>
      <c r="BY72" t="s">
        <v>253</v>
      </c>
    </row>
    <row r="73" spans="1:77" x14ac:dyDescent="0.35">
      <c r="A73" t="s">
        <v>245</v>
      </c>
      <c r="B73" s="1">
        <v>43327</v>
      </c>
      <c r="C73" s="1">
        <v>43437</v>
      </c>
      <c r="D73">
        <v>1</v>
      </c>
      <c r="E73" t="s">
        <v>246</v>
      </c>
      <c r="G73" t="str">
        <f t="shared" si="34"/>
        <v>All prescriptions for acute pain</v>
      </c>
      <c r="H73" t="s">
        <v>246</v>
      </c>
      <c r="J73" t="str">
        <f t="shared" si="35"/>
        <v>Law does not restrict “initial prescriptions” for opioid analgesics</v>
      </c>
      <c r="M73" t="str">
        <f t="shared" si="36"/>
        <v>Yes</v>
      </c>
      <c r="N73" t="s">
        <v>254</v>
      </c>
      <c r="P73">
        <v>1</v>
      </c>
      <c r="Q73" t="s">
        <v>246</v>
      </c>
      <c r="S73">
        <v>0</v>
      </c>
      <c r="V73" t="str">
        <f t="shared" si="37"/>
        <v>3 days</v>
      </c>
      <c r="W73" t="s">
        <v>246</v>
      </c>
      <c r="Y73">
        <v>0</v>
      </c>
      <c r="AE73">
        <v>0</v>
      </c>
      <c r="AK73">
        <v>0</v>
      </c>
      <c r="AQ73">
        <v>0</v>
      </c>
      <c r="AW73">
        <v>0</v>
      </c>
      <c r="BC73">
        <v>0</v>
      </c>
      <c r="BI73" t="str">
        <f t="shared" si="38"/>
        <v>Schedule II</v>
      </c>
      <c r="BJ73" t="s">
        <v>248</v>
      </c>
      <c r="BL73">
        <v>1</v>
      </c>
      <c r="BM73" t="s">
        <v>246</v>
      </c>
      <c r="BN73" t="s">
        <v>249</v>
      </c>
      <c r="BO73" t="str">
        <f t="shared" si="39"/>
        <v>Professional judgment , Acute medical condition</v>
      </c>
      <c r="BP73" t="s">
        <v>255</v>
      </c>
      <c r="BR73">
        <v>1</v>
      </c>
      <c r="BS73" t="s">
        <v>251</v>
      </c>
      <c r="BU73" t="str">
        <f>("Suspension, Revocation of license, Non-disciplinary actions, Fines, Practice restrictions, License restrictions, Reprimand, Concern letter, Probation, Remedial education")</f>
        <v>Suspension, Revocation of license, Non-disciplinary actions, Fines, Practice restrictions, License restrictions, Reprimand, Concern letter, Probation, Remedial education</v>
      </c>
      <c r="BV73" t="s">
        <v>252</v>
      </c>
      <c r="BX73" t="str">
        <f t="shared" si="40"/>
        <v>State medical licensing board, State department of health</v>
      </c>
      <c r="BY73" t="s">
        <v>256</v>
      </c>
    </row>
    <row r="74" spans="1:77" x14ac:dyDescent="0.35">
      <c r="A74" t="s">
        <v>245</v>
      </c>
      <c r="B74" s="1">
        <v>43438</v>
      </c>
      <c r="C74" s="1">
        <v>43465</v>
      </c>
      <c r="D74">
        <v>1</v>
      </c>
      <c r="E74" t="s">
        <v>246</v>
      </c>
      <c r="G74" t="str">
        <f t="shared" si="34"/>
        <v>All prescriptions for acute pain</v>
      </c>
      <c r="H74" t="s">
        <v>246</v>
      </c>
      <c r="J74" t="str">
        <f t="shared" si="35"/>
        <v>Law does not restrict “initial prescriptions” for opioid analgesics</v>
      </c>
      <c r="M74" t="str">
        <f t="shared" si="36"/>
        <v>Yes</v>
      </c>
      <c r="N74" t="s">
        <v>257</v>
      </c>
      <c r="P74">
        <v>1</v>
      </c>
      <c r="Q74" t="s">
        <v>246</v>
      </c>
      <c r="S74">
        <v>0</v>
      </c>
      <c r="V74" t="str">
        <f t="shared" si="37"/>
        <v>3 days</v>
      </c>
      <c r="W74" t="s">
        <v>246</v>
      </c>
      <c r="Y74">
        <v>0</v>
      </c>
      <c r="AE74">
        <v>0</v>
      </c>
      <c r="AK74">
        <v>0</v>
      </c>
      <c r="AQ74">
        <v>0</v>
      </c>
      <c r="AW74">
        <v>0</v>
      </c>
      <c r="BC74">
        <v>0</v>
      </c>
      <c r="BI74" t="str">
        <f t="shared" si="38"/>
        <v>Schedule II</v>
      </c>
      <c r="BJ74" t="s">
        <v>248</v>
      </c>
      <c r="BL74">
        <v>1</v>
      </c>
      <c r="BM74" t="s">
        <v>250</v>
      </c>
      <c r="BN74" t="s">
        <v>249</v>
      </c>
      <c r="BO74" t="str">
        <f t="shared" si="39"/>
        <v>Professional judgment , Acute medical condition</v>
      </c>
      <c r="BP74" t="s">
        <v>246</v>
      </c>
      <c r="BR74">
        <v>1</v>
      </c>
      <c r="BS74" t="s">
        <v>258</v>
      </c>
      <c r="BU74" t="str">
        <f>("Suspension, Revocation of license, Non-disciplinary actions, Fines, Practice restrictions, License restrictions, Reprimand, Concern letter, Probation, Remedial education")</f>
        <v>Suspension, Revocation of license, Non-disciplinary actions, Fines, Practice restrictions, License restrictions, Reprimand, Concern letter, Probation, Remedial education</v>
      </c>
      <c r="BV74" t="s">
        <v>259</v>
      </c>
      <c r="BX74" t="str">
        <f t="shared" si="40"/>
        <v>State medical licensing board, State department of health</v>
      </c>
      <c r="BY74" t="s">
        <v>260</v>
      </c>
    </row>
    <row r="75" spans="1:77" x14ac:dyDescent="0.35">
      <c r="A75" t="s">
        <v>245</v>
      </c>
      <c r="B75" s="1">
        <v>43466</v>
      </c>
      <c r="C75" s="1">
        <v>43466</v>
      </c>
      <c r="D75">
        <v>1</v>
      </c>
      <c r="E75" t="s">
        <v>246</v>
      </c>
      <c r="G75" t="str">
        <f t="shared" si="34"/>
        <v>All prescriptions for acute pain</v>
      </c>
      <c r="H75" t="s">
        <v>246</v>
      </c>
      <c r="J75" t="str">
        <f t="shared" si="35"/>
        <v>Law does not restrict “initial prescriptions” for opioid analgesics</v>
      </c>
      <c r="M75" t="str">
        <f t="shared" si="36"/>
        <v>Yes</v>
      </c>
      <c r="N75" t="s">
        <v>254</v>
      </c>
      <c r="P75">
        <v>1</v>
      </c>
      <c r="Q75" t="s">
        <v>246</v>
      </c>
      <c r="S75">
        <v>0</v>
      </c>
      <c r="V75" t="str">
        <f t="shared" si="37"/>
        <v>3 days</v>
      </c>
      <c r="W75" t="s">
        <v>246</v>
      </c>
      <c r="Y75">
        <v>0</v>
      </c>
      <c r="AE75">
        <v>0</v>
      </c>
      <c r="AK75">
        <v>0</v>
      </c>
      <c r="AQ75">
        <v>0</v>
      </c>
      <c r="AW75">
        <v>0</v>
      </c>
      <c r="BC75">
        <v>0</v>
      </c>
      <c r="BI75" t="str">
        <f t="shared" si="38"/>
        <v>Schedule II</v>
      </c>
      <c r="BJ75" t="s">
        <v>248</v>
      </c>
      <c r="BL75">
        <v>1</v>
      </c>
      <c r="BM75" t="s">
        <v>246</v>
      </c>
      <c r="BN75" t="s">
        <v>249</v>
      </c>
      <c r="BO75" t="str">
        <f t="shared" si="39"/>
        <v>Professional judgment , Acute medical condition</v>
      </c>
      <c r="BP75" t="s">
        <v>246</v>
      </c>
      <c r="BR75">
        <v>1</v>
      </c>
      <c r="BS75" t="s">
        <v>261</v>
      </c>
      <c r="BU75" t="str">
        <f>("Suspension, Revocation of license, Fines, Practice restrictions, License restrictions, Reprimand, Concern letter, Probation, Remedial education")</f>
        <v>Suspension, Revocation of license, Fines, Practice restrictions, License restrictions, Reprimand, Concern letter, Probation, Remedial education</v>
      </c>
      <c r="BV75" t="s">
        <v>262</v>
      </c>
      <c r="BX75" t="str">
        <f t="shared" si="40"/>
        <v>State medical licensing board, State department of health</v>
      </c>
      <c r="BY75" t="s">
        <v>263</v>
      </c>
    </row>
    <row r="76" spans="1:77" x14ac:dyDescent="0.35">
      <c r="A76" t="s">
        <v>245</v>
      </c>
      <c r="B76" s="1">
        <v>43467</v>
      </c>
      <c r="C76" s="1">
        <v>43501</v>
      </c>
      <c r="D76">
        <v>1</v>
      </c>
      <c r="E76" t="s">
        <v>246</v>
      </c>
      <c r="G76" t="str">
        <f t="shared" si="34"/>
        <v>All prescriptions for acute pain</v>
      </c>
      <c r="H76" t="s">
        <v>246</v>
      </c>
      <c r="J76" t="str">
        <f t="shared" si="35"/>
        <v>Law does not restrict “initial prescriptions” for opioid analgesics</v>
      </c>
      <c r="M76" t="str">
        <f t="shared" si="36"/>
        <v>Yes</v>
      </c>
      <c r="N76" t="s">
        <v>264</v>
      </c>
      <c r="P76">
        <v>1</v>
      </c>
      <c r="Q76" t="s">
        <v>246</v>
      </c>
      <c r="S76">
        <v>0</v>
      </c>
      <c r="V76" t="str">
        <f t="shared" si="37"/>
        <v>3 days</v>
      </c>
      <c r="W76" t="s">
        <v>246</v>
      </c>
      <c r="Y76">
        <v>0</v>
      </c>
      <c r="AE76">
        <v>0</v>
      </c>
      <c r="AK76">
        <v>0</v>
      </c>
      <c r="AQ76">
        <v>0</v>
      </c>
      <c r="AW76">
        <v>0</v>
      </c>
      <c r="BC76">
        <v>0</v>
      </c>
      <c r="BI76" t="str">
        <f t="shared" si="38"/>
        <v>Schedule II</v>
      </c>
      <c r="BJ76" t="s">
        <v>248</v>
      </c>
      <c r="BL76">
        <v>1</v>
      </c>
      <c r="BM76" t="s">
        <v>246</v>
      </c>
      <c r="BN76" t="s">
        <v>249</v>
      </c>
      <c r="BO76" t="str">
        <f t="shared" si="39"/>
        <v>Professional judgment , Acute medical condition</v>
      </c>
      <c r="BP76" t="s">
        <v>246</v>
      </c>
      <c r="BR76">
        <v>1</v>
      </c>
      <c r="BS76" t="s">
        <v>265</v>
      </c>
      <c r="BU76" t="str">
        <f>("Suspension, Revocation of license, Non-disciplinary actions, Fines, Practice restrictions, License restrictions, Reprimand, Concern letter, Probation, Remedial education")</f>
        <v>Suspension, Revocation of license, Non-disciplinary actions, Fines, Practice restrictions, License restrictions, Reprimand, Concern letter, Probation, Remedial education</v>
      </c>
      <c r="BV76" t="s">
        <v>266</v>
      </c>
      <c r="BX76" t="str">
        <f t="shared" si="40"/>
        <v>State medical licensing board, State department of health</v>
      </c>
      <c r="BY76" t="s">
        <v>263</v>
      </c>
    </row>
    <row r="77" spans="1:77" x14ac:dyDescent="0.35">
      <c r="A77" t="s">
        <v>245</v>
      </c>
      <c r="B77" s="1">
        <v>43502</v>
      </c>
      <c r="C77" s="1">
        <v>43516</v>
      </c>
      <c r="D77">
        <v>1</v>
      </c>
      <c r="E77" t="s">
        <v>246</v>
      </c>
      <c r="G77" t="str">
        <f t="shared" si="34"/>
        <v>All prescriptions for acute pain</v>
      </c>
      <c r="H77" t="s">
        <v>246</v>
      </c>
      <c r="J77" t="str">
        <f t="shared" si="35"/>
        <v>Law does not restrict “initial prescriptions” for opioid analgesics</v>
      </c>
      <c r="M77" t="str">
        <f t="shared" si="36"/>
        <v>Yes</v>
      </c>
      <c r="N77" t="s">
        <v>267</v>
      </c>
      <c r="P77">
        <v>1</v>
      </c>
      <c r="Q77" t="s">
        <v>246</v>
      </c>
      <c r="S77">
        <v>0</v>
      </c>
      <c r="V77" t="str">
        <f t="shared" si="37"/>
        <v>3 days</v>
      </c>
      <c r="W77" t="s">
        <v>246</v>
      </c>
      <c r="Y77">
        <v>0</v>
      </c>
      <c r="AE77">
        <v>0</v>
      </c>
      <c r="AK77">
        <v>0</v>
      </c>
      <c r="AQ77">
        <v>0</v>
      </c>
      <c r="AW77">
        <v>0</v>
      </c>
      <c r="BC77">
        <v>0</v>
      </c>
      <c r="BI77" t="str">
        <f t="shared" si="38"/>
        <v>Schedule II</v>
      </c>
      <c r="BJ77" t="s">
        <v>248</v>
      </c>
      <c r="BL77">
        <v>1</v>
      </c>
      <c r="BM77" t="s">
        <v>246</v>
      </c>
      <c r="BN77" t="s">
        <v>249</v>
      </c>
      <c r="BO77" t="str">
        <f t="shared" si="39"/>
        <v>Professional judgment , Acute medical condition</v>
      </c>
      <c r="BP77" t="s">
        <v>246</v>
      </c>
      <c r="BR77">
        <v>1</v>
      </c>
      <c r="BS77" t="s">
        <v>268</v>
      </c>
      <c r="BU77" t="str">
        <f>("Suspension, Revocation of license, Non-disciplinary actions, Fines, Practice restrictions, License restrictions, Reprimand, Concern letter, Probation, Remedial education")</f>
        <v>Suspension, Revocation of license, Non-disciplinary actions, Fines, Practice restrictions, License restrictions, Reprimand, Concern letter, Probation, Remedial education</v>
      </c>
      <c r="BV77" t="s">
        <v>269</v>
      </c>
      <c r="BX77" t="str">
        <f t="shared" si="40"/>
        <v>State medical licensing board, State department of health</v>
      </c>
      <c r="BY77" t="s">
        <v>270</v>
      </c>
    </row>
    <row r="78" spans="1:77" x14ac:dyDescent="0.35">
      <c r="A78" t="s">
        <v>245</v>
      </c>
      <c r="B78" s="1">
        <v>43517</v>
      </c>
      <c r="C78" s="1">
        <v>43646</v>
      </c>
      <c r="D78">
        <v>1</v>
      </c>
      <c r="E78" t="s">
        <v>246</v>
      </c>
      <c r="G78" t="str">
        <f t="shared" si="34"/>
        <v>All prescriptions for acute pain</v>
      </c>
      <c r="H78" t="s">
        <v>246</v>
      </c>
      <c r="J78" t="str">
        <f t="shared" si="35"/>
        <v>Law does not restrict “initial prescriptions” for opioid analgesics</v>
      </c>
      <c r="M78" t="str">
        <f t="shared" si="36"/>
        <v>Yes</v>
      </c>
      <c r="N78" t="s">
        <v>264</v>
      </c>
      <c r="P78">
        <v>1</v>
      </c>
      <c r="Q78" t="s">
        <v>246</v>
      </c>
      <c r="S78">
        <v>0</v>
      </c>
      <c r="V78" t="str">
        <f t="shared" si="37"/>
        <v>3 days</v>
      </c>
      <c r="W78" t="s">
        <v>246</v>
      </c>
      <c r="Y78">
        <v>0</v>
      </c>
      <c r="AE78">
        <v>0</v>
      </c>
      <c r="AK78">
        <v>0</v>
      </c>
      <c r="AQ78">
        <v>0</v>
      </c>
      <c r="AW78">
        <v>0</v>
      </c>
      <c r="BC78">
        <v>0</v>
      </c>
      <c r="BI78" t="str">
        <f t="shared" si="38"/>
        <v>Schedule II</v>
      </c>
      <c r="BJ78" t="s">
        <v>248</v>
      </c>
      <c r="BL78">
        <v>1</v>
      </c>
      <c r="BM78" t="s">
        <v>246</v>
      </c>
      <c r="BN78" t="s">
        <v>249</v>
      </c>
      <c r="BO78" t="str">
        <f t="shared" si="39"/>
        <v>Professional judgment , Acute medical condition</v>
      </c>
      <c r="BP78" t="s">
        <v>246</v>
      </c>
      <c r="BR78">
        <v>1</v>
      </c>
      <c r="BS78" t="s">
        <v>271</v>
      </c>
      <c r="BU78" t="str">
        <f>("Suspension, Revocation of license, Non-disciplinary actions, Fines, Practice restrictions, License restrictions, Reprimand, Concern letter, Probation, Remedial education")</f>
        <v>Suspension, Revocation of license, Non-disciplinary actions, Fines, Practice restrictions, License restrictions, Reprimand, Concern letter, Probation, Remedial education</v>
      </c>
      <c r="BV78" t="s">
        <v>272</v>
      </c>
      <c r="BX78" t="str">
        <f t="shared" si="40"/>
        <v>State medical licensing board, State department of health</v>
      </c>
      <c r="BY78" t="s">
        <v>273</v>
      </c>
    </row>
    <row r="79" spans="1:77" x14ac:dyDescent="0.35">
      <c r="A79" t="s">
        <v>245</v>
      </c>
      <c r="B79" s="1">
        <v>43647</v>
      </c>
      <c r="C79" s="1">
        <v>43810</v>
      </c>
      <c r="D79">
        <v>1</v>
      </c>
      <c r="E79" t="s">
        <v>246</v>
      </c>
      <c r="G79" t="str">
        <f t="shared" si="34"/>
        <v>All prescriptions for acute pain</v>
      </c>
      <c r="H79" t="s">
        <v>246</v>
      </c>
      <c r="J79" t="str">
        <f t="shared" si="35"/>
        <v>Law does not restrict “initial prescriptions” for opioid analgesics</v>
      </c>
      <c r="M79" t="str">
        <f t="shared" si="36"/>
        <v>Yes</v>
      </c>
      <c r="N79" t="s">
        <v>274</v>
      </c>
      <c r="P79">
        <v>1</v>
      </c>
      <c r="Q79" t="s">
        <v>246</v>
      </c>
      <c r="S79">
        <v>0</v>
      </c>
      <c r="V79" t="str">
        <f t="shared" si="37"/>
        <v>3 days</v>
      </c>
      <c r="W79" t="s">
        <v>246</v>
      </c>
      <c r="Y79">
        <v>0</v>
      </c>
      <c r="AE79">
        <v>0</v>
      </c>
      <c r="AK79">
        <v>0</v>
      </c>
      <c r="AQ79">
        <v>0</v>
      </c>
      <c r="AW79">
        <v>0</v>
      </c>
      <c r="BC79">
        <v>0</v>
      </c>
      <c r="BI79" t="str">
        <f t="shared" si="38"/>
        <v>Schedule II</v>
      </c>
      <c r="BJ79" t="s">
        <v>248</v>
      </c>
      <c r="BL79">
        <v>1</v>
      </c>
      <c r="BM79" t="s">
        <v>246</v>
      </c>
      <c r="BN79" t="s">
        <v>249</v>
      </c>
      <c r="BO79" t="str">
        <f t="shared" si="39"/>
        <v>Professional judgment , Acute medical condition</v>
      </c>
      <c r="BP79" t="s">
        <v>246</v>
      </c>
      <c r="BR79">
        <v>1</v>
      </c>
      <c r="BS79" t="s">
        <v>275</v>
      </c>
      <c r="BU79" t="str">
        <f>("Suspension, Revocation of license, Non-disciplinary actions, Fines, Practice restrictions, License restrictions, Reprimand, Concern letter, Probation, Remedial education")</f>
        <v>Suspension, Revocation of license, Non-disciplinary actions, Fines, Practice restrictions, License restrictions, Reprimand, Concern letter, Probation, Remedial education</v>
      </c>
      <c r="BV79" t="s">
        <v>272</v>
      </c>
      <c r="BX79" t="str">
        <f t="shared" si="40"/>
        <v>State medical licensing board, State department of health</v>
      </c>
      <c r="BY79" t="s">
        <v>273</v>
      </c>
    </row>
    <row r="80" spans="1:77" x14ac:dyDescent="0.35">
      <c r="A80" t="s">
        <v>245</v>
      </c>
      <c r="B80" s="1">
        <v>43811</v>
      </c>
      <c r="C80" s="1">
        <v>43830</v>
      </c>
      <c r="D80">
        <v>1</v>
      </c>
      <c r="E80" t="s">
        <v>246</v>
      </c>
      <c r="G80" t="str">
        <f t="shared" si="34"/>
        <v>All prescriptions for acute pain</v>
      </c>
      <c r="H80" t="s">
        <v>246</v>
      </c>
      <c r="J80" t="str">
        <f>("Law does not define initial prescriptions ")</f>
        <v xml:space="preserve">Law does not define initial prescriptions </v>
      </c>
      <c r="M80" t="str">
        <f t="shared" si="36"/>
        <v>Yes</v>
      </c>
      <c r="N80" t="s">
        <v>276</v>
      </c>
      <c r="P80">
        <v>1</v>
      </c>
      <c r="Q80" t="s">
        <v>246</v>
      </c>
      <c r="S80">
        <v>0</v>
      </c>
      <c r="V80" t="str">
        <f t="shared" si="37"/>
        <v>3 days</v>
      </c>
      <c r="W80" t="s">
        <v>246</v>
      </c>
      <c r="Y80">
        <v>0</v>
      </c>
      <c r="AE80">
        <v>0</v>
      </c>
      <c r="AK80">
        <v>0</v>
      </c>
      <c r="AQ80">
        <v>0</v>
      </c>
      <c r="AW80">
        <v>0</v>
      </c>
      <c r="BC80">
        <v>0</v>
      </c>
      <c r="BI80" t="str">
        <f t="shared" si="38"/>
        <v>Schedule II</v>
      </c>
      <c r="BJ80" t="s">
        <v>248</v>
      </c>
      <c r="BL80">
        <v>1</v>
      </c>
      <c r="BM80" t="s">
        <v>246</v>
      </c>
      <c r="BN80" t="s">
        <v>249</v>
      </c>
      <c r="BO80" t="str">
        <f t="shared" si="39"/>
        <v>Professional judgment , Acute medical condition</v>
      </c>
      <c r="BP80" t="s">
        <v>246</v>
      </c>
      <c r="BR80">
        <v>1</v>
      </c>
      <c r="BS80" t="s">
        <v>277</v>
      </c>
      <c r="BU80" t="str">
        <f>("Suspension, Revocation of license, Fines, Practice restrictions, License restrictions, Reprimand, Concern letter, Probation, Remedial education")</f>
        <v>Suspension, Revocation of license, Fines, Practice restrictions, License restrictions, Reprimand, Concern letter, Probation, Remedial education</v>
      </c>
      <c r="BV80" t="s">
        <v>278</v>
      </c>
      <c r="BX80" t="str">
        <f t="shared" si="40"/>
        <v>State medical licensing board, State department of health</v>
      </c>
      <c r="BY80" t="s">
        <v>279</v>
      </c>
    </row>
    <row r="81" spans="1:70" x14ac:dyDescent="0.35">
      <c r="A81" t="s">
        <v>280</v>
      </c>
      <c r="B81" s="1">
        <v>41640</v>
      </c>
      <c r="C81" s="1">
        <v>43830</v>
      </c>
      <c r="D81">
        <v>0</v>
      </c>
    </row>
    <row r="82" spans="1:70" x14ac:dyDescent="0.35">
      <c r="A82" t="s">
        <v>281</v>
      </c>
      <c r="B82" s="1">
        <v>41640</v>
      </c>
      <c r="C82" s="1">
        <v>42551</v>
      </c>
      <c r="D82">
        <v>0</v>
      </c>
    </row>
    <row r="83" spans="1:70" x14ac:dyDescent="0.35">
      <c r="A83" t="s">
        <v>281</v>
      </c>
      <c r="B83" s="1">
        <v>42552</v>
      </c>
      <c r="C83" s="1">
        <v>42916</v>
      </c>
      <c r="D83">
        <v>1</v>
      </c>
      <c r="E83" t="s">
        <v>282</v>
      </c>
      <c r="G83" t="str">
        <f>("Prescriptions for specified DEA Schedule")</f>
        <v>Prescriptions for specified DEA Schedule</v>
      </c>
      <c r="H83" t="s">
        <v>282</v>
      </c>
      <c r="J83" t="str">
        <f>("Law does not restrict “initial prescriptions” for opioid analgesics")</f>
        <v>Law does not restrict “initial prescriptions” for opioid analgesics</v>
      </c>
      <c r="M83" t="s">
        <v>80</v>
      </c>
      <c r="P83">
        <v>1</v>
      </c>
      <c r="Q83" t="s">
        <v>282</v>
      </c>
      <c r="S83">
        <v>0</v>
      </c>
      <c r="V83" t="str">
        <f>("30 days")</f>
        <v>30 days</v>
      </c>
      <c r="W83" t="s">
        <v>282</v>
      </c>
      <c r="Y83">
        <v>0</v>
      </c>
      <c r="AE83">
        <v>0</v>
      </c>
      <c r="AK83">
        <v>0</v>
      </c>
      <c r="AQ83">
        <v>0</v>
      </c>
      <c r="AW83">
        <v>0</v>
      </c>
      <c r="BC83">
        <v>0</v>
      </c>
      <c r="BI83" t="str">
        <f t="shared" ref="BI83:BI90" si="41">("Schedule II")</f>
        <v>Schedule II</v>
      </c>
      <c r="BJ83" t="s">
        <v>282</v>
      </c>
      <c r="BL83">
        <v>1</v>
      </c>
      <c r="BM83" t="s">
        <v>282</v>
      </c>
      <c r="BO83" t="str">
        <f>("Palliative care")</f>
        <v>Palliative care</v>
      </c>
      <c r="BP83" t="s">
        <v>282</v>
      </c>
      <c r="BR83">
        <v>0</v>
      </c>
    </row>
    <row r="84" spans="1:70" x14ac:dyDescent="0.35">
      <c r="A84" t="s">
        <v>281</v>
      </c>
      <c r="B84" s="1">
        <v>42917</v>
      </c>
      <c r="C84" s="1">
        <v>42925</v>
      </c>
      <c r="D84">
        <v>1</v>
      </c>
      <c r="E84" t="s">
        <v>283</v>
      </c>
      <c r="G84" t="str">
        <f t="shared" ref="G84:G90" si="42">("Prescriptions for specified DEA Schedule, Opioids prescribed concurrently with benzodiazepines")</f>
        <v>Prescriptions for specified DEA Schedule, Opioids prescribed concurrently with benzodiazepines</v>
      </c>
      <c r="H84" t="s">
        <v>283</v>
      </c>
      <c r="I84" t="s">
        <v>284</v>
      </c>
      <c r="J84" t="str">
        <f t="shared" ref="J84:J90" si="43">("Law does not define initial prescriptions ")</f>
        <v xml:space="preserve">Law does not define initial prescriptions </v>
      </c>
      <c r="M84" t="s">
        <v>80</v>
      </c>
      <c r="P84">
        <v>1</v>
      </c>
      <c r="Q84" t="s">
        <v>283</v>
      </c>
      <c r="S84">
        <v>1</v>
      </c>
      <c r="T84" t="s">
        <v>283</v>
      </c>
      <c r="V84" t="str">
        <f t="shared" ref="V84:V90" si="44">("7 days, 30 days")</f>
        <v>7 days, 30 days</v>
      </c>
      <c r="W84" t="s">
        <v>283</v>
      </c>
      <c r="X84" t="s">
        <v>285</v>
      </c>
      <c r="Y84">
        <v>0</v>
      </c>
      <c r="AE84">
        <v>0</v>
      </c>
      <c r="AK84">
        <v>0</v>
      </c>
      <c r="AQ84">
        <v>0</v>
      </c>
      <c r="AW84">
        <v>0</v>
      </c>
      <c r="BC84">
        <v>0</v>
      </c>
      <c r="BI84" t="str">
        <f t="shared" si="41"/>
        <v>Schedule II</v>
      </c>
      <c r="BJ84" t="s">
        <v>282</v>
      </c>
      <c r="BL84">
        <v>1</v>
      </c>
      <c r="BM84" t="s">
        <v>283</v>
      </c>
      <c r="BO84" t="str">
        <f t="shared" ref="BO84:BO90" si="45">("Palliative care, Cancer-related pain, Substance use disorder, Chronic pain, Post-operative care")</f>
        <v>Palliative care, Cancer-related pain, Substance use disorder, Chronic pain, Post-operative care</v>
      </c>
      <c r="BP84" t="s">
        <v>283</v>
      </c>
      <c r="BR84">
        <v>0</v>
      </c>
    </row>
    <row r="85" spans="1:70" x14ac:dyDescent="0.35">
      <c r="A85" t="s">
        <v>281</v>
      </c>
      <c r="B85" s="1">
        <v>42926</v>
      </c>
      <c r="C85" s="1">
        <v>43254</v>
      </c>
      <c r="D85">
        <v>1</v>
      </c>
      <c r="E85" t="s">
        <v>283</v>
      </c>
      <c r="G85" t="str">
        <f t="shared" si="42"/>
        <v>Prescriptions for specified DEA Schedule, Opioids prescribed concurrently with benzodiazepines</v>
      </c>
      <c r="H85" t="s">
        <v>283</v>
      </c>
      <c r="I85" t="s">
        <v>284</v>
      </c>
      <c r="J85" t="str">
        <f t="shared" si="43"/>
        <v xml:space="preserve">Law does not define initial prescriptions </v>
      </c>
      <c r="M85" t="s">
        <v>80</v>
      </c>
      <c r="P85">
        <v>1</v>
      </c>
      <c r="Q85" t="s">
        <v>283</v>
      </c>
      <c r="S85">
        <v>1</v>
      </c>
      <c r="T85" t="s">
        <v>283</v>
      </c>
      <c r="V85" t="str">
        <f t="shared" si="44"/>
        <v>7 days, 30 days</v>
      </c>
      <c r="W85" t="s">
        <v>283</v>
      </c>
      <c r="X85" t="s">
        <v>285</v>
      </c>
      <c r="Y85">
        <v>0</v>
      </c>
      <c r="AE85">
        <v>0</v>
      </c>
      <c r="AK85">
        <v>0</v>
      </c>
      <c r="AQ85">
        <v>0</v>
      </c>
      <c r="AW85">
        <v>0</v>
      </c>
      <c r="BC85">
        <v>0</v>
      </c>
      <c r="BI85" t="str">
        <f t="shared" si="41"/>
        <v>Schedule II</v>
      </c>
      <c r="BJ85" t="s">
        <v>282</v>
      </c>
      <c r="BL85">
        <v>1</v>
      </c>
      <c r="BM85" t="s">
        <v>286</v>
      </c>
      <c r="BO85" t="str">
        <f t="shared" si="45"/>
        <v>Palliative care, Cancer-related pain, Substance use disorder, Chronic pain, Post-operative care</v>
      </c>
      <c r="BP85" t="s">
        <v>283</v>
      </c>
      <c r="BR85">
        <v>0</v>
      </c>
    </row>
    <row r="86" spans="1:70" x14ac:dyDescent="0.35">
      <c r="A86" t="s">
        <v>281</v>
      </c>
      <c r="B86" s="1">
        <v>43255</v>
      </c>
      <c r="C86" s="1">
        <v>43289</v>
      </c>
      <c r="D86">
        <v>1</v>
      </c>
      <c r="E86" t="s">
        <v>283</v>
      </c>
      <c r="G86" t="str">
        <f t="shared" si="42"/>
        <v>Prescriptions for specified DEA Schedule, Opioids prescribed concurrently with benzodiazepines</v>
      </c>
      <c r="H86" t="s">
        <v>283</v>
      </c>
      <c r="I86" t="s">
        <v>284</v>
      </c>
      <c r="J86" t="str">
        <f t="shared" si="43"/>
        <v xml:space="preserve">Law does not define initial prescriptions </v>
      </c>
      <c r="M86" t="s">
        <v>80</v>
      </c>
      <c r="P86">
        <v>1</v>
      </c>
      <c r="Q86" t="s">
        <v>283</v>
      </c>
      <c r="S86">
        <v>1</v>
      </c>
      <c r="T86" t="s">
        <v>283</v>
      </c>
      <c r="V86" t="str">
        <f t="shared" si="44"/>
        <v>7 days, 30 days</v>
      </c>
      <c r="W86" t="s">
        <v>282</v>
      </c>
      <c r="X86" t="s">
        <v>285</v>
      </c>
      <c r="Y86">
        <v>0</v>
      </c>
      <c r="AE86">
        <v>0</v>
      </c>
      <c r="AK86">
        <v>0</v>
      </c>
      <c r="AQ86">
        <v>0</v>
      </c>
      <c r="AW86">
        <v>0</v>
      </c>
      <c r="BC86">
        <v>0</v>
      </c>
      <c r="BI86" t="str">
        <f t="shared" si="41"/>
        <v>Schedule II</v>
      </c>
      <c r="BJ86" t="s">
        <v>282</v>
      </c>
      <c r="BL86">
        <v>1</v>
      </c>
      <c r="BM86" t="s">
        <v>283</v>
      </c>
      <c r="BO86" t="str">
        <f t="shared" si="45"/>
        <v>Palliative care, Cancer-related pain, Substance use disorder, Chronic pain, Post-operative care</v>
      </c>
      <c r="BP86" t="s">
        <v>283</v>
      </c>
      <c r="BR86">
        <v>0</v>
      </c>
    </row>
    <row r="87" spans="1:70" x14ac:dyDescent="0.35">
      <c r="A87" t="s">
        <v>281</v>
      </c>
      <c r="B87" s="1">
        <v>43290</v>
      </c>
      <c r="C87" s="1">
        <v>43290</v>
      </c>
      <c r="D87">
        <v>1</v>
      </c>
      <c r="E87" t="s">
        <v>283</v>
      </c>
      <c r="G87" t="str">
        <f t="shared" si="42"/>
        <v>Prescriptions for specified DEA Schedule, Opioids prescribed concurrently with benzodiazepines</v>
      </c>
      <c r="H87" t="s">
        <v>283</v>
      </c>
      <c r="I87" t="s">
        <v>284</v>
      </c>
      <c r="J87" t="str">
        <f t="shared" si="43"/>
        <v xml:space="preserve">Law does not define initial prescriptions </v>
      </c>
      <c r="M87" t="s">
        <v>80</v>
      </c>
      <c r="P87">
        <v>1</v>
      </c>
      <c r="Q87" t="s">
        <v>283</v>
      </c>
      <c r="S87">
        <v>1</v>
      </c>
      <c r="T87" t="s">
        <v>283</v>
      </c>
      <c r="V87" t="str">
        <f t="shared" si="44"/>
        <v>7 days, 30 days</v>
      </c>
      <c r="W87" t="s">
        <v>283</v>
      </c>
      <c r="X87" t="s">
        <v>285</v>
      </c>
      <c r="Y87">
        <v>0</v>
      </c>
      <c r="AE87">
        <v>0</v>
      </c>
      <c r="AK87">
        <v>0</v>
      </c>
      <c r="AQ87">
        <v>0</v>
      </c>
      <c r="AW87">
        <v>0</v>
      </c>
      <c r="BC87">
        <v>0</v>
      </c>
      <c r="BI87" t="str">
        <f t="shared" si="41"/>
        <v>Schedule II</v>
      </c>
      <c r="BJ87" t="s">
        <v>282</v>
      </c>
      <c r="BL87">
        <v>1</v>
      </c>
      <c r="BM87" t="s">
        <v>283</v>
      </c>
      <c r="BO87" t="str">
        <f t="shared" si="45"/>
        <v>Palliative care, Cancer-related pain, Substance use disorder, Chronic pain, Post-operative care</v>
      </c>
      <c r="BP87" t="s">
        <v>283</v>
      </c>
      <c r="BR87">
        <v>0</v>
      </c>
    </row>
    <row r="88" spans="1:70" x14ac:dyDescent="0.35">
      <c r="A88" t="s">
        <v>281</v>
      </c>
      <c r="B88" s="1">
        <v>43291</v>
      </c>
      <c r="C88" s="1">
        <v>43622</v>
      </c>
      <c r="D88">
        <v>1</v>
      </c>
      <c r="E88" t="s">
        <v>283</v>
      </c>
      <c r="G88" t="str">
        <f t="shared" si="42"/>
        <v>Prescriptions for specified DEA Schedule, Opioids prescribed concurrently with benzodiazepines</v>
      </c>
      <c r="H88" t="s">
        <v>283</v>
      </c>
      <c r="I88" t="s">
        <v>284</v>
      </c>
      <c r="J88" t="str">
        <f t="shared" si="43"/>
        <v xml:space="preserve">Law does not define initial prescriptions </v>
      </c>
      <c r="M88" t="s">
        <v>80</v>
      </c>
      <c r="P88">
        <v>1</v>
      </c>
      <c r="Q88" t="s">
        <v>283</v>
      </c>
      <c r="S88">
        <v>1</v>
      </c>
      <c r="T88" t="s">
        <v>283</v>
      </c>
      <c r="V88" t="str">
        <f t="shared" si="44"/>
        <v>7 days, 30 days</v>
      </c>
      <c r="W88" t="s">
        <v>283</v>
      </c>
      <c r="X88" t="s">
        <v>285</v>
      </c>
      <c r="Y88">
        <v>0</v>
      </c>
      <c r="AE88">
        <v>0</v>
      </c>
      <c r="AK88">
        <v>0</v>
      </c>
      <c r="AQ88">
        <v>0</v>
      </c>
      <c r="AW88">
        <v>0</v>
      </c>
      <c r="BC88">
        <v>0</v>
      </c>
      <c r="BI88" t="str">
        <f t="shared" si="41"/>
        <v>Schedule II</v>
      </c>
      <c r="BJ88" t="s">
        <v>282</v>
      </c>
      <c r="BL88">
        <v>1</v>
      </c>
      <c r="BM88" t="s">
        <v>286</v>
      </c>
      <c r="BO88" t="str">
        <f t="shared" si="45"/>
        <v>Palliative care, Cancer-related pain, Substance use disorder, Chronic pain, Post-operative care</v>
      </c>
      <c r="BP88" t="s">
        <v>283</v>
      </c>
      <c r="BR88">
        <v>0</v>
      </c>
    </row>
    <row r="89" spans="1:70" x14ac:dyDescent="0.35">
      <c r="A89" t="s">
        <v>281</v>
      </c>
      <c r="B89" s="1">
        <v>43623</v>
      </c>
      <c r="C89" s="1">
        <v>43650</v>
      </c>
      <c r="D89">
        <v>1</v>
      </c>
      <c r="E89" t="s">
        <v>283</v>
      </c>
      <c r="G89" t="str">
        <f t="shared" si="42"/>
        <v>Prescriptions for specified DEA Schedule, Opioids prescribed concurrently with benzodiazepines</v>
      </c>
      <c r="H89" t="s">
        <v>283</v>
      </c>
      <c r="I89" t="s">
        <v>284</v>
      </c>
      <c r="J89" t="str">
        <f t="shared" si="43"/>
        <v xml:space="preserve">Law does not define initial prescriptions </v>
      </c>
      <c r="M89" t="s">
        <v>80</v>
      </c>
      <c r="P89">
        <v>1</v>
      </c>
      <c r="Q89" t="s">
        <v>283</v>
      </c>
      <c r="S89">
        <v>1</v>
      </c>
      <c r="T89" t="s">
        <v>283</v>
      </c>
      <c r="V89" t="str">
        <f t="shared" si="44"/>
        <v>7 days, 30 days</v>
      </c>
      <c r="W89" t="s">
        <v>283</v>
      </c>
      <c r="X89" t="s">
        <v>285</v>
      </c>
      <c r="Y89">
        <v>0</v>
      </c>
      <c r="AE89">
        <v>0</v>
      </c>
      <c r="AK89">
        <v>0</v>
      </c>
      <c r="AQ89">
        <v>0</v>
      </c>
      <c r="AW89">
        <v>0</v>
      </c>
      <c r="BC89">
        <v>0</v>
      </c>
      <c r="BI89" t="str">
        <f t="shared" si="41"/>
        <v>Schedule II</v>
      </c>
      <c r="BJ89" t="s">
        <v>282</v>
      </c>
      <c r="BL89">
        <v>1</v>
      </c>
      <c r="BM89" t="s">
        <v>283</v>
      </c>
      <c r="BO89" t="str">
        <f t="shared" si="45"/>
        <v>Palliative care, Cancer-related pain, Substance use disorder, Chronic pain, Post-operative care</v>
      </c>
      <c r="BP89" t="s">
        <v>283</v>
      </c>
      <c r="BR89">
        <v>0</v>
      </c>
    </row>
    <row r="90" spans="1:70" x14ac:dyDescent="0.35">
      <c r="A90" t="s">
        <v>281</v>
      </c>
      <c r="B90" s="1">
        <v>43651</v>
      </c>
      <c r="C90" s="1">
        <v>43830</v>
      </c>
      <c r="D90">
        <v>1</v>
      </c>
      <c r="E90" t="s">
        <v>283</v>
      </c>
      <c r="G90" t="str">
        <f t="shared" si="42"/>
        <v>Prescriptions for specified DEA Schedule, Opioids prescribed concurrently with benzodiazepines</v>
      </c>
      <c r="H90" t="s">
        <v>283</v>
      </c>
      <c r="I90" t="s">
        <v>284</v>
      </c>
      <c r="J90" t="str">
        <f t="shared" si="43"/>
        <v xml:space="preserve">Law does not define initial prescriptions </v>
      </c>
      <c r="M90" t="s">
        <v>80</v>
      </c>
      <c r="P90">
        <v>1</v>
      </c>
      <c r="Q90" t="s">
        <v>283</v>
      </c>
      <c r="S90">
        <v>1</v>
      </c>
      <c r="T90" t="s">
        <v>283</v>
      </c>
      <c r="V90" t="str">
        <f t="shared" si="44"/>
        <v>7 days, 30 days</v>
      </c>
      <c r="W90" t="s">
        <v>283</v>
      </c>
      <c r="X90" t="s">
        <v>285</v>
      </c>
      <c r="Y90">
        <v>0</v>
      </c>
      <c r="AE90">
        <v>0</v>
      </c>
      <c r="AK90">
        <v>0</v>
      </c>
      <c r="AQ90">
        <v>0</v>
      </c>
      <c r="AW90">
        <v>0</v>
      </c>
      <c r="BC90">
        <v>0</v>
      </c>
      <c r="BI90" t="str">
        <f t="shared" si="41"/>
        <v>Schedule II</v>
      </c>
      <c r="BJ90" t="s">
        <v>282</v>
      </c>
      <c r="BL90">
        <v>1</v>
      </c>
      <c r="BM90" t="s">
        <v>283</v>
      </c>
      <c r="BO90" t="str">
        <f t="shared" si="45"/>
        <v>Palliative care, Cancer-related pain, Substance use disorder, Chronic pain, Post-operative care</v>
      </c>
      <c r="BP90" t="s">
        <v>283</v>
      </c>
      <c r="BR90">
        <v>0</v>
      </c>
    </row>
    <row r="91" spans="1:70" x14ac:dyDescent="0.35">
      <c r="A91" t="s">
        <v>287</v>
      </c>
      <c r="B91" s="1">
        <v>41640</v>
      </c>
      <c r="C91" s="1">
        <v>43830</v>
      </c>
      <c r="D91">
        <v>0</v>
      </c>
    </row>
    <row r="92" spans="1:70" x14ac:dyDescent="0.35">
      <c r="A92" t="s">
        <v>288</v>
      </c>
      <c r="B92" s="1">
        <v>41640</v>
      </c>
      <c r="C92" s="1">
        <v>41876</v>
      </c>
      <c r="D92">
        <v>1</v>
      </c>
      <c r="E92" t="s">
        <v>289</v>
      </c>
      <c r="G92" t="str">
        <f t="shared" ref="G92:G103" si="46">("Prescriptions for specified DEA Schedule")</f>
        <v>Prescriptions for specified DEA Schedule</v>
      </c>
      <c r="H92" t="s">
        <v>290</v>
      </c>
      <c r="I92" t="s">
        <v>291</v>
      </c>
      <c r="J92" t="str">
        <f t="shared" ref="J92:J103" si="47">("Law does not restrict “initial prescriptions” for opioid analgesics")</f>
        <v>Law does not restrict “initial prescriptions” for opioid analgesics</v>
      </c>
      <c r="M92" t="s">
        <v>80</v>
      </c>
      <c r="P92">
        <v>1</v>
      </c>
      <c r="Q92" t="s">
        <v>292</v>
      </c>
      <c r="S92">
        <v>1</v>
      </c>
      <c r="T92" t="s">
        <v>293</v>
      </c>
      <c r="V92" t="str">
        <f t="shared" ref="V92:V103" si="48">("3 days, 30 days")</f>
        <v>3 days, 30 days</v>
      </c>
      <c r="W92" t="s">
        <v>292</v>
      </c>
      <c r="X92" t="s">
        <v>294</v>
      </c>
      <c r="Y92">
        <v>0</v>
      </c>
      <c r="AE92">
        <v>0</v>
      </c>
      <c r="AK92">
        <v>0</v>
      </c>
      <c r="AQ92">
        <v>0</v>
      </c>
      <c r="AW92">
        <v>0</v>
      </c>
      <c r="BC92">
        <v>0</v>
      </c>
      <c r="BI92" t="str">
        <f t="shared" ref="BI92:BI103" si="49">("Schedule II, Schedule III, Schedule IV, Schedule V")</f>
        <v>Schedule II, Schedule III, Schedule IV, Schedule V</v>
      </c>
      <c r="BJ92" t="s">
        <v>292</v>
      </c>
      <c r="BL92">
        <v>1</v>
      </c>
      <c r="BM92" t="s">
        <v>295</v>
      </c>
      <c r="BO92" t="str">
        <f t="shared" ref="BO92:BO103" si="50">("Professional judgment ")</f>
        <v xml:space="preserve">Professional judgment </v>
      </c>
      <c r="BP92" t="s">
        <v>296</v>
      </c>
      <c r="BR92">
        <v>0</v>
      </c>
    </row>
    <row r="93" spans="1:70" x14ac:dyDescent="0.35">
      <c r="A93" t="s">
        <v>288</v>
      </c>
      <c r="B93" s="1">
        <v>41877</v>
      </c>
      <c r="C93" s="1">
        <v>42115</v>
      </c>
      <c r="D93">
        <v>1</v>
      </c>
      <c r="E93" t="s">
        <v>297</v>
      </c>
      <c r="G93" t="str">
        <f t="shared" si="46"/>
        <v>Prescriptions for specified DEA Schedule</v>
      </c>
      <c r="H93" t="s">
        <v>298</v>
      </c>
      <c r="I93" t="s">
        <v>299</v>
      </c>
      <c r="J93" t="str">
        <f t="shared" si="47"/>
        <v>Law does not restrict “initial prescriptions” for opioid analgesics</v>
      </c>
      <c r="M93" t="s">
        <v>80</v>
      </c>
      <c r="P93">
        <v>1</v>
      </c>
      <c r="Q93" t="s">
        <v>296</v>
      </c>
      <c r="S93">
        <v>1</v>
      </c>
      <c r="T93" t="s">
        <v>293</v>
      </c>
      <c r="V93" t="str">
        <f t="shared" si="48"/>
        <v>3 days, 30 days</v>
      </c>
      <c r="W93" t="s">
        <v>292</v>
      </c>
      <c r="X93" t="s">
        <v>300</v>
      </c>
      <c r="Y93">
        <v>0</v>
      </c>
      <c r="AE93">
        <v>0</v>
      </c>
      <c r="AK93">
        <v>0</v>
      </c>
      <c r="AQ93">
        <v>0</v>
      </c>
      <c r="AW93">
        <v>0</v>
      </c>
      <c r="BC93">
        <v>0</v>
      </c>
      <c r="BI93" t="str">
        <f t="shared" si="49"/>
        <v>Schedule II, Schedule III, Schedule IV, Schedule V</v>
      </c>
      <c r="BJ93" t="s">
        <v>292</v>
      </c>
      <c r="BL93">
        <v>1</v>
      </c>
      <c r="BM93" t="s">
        <v>296</v>
      </c>
      <c r="BO93" t="str">
        <f t="shared" si="50"/>
        <v xml:space="preserve">Professional judgment </v>
      </c>
      <c r="BP93" t="s">
        <v>296</v>
      </c>
      <c r="BR93">
        <v>0</v>
      </c>
    </row>
    <row r="94" spans="1:70" x14ac:dyDescent="0.35">
      <c r="A94" t="s">
        <v>288</v>
      </c>
      <c r="B94" s="1">
        <v>42116</v>
      </c>
      <c r="C94" s="1">
        <v>42204</v>
      </c>
      <c r="D94">
        <v>1</v>
      </c>
      <c r="E94" t="s">
        <v>301</v>
      </c>
      <c r="G94" t="str">
        <f t="shared" si="46"/>
        <v>Prescriptions for specified DEA Schedule</v>
      </c>
      <c r="H94" t="s">
        <v>302</v>
      </c>
      <c r="I94" t="s">
        <v>291</v>
      </c>
      <c r="J94" t="str">
        <f t="shared" si="47"/>
        <v>Law does not restrict “initial prescriptions” for opioid analgesics</v>
      </c>
      <c r="M94" t="s">
        <v>80</v>
      </c>
      <c r="P94">
        <v>1</v>
      </c>
      <c r="Q94" t="s">
        <v>292</v>
      </c>
      <c r="S94">
        <v>1</v>
      </c>
      <c r="T94" t="s">
        <v>303</v>
      </c>
      <c r="V94" t="str">
        <f t="shared" si="48"/>
        <v>3 days, 30 days</v>
      </c>
      <c r="W94" t="s">
        <v>304</v>
      </c>
      <c r="X94" t="s">
        <v>305</v>
      </c>
      <c r="Y94">
        <v>0</v>
      </c>
      <c r="AE94">
        <v>0</v>
      </c>
      <c r="AK94">
        <v>0</v>
      </c>
      <c r="AQ94">
        <v>0</v>
      </c>
      <c r="AW94">
        <v>0</v>
      </c>
      <c r="BC94">
        <v>0</v>
      </c>
      <c r="BI94" t="str">
        <f t="shared" si="49"/>
        <v>Schedule II, Schedule III, Schedule IV, Schedule V</v>
      </c>
      <c r="BJ94" t="s">
        <v>306</v>
      </c>
      <c r="BL94">
        <v>1</v>
      </c>
      <c r="BM94" t="s">
        <v>295</v>
      </c>
      <c r="BO94" t="str">
        <f t="shared" si="50"/>
        <v xml:space="preserve">Professional judgment </v>
      </c>
      <c r="BP94" t="s">
        <v>295</v>
      </c>
      <c r="BR94">
        <v>0</v>
      </c>
    </row>
    <row r="95" spans="1:70" x14ac:dyDescent="0.35">
      <c r="A95" t="s">
        <v>288</v>
      </c>
      <c r="B95" s="1">
        <v>42205</v>
      </c>
      <c r="C95" s="1">
        <v>42213</v>
      </c>
      <c r="D95">
        <v>1</v>
      </c>
      <c r="E95" t="s">
        <v>307</v>
      </c>
      <c r="G95" t="str">
        <f t="shared" si="46"/>
        <v>Prescriptions for specified DEA Schedule</v>
      </c>
      <c r="H95" t="s">
        <v>308</v>
      </c>
      <c r="I95" t="s">
        <v>291</v>
      </c>
      <c r="J95" t="str">
        <f t="shared" si="47"/>
        <v>Law does not restrict “initial prescriptions” for opioid analgesics</v>
      </c>
      <c r="M95" t="s">
        <v>80</v>
      </c>
      <c r="P95">
        <v>1</v>
      </c>
      <c r="Q95" t="s">
        <v>306</v>
      </c>
      <c r="S95">
        <v>1</v>
      </c>
      <c r="T95" t="s">
        <v>303</v>
      </c>
      <c r="V95" t="str">
        <f t="shared" si="48"/>
        <v>3 days, 30 days</v>
      </c>
      <c r="W95" t="s">
        <v>306</v>
      </c>
      <c r="X95" t="s">
        <v>305</v>
      </c>
      <c r="Y95">
        <v>0</v>
      </c>
      <c r="AE95">
        <v>0</v>
      </c>
      <c r="AK95">
        <v>0</v>
      </c>
      <c r="AQ95">
        <v>0</v>
      </c>
      <c r="AW95">
        <v>0</v>
      </c>
      <c r="BC95">
        <v>0</v>
      </c>
      <c r="BI95" t="str">
        <f t="shared" si="49"/>
        <v>Schedule II, Schedule III, Schedule IV, Schedule V</v>
      </c>
      <c r="BJ95" t="s">
        <v>292</v>
      </c>
      <c r="BL95">
        <v>1</v>
      </c>
      <c r="BM95" t="s">
        <v>296</v>
      </c>
      <c r="BO95" t="str">
        <f t="shared" si="50"/>
        <v xml:space="preserve">Professional judgment </v>
      </c>
      <c r="BP95" t="s">
        <v>296</v>
      </c>
      <c r="BR95">
        <v>0</v>
      </c>
    </row>
    <row r="96" spans="1:70" x14ac:dyDescent="0.35">
      <c r="A96" t="s">
        <v>288</v>
      </c>
      <c r="B96" s="1">
        <v>42214</v>
      </c>
      <c r="C96" s="1">
        <v>42255</v>
      </c>
      <c r="D96">
        <v>1</v>
      </c>
      <c r="E96" t="s">
        <v>309</v>
      </c>
      <c r="G96" t="str">
        <f t="shared" si="46"/>
        <v>Prescriptions for specified DEA Schedule</v>
      </c>
      <c r="H96" t="s">
        <v>310</v>
      </c>
      <c r="I96" t="s">
        <v>311</v>
      </c>
      <c r="J96" t="str">
        <f t="shared" si="47"/>
        <v>Law does not restrict “initial prescriptions” for opioid analgesics</v>
      </c>
      <c r="M96" t="s">
        <v>80</v>
      </c>
      <c r="P96">
        <v>1</v>
      </c>
      <c r="Q96" t="s">
        <v>306</v>
      </c>
      <c r="S96">
        <v>1</v>
      </c>
      <c r="T96" t="s">
        <v>306</v>
      </c>
      <c r="V96" t="str">
        <f t="shared" si="48"/>
        <v>3 days, 30 days</v>
      </c>
      <c r="W96" t="s">
        <v>306</v>
      </c>
      <c r="X96" t="s">
        <v>305</v>
      </c>
      <c r="Y96">
        <v>0</v>
      </c>
      <c r="AE96">
        <v>0</v>
      </c>
      <c r="AK96">
        <v>0</v>
      </c>
      <c r="AQ96">
        <v>0</v>
      </c>
      <c r="AW96">
        <v>0</v>
      </c>
      <c r="BC96">
        <v>0</v>
      </c>
      <c r="BI96" t="str">
        <f t="shared" si="49"/>
        <v>Schedule II, Schedule III, Schedule IV, Schedule V</v>
      </c>
      <c r="BJ96" t="s">
        <v>292</v>
      </c>
      <c r="BL96">
        <v>1</v>
      </c>
      <c r="BM96" t="s">
        <v>296</v>
      </c>
      <c r="BO96" t="str">
        <f t="shared" si="50"/>
        <v xml:space="preserve">Professional judgment </v>
      </c>
      <c r="BP96" t="s">
        <v>296</v>
      </c>
      <c r="BR96">
        <v>0</v>
      </c>
    </row>
    <row r="97" spans="1:77" x14ac:dyDescent="0.35">
      <c r="A97" t="s">
        <v>288</v>
      </c>
      <c r="B97" s="1">
        <v>42256</v>
      </c>
      <c r="C97" s="1">
        <v>42735</v>
      </c>
      <c r="D97">
        <v>1</v>
      </c>
      <c r="E97" t="s">
        <v>312</v>
      </c>
      <c r="G97" t="str">
        <f t="shared" si="46"/>
        <v>Prescriptions for specified DEA Schedule</v>
      </c>
      <c r="H97" t="s">
        <v>313</v>
      </c>
      <c r="I97" t="s">
        <v>311</v>
      </c>
      <c r="J97" t="str">
        <f t="shared" si="47"/>
        <v>Law does not restrict “initial prescriptions” for opioid analgesics</v>
      </c>
      <c r="M97" t="s">
        <v>80</v>
      </c>
      <c r="P97">
        <v>1</v>
      </c>
      <c r="Q97" t="s">
        <v>292</v>
      </c>
      <c r="S97">
        <v>1</v>
      </c>
      <c r="T97" t="s">
        <v>292</v>
      </c>
      <c r="V97" t="str">
        <f t="shared" si="48"/>
        <v>3 days, 30 days</v>
      </c>
      <c r="W97" t="s">
        <v>304</v>
      </c>
      <c r="X97" t="s">
        <v>305</v>
      </c>
      <c r="Y97">
        <v>0</v>
      </c>
      <c r="AE97">
        <v>0</v>
      </c>
      <c r="AK97">
        <v>0</v>
      </c>
      <c r="AQ97">
        <v>0</v>
      </c>
      <c r="AW97">
        <v>0</v>
      </c>
      <c r="BC97">
        <v>0</v>
      </c>
      <c r="BI97" t="str">
        <f t="shared" si="49"/>
        <v>Schedule II, Schedule III, Schedule IV, Schedule V</v>
      </c>
      <c r="BJ97" t="s">
        <v>314</v>
      </c>
      <c r="BL97">
        <v>1</v>
      </c>
      <c r="BM97" t="s">
        <v>295</v>
      </c>
      <c r="BO97" t="str">
        <f t="shared" si="50"/>
        <v xml:space="preserve">Professional judgment </v>
      </c>
      <c r="BP97" t="s">
        <v>295</v>
      </c>
      <c r="BR97">
        <v>0</v>
      </c>
    </row>
    <row r="98" spans="1:77" x14ac:dyDescent="0.35">
      <c r="A98" t="s">
        <v>288</v>
      </c>
      <c r="B98" s="1">
        <v>42736</v>
      </c>
      <c r="C98" s="1">
        <v>42971</v>
      </c>
      <c r="D98">
        <v>1</v>
      </c>
      <c r="E98" t="s">
        <v>315</v>
      </c>
      <c r="G98" t="str">
        <f t="shared" si="46"/>
        <v>Prescriptions for specified DEA Schedule</v>
      </c>
      <c r="H98" t="s">
        <v>316</v>
      </c>
      <c r="I98" t="s">
        <v>311</v>
      </c>
      <c r="J98" t="str">
        <f t="shared" si="47"/>
        <v>Law does not restrict “initial prescriptions” for opioid analgesics</v>
      </c>
      <c r="M98" t="s">
        <v>80</v>
      </c>
      <c r="P98">
        <v>1</v>
      </c>
      <c r="Q98" t="s">
        <v>292</v>
      </c>
      <c r="S98">
        <v>1</v>
      </c>
      <c r="T98" t="s">
        <v>314</v>
      </c>
      <c r="V98" t="str">
        <f t="shared" si="48"/>
        <v>3 days, 30 days</v>
      </c>
      <c r="W98" t="s">
        <v>306</v>
      </c>
      <c r="X98" t="s">
        <v>305</v>
      </c>
      <c r="Y98">
        <v>0</v>
      </c>
      <c r="AE98">
        <v>0</v>
      </c>
      <c r="AK98">
        <v>0</v>
      </c>
      <c r="AQ98">
        <v>0</v>
      </c>
      <c r="AW98">
        <v>0</v>
      </c>
      <c r="BC98">
        <v>0</v>
      </c>
      <c r="BI98" t="str">
        <f t="shared" si="49"/>
        <v>Schedule II, Schedule III, Schedule IV, Schedule V</v>
      </c>
      <c r="BJ98" t="s">
        <v>314</v>
      </c>
      <c r="BL98">
        <v>1</v>
      </c>
      <c r="BM98" t="s">
        <v>295</v>
      </c>
      <c r="BO98" t="str">
        <f t="shared" si="50"/>
        <v xml:space="preserve">Professional judgment </v>
      </c>
      <c r="BP98" t="s">
        <v>295</v>
      </c>
      <c r="BR98">
        <v>0</v>
      </c>
    </row>
    <row r="99" spans="1:77" x14ac:dyDescent="0.35">
      <c r="A99" t="s">
        <v>288</v>
      </c>
      <c r="B99" s="1">
        <v>42972</v>
      </c>
      <c r="C99" s="1">
        <v>42985</v>
      </c>
      <c r="D99">
        <v>1</v>
      </c>
      <c r="E99" t="s">
        <v>317</v>
      </c>
      <c r="G99" t="str">
        <f t="shared" si="46"/>
        <v>Prescriptions for specified DEA Schedule</v>
      </c>
      <c r="H99" t="s">
        <v>318</v>
      </c>
      <c r="I99" t="s">
        <v>311</v>
      </c>
      <c r="J99" t="str">
        <f t="shared" si="47"/>
        <v>Law does not restrict “initial prescriptions” for opioid analgesics</v>
      </c>
      <c r="M99" t="s">
        <v>80</v>
      </c>
      <c r="P99">
        <v>1</v>
      </c>
      <c r="Q99" t="s">
        <v>292</v>
      </c>
      <c r="S99">
        <v>1</v>
      </c>
      <c r="T99" t="s">
        <v>319</v>
      </c>
      <c r="V99" t="str">
        <f t="shared" si="48"/>
        <v>3 days, 30 days</v>
      </c>
      <c r="W99" t="s">
        <v>292</v>
      </c>
      <c r="X99" t="s">
        <v>305</v>
      </c>
      <c r="Y99">
        <v>0</v>
      </c>
      <c r="AE99">
        <v>0</v>
      </c>
      <c r="AK99">
        <v>0</v>
      </c>
      <c r="AQ99">
        <v>0</v>
      </c>
      <c r="AW99">
        <v>0</v>
      </c>
      <c r="BC99">
        <v>0</v>
      </c>
      <c r="BI99" t="str">
        <f t="shared" si="49"/>
        <v>Schedule II, Schedule III, Schedule IV, Schedule V</v>
      </c>
      <c r="BJ99" t="s">
        <v>314</v>
      </c>
      <c r="BL99">
        <v>1</v>
      </c>
      <c r="BM99" t="s">
        <v>296</v>
      </c>
      <c r="BO99" t="str">
        <f t="shared" si="50"/>
        <v xml:space="preserve">Professional judgment </v>
      </c>
      <c r="BP99" t="s">
        <v>296</v>
      </c>
      <c r="BR99">
        <v>0</v>
      </c>
    </row>
    <row r="100" spans="1:77" x14ac:dyDescent="0.35">
      <c r="A100" t="s">
        <v>288</v>
      </c>
      <c r="B100" s="1">
        <v>42986</v>
      </c>
      <c r="C100" s="1">
        <v>43100</v>
      </c>
      <c r="D100">
        <v>1</v>
      </c>
      <c r="E100" t="s">
        <v>320</v>
      </c>
      <c r="G100" t="str">
        <f t="shared" si="46"/>
        <v>Prescriptions for specified DEA Schedule</v>
      </c>
      <c r="H100" t="s">
        <v>321</v>
      </c>
      <c r="I100" t="s">
        <v>311</v>
      </c>
      <c r="J100" t="str">
        <f t="shared" si="47"/>
        <v>Law does not restrict “initial prescriptions” for opioid analgesics</v>
      </c>
      <c r="M100" t="s">
        <v>80</v>
      </c>
      <c r="P100">
        <v>1</v>
      </c>
      <c r="Q100" t="s">
        <v>292</v>
      </c>
      <c r="S100">
        <v>1</v>
      </c>
      <c r="T100" t="s">
        <v>319</v>
      </c>
      <c r="V100" t="str">
        <f t="shared" si="48"/>
        <v>3 days, 30 days</v>
      </c>
      <c r="W100" t="s">
        <v>292</v>
      </c>
      <c r="X100" t="s">
        <v>305</v>
      </c>
      <c r="Y100">
        <v>0</v>
      </c>
      <c r="AE100">
        <v>0</v>
      </c>
      <c r="AK100">
        <v>0</v>
      </c>
      <c r="AQ100">
        <v>0</v>
      </c>
      <c r="AW100">
        <v>0</v>
      </c>
      <c r="BC100">
        <v>0</v>
      </c>
      <c r="BI100" t="str">
        <f t="shared" si="49"/>
        <v>Schedule II, Schedule III, Schedule IV, Schedule V</v>
      </c>
      <c r="BJ100" t="s">
        <v>314</v>
      </c>
      <c r="BL100">
        <v>1</v>
      </c>
      <c r="BM100" t="s">
        <v>295</v>
      </c>
      <c r="BO100" t="str">
        <f t="shared" si="50"/>
        <v xml:space="preserve">Professional judgment </v>
      </c>
      <c r="BP100" t="s">
        <v>295</v>
      </c>
      <c r="BR100">
        <v>0</v>
      </c>
    </row>
    <row r="101" spans="1:77" x14ac:dyDescent="0.35">
      <c r="A101" t="s">
        <v>288</v>
      </c>
      <c r="B101" s="1">
        <v>43101</v>
      </c>
      <c r="C101" s="1">
        <v>43627</v>
      </c>
      <c r="D101">
        <v>1</v>
      </c>
      <c r="E101" t="s">
        <v>322</v>
      </c>
      <c r="G101" t="str">
        <f t="shared" si="46"/>
        <v>Prescriptions for specified DEA Schedule</v>
      </c>
      <c r="H101" t="s">
        <v>322</v>
      </c>
      <c r="I101" t="s">
        <v>311</v>
      </c>
      <c r="J101" t="str">
        <f t="shared" si="47"/>
        <v>Law does not restrict “initial prescriptions” for opioid analgesics</v>
      </c>
      <c r="M101" t="s">
        <v>80</v>
      </c>
      <c r="P101">
        <v>1</v>
      </c>
      <c r="Q101" t="s">
        <v>292</v>
      </c>
      <c r="S101">
        <v>1</v>
      </c>
      <c r="T101" t="s">
        <v>293</v>
      </c>
      <c r="V101" t="str">
        <f t="shared" si="48"/>
        <v>3 days, 30 days</v>
      </c>
      <c r="W101" t="s">
        <v>292</v>
      </c>
      <c r="X101" t="s">
        <v>305</v>
      </c>
      <c r="Y101">
        <v>0</v>
      </c>
      <c r="AE101">
        <v>0</v>
      </c>
      <c r="AK101">
        <v>0</v>
      </c>
      <c r="AQ101">
        <v>0</v>
      </c>
      <c r="AW101">
        <v>0</v>
      </c>
      <c r="BC101">
        <v>0</v>
      </c>
      <c r="BI101" t="str">
        <f t="shared" si="49"/>
        <v>Schedule II, Schedule III, Schedule IV, Schedule V</v>
      </c>
      <c r="BJ101" t="s">
        <v>314</v>
      </c>
      <c r="BL101">
        <v>1</v>
      </c>
      <c r="BM101" t="s">
        <v>295</v>
      </c>
      <c r="BO101" t="str">
        <f t="shared" si="50"/>
        <v xml:space="preserve">Professional judgment </v>
      </c>
      <c r="BP101" t="s">
        <v>295</v>
      </c>
      <c r="BR101">
        <v>0</v>
      </c>
    </row>
    <row r="102" spans="1:77" x14ac:dyDescent="0.35">
      <c r="A102" t="s">
        <v>288</v>
      </c>
      <c r="B102" s="1">
        <v>43628</v>
      </c>
      <c r="C102" s="1">
        <v>43657</v>
      </c>
      <c r="D102">
        <v>1</v>
      </c>
      <c r="E102" t="s">
        <v>320</v>
      </c>
      <c r="G102" t="str">
        <f t="shared" si="46"/>
        <v>Prescriptions for specified DEA Schedule</v>
      </c>
      <c r="H102" t="s">
        <v>323</v>
      </c>
      <c r="I102" t="s">
        <v>311</v>
      </c>
      <c r="J102" t="str">
        <f t="shared" si="47"/>
        <v>Law does not restrict “initial prescriptions” for opioid analgesics</v>
      </c>
      <c r="M102" t="s">
        <v>80</v>
      </c>
      <c r="P102">
        <v>1</v>
      </c>
      <c r="Q102" t="s">
        <v>292</v>
      </c>
      <c r="S102">
        <v>1</v>
      </c>
      <c r="T102" t="s">
        <v>324</v>
      </c>
      <c r="V102" t="str">
        <f t="shared" si="48"/>
        <v>3 days, 30 days</v>
      </c>
      <c r="W102" t="s">
        <v>292</v>
      </c>
      <c r="X102" t="s">
        <v>305</v>
      </c>
      <c r="Y102">
        <v>0</v>
      </c>
      <c r="AE102">
        <v>0</v>
      </c>
      <c r="AK102">
        <v>0</v>
      </c>
      <c r="AQ102">
        <v>0</v>
      </c>
      <c r="AW102">
        <v>0</v>
      </c>
      <c r="BC102">
        <v>0</v>
      </c>
      <c r="BI102" t="str">
        <f t="shared" si="49"/>
        <v>Schedule II, Schedule III, Schedule IV, Schedule V</v>
      </c>
      <c r="BJ102" t="s">
        <v>314</v>
      </c>
      <c r="BL102">
        <v>1</v>
      </c>
      <c r="BM102" t="s">
        <v>296</v>
      </c>
      <c r="BO102" t="str">
        <f t="shared" si="50"/>
        <v xml:space="preserve">Professional judgment </v>
      </c>
      <c r="BP102" t="s">
        <v>296</v>
      </c>
      <c r="BR102">
        <v>0</v>
      </c>
    </row>
    <row r="103" spans="1:77" x14ac:dyDescent="0.35">
      <c r="A103" t="s">
        <v>288</v>
      </c>
      <c r="B103" s="1">
        <v>43658</v>
      </c>
      <c r="C103" s="1">
        <v>43830</v>
      </c>
      <c r="D103">
        <v>1</v>
      </c>
      <c r="E103" t="s">
        <v>325</v>
      </c>
      <c r="G103" t="str">
        <f t="shared" si="46"/>
        <v>Prescriptions for specified DEA Schedule</v>
      </c>
      <c r="H103" t="s">
        <v>326</v>
      </c>
      <c r="I103" t="s">
        <v>311</v>
      </c>
      <c r="J103" t="str">
        <f t="shared" si="47"/>
        <v>Law does not restrict “initial prescriptions” for opioid analgesics</v>
      </c>
      <c r="M103" t="s">
        <v>80</v>
      </c>
      <c r="P103">
        <v>1</v>
      </c>
      <c r="Q103" t="s">
        <v>292</v>
      </c>
      <c r="S103">
        <v>1</v>
      </c>
      <c r="T103" t="s">
        <v>293</v>
      </c>
      <c r="V103" t="str">
        <f t="shared" si="48"/>
        <v>3 days, 30 days</v>
      </c>
      <c r="W103" t="s">
        <v>292</v>
      </c>
      <c r="X103" t="s">
        <v>305</v>
      </c>
      <c r="Y103">
        <v>0</v>
      </c>
      <c r="AE103">
        <v>0</v>
      </c>
      <c r="AK103">
        <v>0</v>
      </c>
      <c r="AQ103">
        <v>0</v>
      </c>
      <c r="AW103">
        <v>0</v>
      </c>
      <c r="BC103">
        <v>0</v>
      </c>
      <c r="BI103" t="str">
        <f t="shared" si="49"/>
        <v>Schedule II, Schedule III, Schedule IV, Schedule V</v>
      </c>
      <c r="BJ103" t="s">
        <v>314</v>
      </c>
      <c r="BL103">
        <v>1</v>
      </c>
      <c r="BM103" t="s">
        <v>296</v>
      </c>
      <c r="BO103" t="str">
        <f t="shared" si="50"/>
        <v xml:space="preserve">Professional judgment </v>
      </c>
      <c r="BP103" t="s">
        <v>296</v>
      </c>
      <c r="BR103">
        <v>0</v>
      </c>
    </row>
    <row r="104" spans="1:77" x14ac:dyDescent="0.35">
      <c r="A104" t="s">
        <v>327</v>
      </c>
      <c r="B104" s="1">
        <v>41640</v>
      </c>
      <c r="C104" s="1">
        <v>42916</v>
      </c>
      <c r="D104">
        <v>0</v>
      </c>
    </row>
    <row r="105" spans="1:77" x14ac:dyDescent="0.35">
      <c r="A105" t="s">
        <v>327</v>
      </c>
      <c r="B105" s="1">
        <v>42917</v>
      </c>
      <c r="C105" s="1">
        <v>43646</v>
      </c>
      <c r="D105">
        <v>1</v>
      </c>
      <c r="E105" t="s">
        <v>328</v>
      </c>
      <c r="G105" t="str">
        <f>("All initial prescriptions, All opioid prescriptions for minors")</f>
        <v>All initial prescriptions, All opioid prescriptions for minors</v>
      </c>
      <c r="H105" t="s">
        <v>329</v>
      </c>
      <c r="J105" t="str">
        <f>("Initial prescription by current provider ")</f>
        <v xml:space="preserve">Initial prescription by current provider </v>
      </c>
      <c r="K105" t="s">
        <v>329</v>
      </c>
      <c r="M105" t="s">
        <v>80</v>
      </c>
      <c r="P105">
        <v>1</v>
      </c>
      <c r="Q105" t="s">
        <v>329</v>
      </c>
      <c r="S105">
        <v>0</v>
      </c>
      <c r="V105" t="str">
        <f>("7 days")</f>
        <v>7 days</v>
      </c>
      <c r="W105" t="s">
        <v>329</v>
      </c>
      <c r="Y105">
        <v>0</v>
      </c>
      <c r="AE105">
        <v>0</v>
      </c>
      <c r="AK105">
        <v>0</v>
      </c>
      <c r="AQ105">
        <v>0</v>
      </c>
      <c r="AW105">
        <v>0</v>
      </c>
      <c r="BC105">
        <v>0</v>
      </c>
      <c r="BI105" t="str">
        <f>("Schedules not specified in the law")</f>
        <v>Schedules not specified in the law</v>
      </c>
      <c r="BL105">
        <v>1</v>
      </c>
      <c r="BM105" t="s">
        <v>330</v>
      </c>
      <c r="BO105" t="str">
        <f>("Palliative care, Cancer-related pain, Substance use disorder, Professional judgment , Other exceptions as determined by the Department of Health")</f>
        <v>Palliative care, Cancer-related pain, Substance use disorder, Professional judgment , Other exceptions as determined by the Department of Health</v>
      </c>
      <c r="BP105" t="s">
        <v>330</v>
      </c>
      <c r="BR105">
        <v>0</v>
      </c>
    </row>
    <row r="106" spans="1:77" x14ac:dyDescent="0.35">
      <c r="A106" t="s">
        <v>327</v>
      </c>
      <c r="B106" s="1">
        <v>43647</v>
      </c>
      <c r="C106" s="1">
        <v>43830</v>
      </c>
      <c r="D106">
        <v>1</v>
      </c>
      <c r="E106" t="s">
        <v>331</v>
      </c>
      <c r="G106" t="str">
        <f>("All initial prescriptions, All opioid prescriptions for minors")</f>
        <v>All initial prescriptions, All opioid prescriptions for minors</v>
      </c>
      <c r="H106" t="s">
        <v>330</v>
      </c>
      <c r="J106" t="str">
        <f>("Initial prescription by current provider ")</f>
        <v xml:space="preserve">Initial prescription by current provider </v>
      </c>
      <c r="K106" t="s">
        <v>330</v>
      </c>
      <c r="M106" t="s">
        <v>80</v>
      </c>
      <c r="P106">
        <v>1</v>
      </c>
      <c r="Q106" t="s">
        <v>330</v>
      </c>
      <c r="S106">
        <v>0</v>
      </c>
      <c r="V106" t="str">
        <f>("7 days")</f>
        <v>7 days</v>
      </c>
      <c r="W106" t="s">
        <v>330</v>
      </c>
      <c r="Y106">
        <v>0</v>
      </c>
      <c r="AE106">
        <v>0</v>
      </c>
      <c r="AK106">
        <v>0</v>
      </c>
      <c r="AQ106">
        <v>0</v>
      </c>
      <c r="AW106">
        <v>0</v>
      </c>
      <c r="BC106">
        <v>0</v>
      </c>
      <c r="BI106" t="str">
        <f>("Schedules not specified in the law")</f>
        <v>Schedules not specified in the law</v>
      </c>
      <c r="BL106">
        <v>1</v>
      </c>
      <c r="BM106" t="s">
        <v>330</v>
      </c>
      <c r="BO106" t="str">
        <f>("Palliative care, Cancer-related pain, Substance use disorder, Professional judgment , Other exceptions as determined by the Department of Health")</f>
        <v>Palliative care, Cancer-related pain, Substance use disorder, Professional judgment , Other exceptions as determined by the Department of Health</v>
      </c>
      <c r="BP106" t="s">
        <v>330</v>
      </c>
      <c r="BR106">
        <v>0</v>
      </c>
    </row>
    <row r="107" spans="1:77" x14ac:dyDescent="0.35">
      <c r="A107" t="s">
        <v>332</v>
      </c>
      <c r="B107" s="1">
        <v>41640</v>
      </c>
      <c r="C107" s="1">
        <v>43830</v>
      </c>
      <c r="D107">
        <v>0</v>
      </c>
    </row>
    <row r="108" spans="1:77" x14ac:dyDescent="0.35">
      <c r="A108" t="s">
        <v>333</v>
      </c>
      <c r="B108" s="1">
        <v>41640</v>
      </c>
      <c r="C108" s="1">
        <v>43830</v>
      </c>
      <c r="D108">
        <v>0</v>
      </c>
    </row>
    <row r="109" spans="1:77" x14ac:dyDescent="0.35">
      <c r="A109" t="s">
        <v>334</v>
      </c>
      <c r="B109" s="1">
        <v>41640</v>
      </c>
      <c r="C109" s="1">
        <v>42914</v>
      </c>
      <c r="D109">
        <v>0</v>
      </c>
      <c r="F109" t="s">
        <v>335</v>
      </c>
    </row>
    <row r="110" spans="1:77" x14ac:dyDescent="0.35">
      <c r="A110" t="s">
        <v>334</v>
      </c>
      <c r="B110" s="1">
        <v>42915</v>
      </c>
      <c r="C110" s="1">
        <v>43053</v>
      </c>
      <c r="D110">
        <v>1</v>
      </c>
      <c r="E110" t="s">
        <v>336</v>
      </c>
      <c r="G110" t="str">
        <f t="shared" ref="G110:G118" si="51">("All prescriptions for acute pain")</f>
        <v>All prescriptions for acute pain</v>
      </c>
      <c r="H110" t="s">
        <v>336</v>
      </c>
      <c r="I110" t="s">
        <v>337</v>
      </c>
      <c r="J110" t="str">
        <f t="shared" ref="J110:J118" si="52">("Law does not restrict “initial prescriptions” for opioid analgesics")</f>
        <v>Law does not restrict “initial prescriptions” for opioid analgesics</v>
      </c>
      <c r="M110" t="str">
        <f t="shared" ref="M110:M118" si="53">("No")</f>
        <v>No</v>
      </c>
      <c r="P110">
        <v>1</v>
      </c>
      <c r="Q110" t="s">
        <v>336</v>
      </c>
      <c r="S110">
        <v>0</v>
      </c>
      <c r="V110" t="str">
        <f>("3 days")</f>
        <v>3 days</v>
      </c>
      <c r="W110" t="s">
        <v>336</v>
      </c>
      <c r="Y110">
        <v>0</v>
      </c>
      <c r="AE110">
        <v>0</v>
      </c>
      <c r="AK110">
        <v>0</v>
      </c>
      <c r="AQ110">
        <v>0</v>
      </c>
      <c r="AW110">
        <v>0</v>
      </c>
      <c r="BC110">
        <v>0</v>
      </c>
      <c r="BI110" t="str">
        <f t="shared" ref="BI110:BI118" si="54">("Schedule II")</f>
        <v>Schedule II</v>
      </c>
      <c r="BJ110" t="s">
        <v>336</v>
      </c>
      <c r="BL110">
        <v>1</v>
      </c>
      <c r="BM110" t="s">
        <v>336</v>
      </c>
      <c r="BO110" t="s">
        <v>338</v>
      </c>
      <c r="BP110" t="s">
        <v>336</v>
      </c>
      <c r="BR110">
        <v>1</v>
      </c>
      <c r="BS110" t="s">
        <v>339</v>
      </c>
      <c r="BU110" t="str">
        <f t="shared" ref="BU110:BU118" si="55">("Disciplinary actions, Sanctions")</f>
        <v>Disciplinary actions, Sanctions</v>
      </c>
      <c r="BV110" t="s">
        <v>339</v>
      </c>
      <c r="BX110" t="str">
        <f t="shared" ref="BX110:BX118" si="56">("State medical licensing board")</f>
        <v>State medical licensing board</v>
      </c>
      <c r="BY110" t="s">
        <v>339</v>
      </c>
    </row>
    <row r="111" spans="1:77" x14ac:dyDescent="0.35">
      <c r="A111" t="s">
        <v>334</v>
      </c>
      <c r="B111" s="1">
        <v>43054</v>
      </c>
      <c r="C111" s="1">
        <v>43294</v>
      </c>
      <c r="D111">
        <v>1</v>
      </c>
      <c r="E111" t="s">
        <v>336</v>
      </c>
      <c r="G111" t="str">
        <f t="shared" si="51"/>
        <v>All prescriptions for acute pain</v>
      </c>
      <c r="H111" t="s">
        <v>336</v>
      </c>
      <c r="I111" t="s">
        <v>337</v>
      </c>
      <c r="J111" t="str">
        <f t="shared" si="52"/>
        <v>Law does not restrict “initial prescriptions” for opioid analgesics</v>
      </c>
      <c r="M111" t="str">
        <f t="shared" si="53"/>
        <v>No</v>
      </c>
      <c r="P111">
        <v>1</v>
      </c>
      <c r="Q111" t="s">
        <v>336</v>
      </c>
      <c r="S111">
        <v>0</v>
      </c>
      <c r="V111" t="str">
        <f>("3 days")</f>
        <v>3 days</v>
      </c>
      <c r="W111" t="s">
        <v>336</v>
      </c>
      <c r="Y111">
        <v>0</v>
      </c>
      <c r="AE111">
        <v>0</v>
      </c>
      <c r="AK111">
        <v>0</v>
      </c>
      <c r="AQ111">
        <v>0</v>
      </c>
      <c r="AW111">
        <v>0</v>
      </c>
      <c r="BC111">
        <v>0</v>
      </c>
      <c r="BI111" t="str">
        <f t="shared" si="54"/>
        <v>Schedule II</v>
      </c>
      <c r="BJ111" t="s">
        <v>336</v>
      </c>
      <c r="BL111">
        <v>1</v>
      </c>
      <c r="BM111" t="s">
        <v>336</v>
      </c>
      <c r="BO111" t="s">
        <v>340</v>
      </c>
      <c r="BP111" t="s">
        <v>336</v>
      </c>
      <c r="BR111">
        <v>1</v>
      </c>
      <c r="BS111" t="s">
        <v>339</v>
      </c>
      <c r="BU111" t="str">
        <f t="shared" si="55"/>
        <v>Disciplinary actions, Sanctions</v>
      </c>
      <c r="BV111" t="s">
        <v>339</v>
      </c>
      <c r="BX111" t="str">
        <f t="shared" si="56"/>
        <v>State medical licensing board</v>
      </c>
      <c r="BY111" t="s">
        <v>339</v>
      </c>
    </row>
    <row r="112" spans="1:77" x14ac:dyDescent="0.35">
      <c r="A112" t="s">
        <v>334</v>
      </c>
      <c r="B112" s="1">
        <v>43295</v>
      </c>
      <c r="C112" s="1">
        <v>43342</v>
      </c>
      <c r="D112">
        <v>1</v>
      </c>
      <c r="E112" t="s">
        <v>336</v>
      </c>
      <c r="G112" t="str">
        <f t="shared" si="51"/>
        <v>All prescriptions for acute pain</v>
      </c>
      <c r="H112" t="s">
        <v>336</v>
      </c>
      <c r="I112" t="s">
        <v>337</v>
      </c>
      <c r="J112" t="str">
        <f t="shared" si="52"/>
        <v>Law does not restrict “initial prescriptions” for opioid analgesics</v>
      </c>
      <c r="M112" t="str">
        <f t="shared" si="53"/>
        <v>No</v>
      </c>
      <c r="P112">
        <v>1</v>
      </c>
      <c r="Q112" t="s">
        <v>336</v>
      </c>
      <c r="S112">
        <v>0</v>
      </c>
      <c r="V112" t="str">
        <f>("3 days")</f>
        <v>3 days</v>
      </c>
      <c r="W112" t="s">
        <v>336</v>
      </c>
      <c r="Y112">
        <v>0</v>
      </c>
      <c r="AE112">
        <v>0</v>
      </c>
      <c r="AK112">
        <v>0</v>
      </c>
      <c r="AQ112">
        <v>0</v>
      </c>
      <c r="AW112">
        <v>0</v>
      </c>
      <c r="BC112">
        <v>0</v>
      </c>
      <c r="BI112" t="str">
        <f t="shared" si="54"/>
        <v>Schedule II</v>
      </c>
      <c r="BJ112" t="s">
        <v>336</v>
      </c>
      <c r="BL112">
        <v>1</v>
      </c>
      <c r="BM112" t="s">
        <v>336</v>
      </c>
      <c r="BO112" t="s">
        <v>338</v>
      </c>
      <c r="BP112" t="s">
        <v>336</v>
      </c>
      <c r="BR112">
        <v>1</v>
      </c>
      <c r="BS112" t="s">
        <v>339</v>
      </c>
      <c r="BU112" t="str">
        <f t="shared" si="55"/>
        <v>Disciplinary actions, Sanctions</v>
      </c>
      <c r="BV112" t="s">
        <v>339</v>
      </c>
      <c r="BX112" t="str">
        <f t="shared" si="56"/>
        <v>State medical licensing board</v>
      </c>
      <c r="BY112" t="s">
        <v>339</v>
      </c>
    </row>
    <row r="113" spans="1:77" x14ac:dyDescent="0.35">
      <c r="A113" t="s">
        <v>334</v>
      </c>
      <c r="B113" s="1">
        <v>43343</v>
      </c>
      <c r="C113" s="1">
        <v>43445</v>
      </c>
      <c r="D113">
        <v>1</v>
      </c>
      <c r="E113" t="s">
        <v>336</v>
      </c>
      <c r="G113" t="str">
        <f t="shared" si="51"/>
        <v>All prescriptions for acute pain</v>
      </c>
      <c r="H113" t="s">
        <v>336</v>
      </c>
      <c r="I113" t="s">
        <v>337</v>
      </c>
      <c r="J113" t="str">
        <f t="shared" si="52"/>
        <v>Law does not restrict “initial prescriptions” for opioid analgesics</v>
      </c>
      <c r="M113" t="str">
        <f t="shared" si="53"/>
        <v>No</v>
      </c>
      <c r="P113">
        <v>1</v>
      </c>
      <c r="Q113" t="s">
        <v>336</v>
      </c>
      <c r="S113">
        <v>0</v>
      </c>
      <c r="V113" t="str">
        <f>("3 days")</f>
        <v>3 days</v>
      </c>
      <c r="W113" t="s">
        <v>336</v>
      </c>
      <c r="Y113">
        <v>0</v>
      </c>
      <c r="AE113">
        <v>0</v>
      </c>
      <c r="AK113">
        <v>0</v>
      </c>
      <c r="AQ113">
        <v>0</v>
      </c>
      <c r="AW113">
        <v>0</v>
      </c>
      <c r="BC113">
        <v>0</v>
      </c>
      <c r="BI113" t="str">
        <f t="shared" si="54"/>
        <v>Schedule II</v>
      </c>
      <c r="BJ113" t="s">
        <v>336</v>
      </c>
      <c r="BL113">
        <v>1</v>
      </c>
      <c r="BM113" t="s">
        <v>336</v>
      </c>
      <c r="BO113" t="s">
        <v>338</v>
      </c>
      <c r="BP113" t="s">
        <v>336</v>
      </c>
      <c r="BR113">
        <v>1</v>
      </c>
      <c r="BS113" t="s">
        <v>339</v>
      </c>
      <c r="BU113" t="str">
        <f t="shared" si="55"/>
        <v>Disciplinary actions, Sanctions</v>
      </c>
      <c r="BV113" t="s">
        <v>339</v>
      </c>
      <c r="BX113" t="str">
        <f t="shared" si="56"/>
        <v>State medical licensing board</v>
      </c>
      <c r="BY113" t="s">
        <v>339</v>
      </c>
    </row>
    <row r="114" spans="1:77" x14ac:dyDescent="0.35">
      <c r="A114" t="s">
        <v>334</v>
      </c>
      <c r="B114" s="1">
        <v>43446</v>
      </c>
      <c r="C114" s="1">
        <v>43536</v>
      </c>
      <c r="D114">
        <v>1</v>
      </c>
      <c r="E114" t="s">
        <v>336</v>
      </c>
      <c r="G114" t="str">
        <f t="shared" si="51"/>
        <v>All prescriptions for acute pain</v>
      </c>
      <c r="H114" t="s">
        <v>336</v>
      </c>
      <c r="I114" t="s">
        <v>337</v>
      </c>
      <c r="J114" t="str">
        <f t="shared" si="52"/>
        <v>Law does not restrict “initial prescriptions” for opioid analgesics</v>
      </c>
      <c r="M114" t="str">
        <f t="shared" si="53"/>
        <v>No</v>
      </c>
      <c r="P114">
        <v>1</v>
      </c>
      <c r="Q114" t="s">
        <v>336</v>
      </c>
      <c r="S114">
        <v>0</v>
      </c>
      <c r="V114" t="str">
        <f>("3 days")</f>
        <v>3 days</v>
      </c>
      <c r="W114" t="s">
        <v>336</v>
      </c>
      <c r="Y114">
        <v>0</v>
      </c>
      <c r="AE114">
        <v>0</v>
      </c>
      <c r="AK114">
        <v>0</v>
      </c>
      <c r="AQ114">
        <v>0</v>
      </c>
      <c r="AW114">
        <v>0</v>
      </c>
      <c r="BC114">
        <v>0</v>
      </c>
      <c r="BI114" t="str">
        <f t="shared" si="54"/>
        <v>Schedule II</v>
      </c>
      <c r="BJ114" t="s">
        <v>336</v>
      </c>
      <c r="BL114">
        <v>1</v>
      </c>
      <c r="BM114" t="s">
        <v>336</v>
      </c>
      <c r="BO114" t="s">
        <v>338</v>
      </c>
      <c r="BP114" t="s">
        <v>336</v>
      </c>
      <c r="BR114">
        <v>1</v>
      </c>
      <c r="BS114" t="s">
        <v>339</v>
      </c>
      <c r="BU114" t="str">
        <f t="shared" si="55"/>
        <v>Disciplinary actions, Sanctions</v>
      </c>
      <c r="BV114" t="s">
        <v>339</v>
      </c>
      <c r="BX114" t="str">
        <f t="shared" si="56"/>
        <v>State medical licensing board</v>
      </c>
      <c r="BY114" t="s">
        <v>339</v>
      </c>
    </row>
    <row r="115" spans="1:77" x14ac:dyDescent="0.35">
      <c r="A115" t="s">
        <v>334</v>
      </c>
      <c r="B115" s="1">
        <v>43537</v>
      </c>
      <c r="C115" s="1">
        <v>43644</v>
      </c>
      <c r="D115">
        <v>1</v>
      </c>
      <c r="E115" t="s">
        <v>341</v>
      </c>
      <c r="G115" t="str">
        <f t="shared" si="51"/>
        <v>All prescriptions for acute pain</v>
      </c>
      <c r="H115" t="s">
        <v>341</v>
      </c>
      <c r="I115" t="s">
        <v>337</v>
      </c>
      <c r="J115" t="str">
        <f t="shared" si="52"/>
        <v>Law does not restrict “initial prescriptions” for opioid analgesics</v>
      </c>
      <c r="M115" t="str">
        <f t="shared" si="53"/>
        <v>No</v>
      </c>
      <c r="P115">
        <v>1</v>
      </c>
      <c r="Q115" t="s">
        <v>341</v>
      </c>
      <c r="S115">
        <v>1</v>
      </c>
      <c r="T115" t="s">
        <v>341</v>
      </c>
      <c r="V115" t="str">
        <f>("3 days, 30 days")</f>
        <v>3 days, 30 days</v>
      </c>
      <c r="W115" t="s">
        <v>341</v>
      </c>
      <c r="X115" t="s">
        <v>342</v>
      </c>
      <c r="Y115">
        <v>0</v>
      </c>
      <c r="AE115">
        <v>0</v>
      </c>
      <c r="AK115">
        <v>0</v>
      </c>
      <c r="AQ115">
        <v>0</v>
      </c>
      <c r="AW115">
        <v>0</v>
      </c>
      <c r="BC115">
        <v>0</v>
      </c>
      <c r="BI115" t="str">
        <f t="shared" si="54"/>
        <v>Schedule II</v>
      </c>
      <c r="BJ115" t="s">
        <v>336</v>
      </c>
      <c r="BL115">
        <v>1</v>
      </c>
      <c r="BM115" t="s">
        <v>336</v>
      </c>
      <c r="BO115" t="s">
        <v>338</v>
      </c>
      <c r="BP115" t="s">
        <v>336</v>
      </c>
      <c r="BR115">
        <v>1</v>
      </c>
      <c r="BS115" t="s">
        <v>339</v>
      </c>
      <c r="BU115" t="str">
        <f t="shared" si="55"/>
        <v>Disciplinary actions, Sanctions</v>
      </c>
      <c r="BV115" t="s">
        <v>339</v>
      </c>
      <c r="BX115" t="str">
        <f t="shared" si="56"/>
        <v>State medical licensing board</v>
      </c>
      <c r="BY115" t="s">
        <v>339</v>
      </c>
    </row>
    <row r="116" spans="1:77" x14ac:dyDescent="0.35">
      <c r="A116" t="s">
        <v>334</v>
      </c>
      <c r="B116" s="1">
        <v>43645</v>
      </c>
      <c r="C116" s="1">
        <v>43695</v>
      </c>
      <c r="D116">
        <v>1</v>
      </c>
      <c r="E116" t="s">
        <v>341</v>
      </c>
      <c r="G116" t="str">
        <f t="shared" si="51"/>
        <v>All prescriptions for acute pain</v>
      </c>
      <c r="H116" t="s">
        <v>343</v>
      </c>
      <c r="I116" t="s">
        <v>337</v>
      </c>
      <c r="J116" t="str">
        <f t="shared" si="52"/>
        <v>Law does not restrict “initial prescriptions” for opioid analgesics</v>
      </c>
      <c r="M116" t="str">
        <f t="shared" si="53"/>
        <v>No</v>
      </c>
      <c r="P116">
        <v>1</v>
      </c>
      <c r="Q116" t="s">
        <v>341</v>
      </c>
      <c r="S116">
        <v>1</v>
      </c>
      <c r="T116" t="s">
        <v>341</v>
      </c>
      <c r="V116" t="str">
        <f>("3 days, 30 days")</f>
        <v>3 days, 30 days</v>
      </c>
      <c r="W116" t="s">
        <v>343</v>
      </c>
      <c r="X116" t="s">
        <v>342</v>
      </c>
      <c r="Y116">
        <v>0</v>
      </c>
      <c r="AE116">
        <v>0</v>
      </c>
      <c r="AK116">
        <v>0</v>
      </c>
      <c r="AQ116">
        <v>0</v>
      </c>
      <c r="AW116">
        <v>0</v>
      </c>
      <c r="BC116">
        <v>0</v>
      </c>
      <c r="BI116" t="str">
        <f t="shared" si="54"/>
        <v>Schedule II</v>
      </c>
      <c r="BJ116" t="s">
        <v>336</v>
      </c>
      <c r="BL116">
        <v>1</v>
      </c>
      <c r="BM116" t="s">
        <v>341</v>
      </c>
      <c r="BO116" t="s">
        <v>338</v>
      </c>
      <c r="BP116" t="s">
        <v>343</v>
      </c>
      <c r="BR116">
        <v>1</v>
      </c>
      <c r="BS116" t="s">
        <v>339</v>
      </c>
      <c r="BU116" t="str">
        <f t="shared" si="55"/>
        <v>Disciplinary actions, Sanctions</v>
      </c>
      <c r="BV116" t="s">
        <v>339</v>
      </c>
      <c r="BX116" t="str">
        <f t="shared" si="56"/>
        <v>State medical licensing board</v>
      </c>
      <c r="BY116" t="s">
        <v>339</v>
      </c>
    </row>
    <row r="117" spans="1:77" x14ac:dyDescent="0.35">
      <c r="A117" t="s">
        <v>334</v>
      </c>
      <c r="B117" s="1">
        <v>43696</v>
      </c>
      <c r="C117" s="1">
        <v>43786</v>
      </c>
      <c r="D117">
        <v>1</v>
      </c>
      <c r="E117" t="s">
        <v>344</v>
      </c>
      <c r="G117" t="str">
        <f t="shared" si="51"/>
        <v>All prescriptions for acute pain</v>
      </c>
      <c r="H117" t="s">
        <v>344</v>
      </c>
      <c r="I117" t="s">
        <v>337</v>
      </c>
      <c r="J117" t="str">
        <f t="shared" si="52"/>
        <v>Law does not restrict “initial prescriptions” for opioid analgesics</v>
      </c>
      <c r="M117" t="str">
        <f t="shared" si="53"/>
        <v>No</v>
      </c>
      <c r="P117">
        <v>1</v>
      </c>
      <c r="Q117" t="s">
        <v>344</v>
      </c>
      <c r="S117">
        <v>1</v>
      </c>
      <c r="T117" t="s">
        <v>344</v>
      </c>
      <c r="V117" t="str">
        <f>("3 days, 30 days")</f>
        <v>3 days, 30 days</v>
      </c>
      <c r="W117" t="s">
        <v>345</v>
      </c>
      <c r="X117" t="s">
        <v>342</v>
      </c>
      <c r="Y117">
        <v>0</v>
      </c>
      <c r="AE117">
        <v>0</v>
      </c>
      <c r="AK117">
        <v>0</v>
      </c>
      <c r="AQ117">
        <v>0</v>
      </c>
      <c r="AW117">
        <v>0</v>
      </c>
      <c r="BC117">
        <v>0</v>
      </c>
      <c r="BI117" t="str">
        <f t="shared" si="54"/>
        <v>Schedule II</v>
      </c>
      <c r="BJ117" t="s">
        <v>346</v>
      </c>
      <c r="BL117">
        <v>1</v>
      </c>
      <c r="BM117" t="s">
        <v>344</v>
      </c>
      <c r="BO117" t="s">
        <v>338</v>
      </c>
      <c r="BP117" t="s">
        <v>347</v>
      </c>
      <c r="BR117">
        <v>1</v>
      </c>
      <c r="BS117" t="s">
        <v>339</v>
      </c>
      <c r="BU117" t="str">
        <f t="shared" si="55"/>
        <v>Disciplinary actions, Sanctions</v>
      </c>
      <c r="BV117" t="s">
        <v>339</v>
      </c>
      <c r="BX117" t="str">
        <f t="shared" si="56"/>
        <v>State medical licensing board</v>
      </c>
      <c r="BY117" t="s">
        <v>339</v>
      </c>
    </row>
    <row r="118" spans="1:77" x14ac:dyDescent="0.35">
      <c r="A118" t="s">
        <v>334</v>
      </c>
      <c r="B118" s="1">
        <v>43787</v>
      </c>
      <c r="C118" s="1">
        <v>43830</v>
      </c>
      <c r="D118">
        <v>1</v>
      </c>
      <c r="E118" t="s">
        <v>348</v>
      </c>
      <c r="G118" t="str">
        <f t="shared" si="51"/>
        <v>All prescriptions for acute pain</v>
      </c>
      <c r="H118" t="s">
        <v>349</v>
      </c>
      <c r="I118" t="s">
        <v>337</v>
      </c>
      <c r="J118" t="str">
        <f t="shared" si="52"/>
        <v>Law does not restrict “initial prescriptions” for opioid analgesics</v>
      </c>
      <c r="M118" t="str">
        <f t="shared" si="53"/>
        <v>No</v>
      </c>
      <c r="P118">
        <v>1</v>
      </c>
      <c r="Q118" t="s">
        <v>350</v>
      </c>
      <c r="S118">
        <v>1</v>
      </c>
      <c r="T118" t="s">
        <v>350</v>
      </c>
      <c r="V118" t="str">
        <f>("3 days, 30 days")</f>
        <v>3 days, 30 days</v>
      </c>
      <c r="W118" t="s">
        <v>351</v>
      </c>
      <c r="X118" t="s">
        <v>352</v>
      </c>
      <c r="Y118">
        <v>0</v>
      </c>
      <c r="AE118">
        <v>0</v>
      </c>
      <c r="AK118">
        <v>0</v>
      </c>
      <c r="AQ118">
        <v>0</v>
      </c>
      <c r="AW118">
        <v>0</v>
      </c>
      <c r="BC118">
        <v>0</v>
      </c>
      <c r="BI118" t="str">
        <f t="shared" si="54"/>
        <v>Schedule II</v>
      </c>
      <c r="BJ118" t="s">
        <v>353</v>
      </c>
      <c r="BL118">
        <v>1</v>
      </c>
      <c r="BM118" t="s">
        <v>354</v>
      </c>
      <c r="BO118" t="s">
        <v>338</v>
      </c>
      <c r="BP118" t="s">
        <v>354</v>
      </c>
      <c r="BR118">
        <v>1</v>
      </c>
      <c r="BS118" t="s">
        <v>339</v>
      </c>
      <c r="BU118" t="str">
        <f t="shared" si="55"/>
        <v>Disciplinary actions, Sanctions</v>
      </c>
      <c r="BV118" t="s">
        <v>339</v>
      </c>
      <c r="BX118" t="str">
        <f t="shared" si="56"/>
        <v>State medical licensing board</v>
      </c>
      <c r="BY118" t="s">
        <v>339</v>
      </c>
    </row>
    <row r="119" spans="1:77" x14ac:dyDescent="0.35">
      <c r="A119" t="s">
        <v>355</v>
      </c>
      <c r="B119" s="1">
        <v>41640</v>
      </c>
      <c r="C119" s="1">
        <v>42947</v>
      </c>
      <c r="D119">
        <v>0</v>
      </c>
    </row>
    <row r="120" spans="1:77" x14ac:dyDescent="0.35">
      <c r="A120" t="s">
        <v>355</v>
      </c>
      <c r="B120" s="1">
        <v>42948</v>
      </c>
      <c r="C120" s="1">
        <v>43150</v>
      </c>
      <c r="D120">
        <v>1</v>
      </c>
      <c r="E120" t="s">
        <v>356</v>
      </c>
      <c r="G120" t="str">
        <f>("Initial prescriptions for acute pain, Prescriptions for outpatient use, All opioid prescriptions for minors")</f>
        <v>Initial prescriptions for acute pain, Prescriptions for outpatient use, All opioid prescriptions for minors</v>
      </c>
      <c r="H120" t="s">
        <v>356</v>
      </c>
      <c r="J120" t="str">
        <f>("Law does not define initial prescriptions ")</f>
        <v xml:space="preserve">Law does not define initial prescriptions </v>
      </c>
      <c r="M120" t="str">
        <f>("No")</f>
        <v>No</v>
      </c>
      <c r="P120">
        <v>1</v>
      </c>
      <c r="Q120" t="s">
        <v>356</v>
      </c>
      <c r="S120">
        <v>0</v>
      </c>
      <c r="V120" t="str">
        <f>("7 days")</f>
        <v>7 days</v>
      </c>
      <c r="W120" t="s">
        <v>357</v>
      </c>
      <c r="Y120">
        <v>0</v>
      </c>
      <c r="AE120">
        <v>0</v>
      </c>
      <c r="AK120">
        <v>0</v>
      </c>
      <c r="AQ120">
        <v>0</v>
      </c>
      <c r="AW120">
        <v>0</v>
      </c>
      <c r="AZ120" t="str">
        <f>("")</f>
        <v/>
      </c>
      <c r="BC120">
        <v>0</v>
      </c>
      <c r="BI120" t="str">
        <f>("Schedules not specified in the law")</f>
        <v>Schedules not specified in the law</v>
      </c>
      <c r="BL120">
        <v>1</v>
      </c>
      <c r="BM120" t="s">
        <v>357</v>
      </c>
      <c r="BO120" t="str">
        <f>("Palliative care, Cancer-related pain, Substance use disorder, Chronic pain, Professional judgment , Acute medical condition")</f>
        <v>Palliative care, Cancer-related pain, Substance use disorder, Chronic pain, Professional judgment , Acute medical condition</v>
      </c>
      <c r="BP120" t="s">
        <v>357</v>
      </c>
      <c r="BR120">
        <v>0</v>
      </c>
    </row>
    <row r="121" spans="1:77" x14ac:dyDescent="0.35">
      <c r="A121" t="s">
        <v>355</v>
      </c>
      <c r="B121" s="1">
        <v>43151</v>
      </c>
      <c r="C121" s="1">
        <v>43312</v>
      </c>
      <c r="D121">
        <v>1</v>
      </c>
      <c r="E121" t="s">
        <v>356</v>
      </c>
      <c r="G121" t="str">
        <f>("Initial prescriptions for acute pain, Prescriptions for outpatient use, All opioid prescriptions for minors")</f>
        <v>Initial prescriptions for acute pain, Prescriptions for outpatient use, All opioid prescriptions for minors</v>
      </c>
      <c r="H121" t="s">
        <v>356</v>
      </c>
      <c r="J121" t="str">
        <f>("Law does not define initial prescriptions ")</f>
        <v xml:space="preserve">Law does not define initial prescriptions </v>
      </c>
      <c r="M121" t="str">
        <f>("No")</f>
        <v>No</v>
      </c>
      <c r="P121">
        <v>1</v>
      </c>
      <c r="Q121" t="s">
        <v>356</v>
      </c>
      <c r="S121">
        <v>0</v>
      </c>
      <c r="V121" t="str">
        <f>("7 days")</f>
        <v>7 days</v>
      </c>
      <c r="W121" t="s">
        <v>357</v>
      </c>
      <c r="Y121">
        <v>0</v>
      </c>
      <c r="AE121">
        <v>0</v>
      </c>
      <c r="AK121">
        <v>0</v>
      </c>
      <c r="AQ121">
        <v>0</v>
      </c>
      <c r="AW121">
        <v>0</v>
      </c>
      <c r="BC121">
        <v>0</v>
      </c>
      <c r="BI121" t="str">
        <f>("Schedules not specified in the law")</f>
        <v>Schedules not specified in the law</v>
      </c>
      <c r="BL121">
        <v>1</v>
      </c>
      <c r="BM121" t="s">
        <v>357</v>
      </c>
      <c r="BO121" t="str">
        <f>("Palliative care, Cancer-related pain, Substance use disorder, Chronic pain, Professional judgment , Acute medical condition")</f>
        <v>Palliative care, Cancer-related pain, Substance use disorder, Chronic pain, Professional judgment , Acute medical condition</v>
      </c>
      <c r="BP121" t="s">
        <v>357</v>
      </c>
      <c r="BR121">
        <v>0</v>
      </c>
    </row>
    <row r="122" spans="1:77" x14ac:dyDescent="0.35">
      <c r="A122" t="s">
        <v>355</v>
      </c>
      <c r="B122" s="1">
        <v>43313</v>
      </c>
      <c r="C122" s="1">
        <v>43677</v>
      </c>
      <c r="D122">
        <v>1</v>
      </c>
      <c r="E122" t="s">
        <v>356</v>
      </c>
      <c r="G122" t="str">
        <f>("Initial prescriptions for acute pain, Prescriptions for outpatient use, All opioid prescriptions for minors")</f>
        <v>Initial prescriptions for acute pain, Prescriptions for outpatient use, All opioid prescriptions for minors</v>
      </c>
      <c r="H122" t="s">
        <v>356</v>
      </c>
      <c r="J122" t="str">
        <f>("Law does not define initial prescriptions ")</f>
        <v xml:space="preserve">Law does not define initial prescriptions </v>
      </c>
      <c r="M122" t="str">
        <f>("No")</f>
        <v>No</v>
      </c>
      <c r="P122">
        <v>1</v>
      </c>
      <c r="Q122" t="s">
        <v>356</v>
      </c>
      <c r="S122">
        <v>0</v>
      </c>
      <c r="V122" t="str">
        <f>("7 days")</f>
        <v>7 days</v>
      </c>
      <c r="W122" t="s">
        <v>357</v>
      </c>
      <c r="Y122">
        <v>0</v>
      </c>
      <c r="AE122">
        <v>0</v>
      </c>
      <c r="AK122">
        <v>0</v>
      </c>
      <c r="AQ122">
        <v>0</v>
      </c>
      <c r="AW122">
        <v>0</v>
      </c>
      <c r="BC122">
        <v>0</v>
      </c>
      <c r="BI122" t="str">
        <f>("Schedules not specified in the law")</f>
        <v>Schedules not specified in the law</v>
      </c>
      <c r="BL122">
        <v>1</v>
      </c>
      <c r="BM122" t="s">
        <v>357</v>
      </c>
      <c r="BO122" t="str">
        <f>("Palliative care, Cancer-related pain, Substance use disorder, Chronic pain, Professional judgment , Acute medical condition")</f>
        <v>Palliative care, Cancer-related pain, Substance use disorder, Chronic pain, Professional judgment , Acute medical condition</v>
      </c>
      <c r="BP122" t="s">
        <v>357</v>
      </c>
      <c r="BR122">
        <v>0</v>
      </c>
    </row>
    <row r="123" spans="1:77" x14ac:dyDescent="0.35">
      <c r="A123" t="s">
        <v>355</v>
      </c>
      <c r="B123" s="1">
        <v>43678</v>
      </c>
      <c r="C123" s="1">
        <v>43727</v>
      </c>
      <c r="D123">
        <v>1</v>
      </c>
      <c r="E123" t="s">
        <v>356</v>
      </c>
      <c r="G123" t="str">
        <f>("Initial prescriptions for acute pain, Prescriptions for outpatient use, All opioid prescriptions for minors")</f>
        <v>Initial prescriptions for acute pain, Prescriptions for outpatient use, All opioid prescriptions for minors</v>
      </c>
      <c r="H123" t="s">
        <v>356</v>
      </c>
      <c r="J123" t="str">
        <f>("Law does not define initial prescriptions ")</f>
        <v xml:space="preserve">Law does not define initial prescriptions </v>
      </c>
      <c r="M123" t="str">
        <f>("No")</f>
        <v>No</v>
      </c>
      <c r="P123">
        <v>1</v>
      </c>
      <c r="Q123" t="s">
        <v>356</v>
      </c>
      <c r="S123">
        <v>0</v>
      </c>
      <c r="V123" t="str">
        <f>("7 days")</f>
        <v>7 days</v>
      </c>
      <c r="W123" t="s">
        <v>357</v>
      </c>
      <c r="Y123">
        <v>0</v>
      </c>
      <c r="AE123">
        <v>0</v>
      </c>
      <c r="AK123">
        <v>0</v>
      </c>
      <c r="AQ123">
        <v>0</v>
      </c>
      <c r="AW123">
        <v>0</v>
      </c>
      <c r="BC123">
        <v>0</v>
      </c>
      <c r="BI123" t="str">
        <f>("Schedules not specified in the law")</f>
        <v>Schedules not specified in the law</v>
      </c>
      <c r="BL123">
        <v>1</v>
      </c>
      <c r="BM123" t="s">
        <v>357</v>
      </c>
      <c r="BO123" t="str">
        <f>("Palliative care, Cancer-related pain, Substance use disorder, Chronic pain, Professional judgment , Acute medical condition")</f>
        <v>Palliative care, Cancer-related pain, Substance use disorder, Chronic pain, Professional judgment , Acute medical condition</v>
      </c>
      <c r="BP123" t="s">
        <v>357</v>
      </c>
      <c r="BR123">
        <v>0</v>
      </c>
    </row>
    <row r="124" spans="1:77" x14ac:dyDescent="0.35">
      <c r="A124" t="s">
        <v>355</v>
      </c>
      <c r="B124" s="1">
        <v>43728</v>
      </c>
      <c r="C124" s="1">
        <v>43830</v>
      </c>
      <c r="D124">
        <v>1</v>
      </c>
      <c r="E124" t="s">
        <v>356</v>
      </c>
      <c r="G124" t="str">
        <f>("Initial prescriptions for acute pain, Prescriptions for outpatient use, All opioid prescriptions for minors")</f>
        <v>Initial prescriptions for acute pain, Prescriptions for outpatient use, All opioid prescriptions for minors</v>
      </c>
      <c r="H124" t="s">
        <v>356</v>
      </c>
      <c r="J124" t="str">
        <f>("Law does not define initial prescriptions ")</f>
        <v xml:space="preserve">Law does not define initial prescriptions </v>
      </c>
      <c r="M124" t="str">
        <f>("No")</f>
        <v>No</v>
      </c>
      <c r="P124">
        <v>1</v>
      </c>
      <c r="Q124" t="s">
        <v>357</v>
      </c>
      <c r="S124">
        <v>0</v>
      </c>
      <c r="V124" t="str">
        <f>("7 days")</f>
        <v>7 days</v>
      </c>
      <c r="W124" t="s">
        <v>357</v>
      </c>
      <c r="Y124">
        <v>0</v>
      </c>
      <c r="AE124">
        <v>0</v>
      </c>
      <c r="AK124">
        <v>0</v>
      </c>
      <c r="AQ124">
        <v>0</v>
      </c>
      <c r="AW124">
        <v>0</v>
      </c>
      <c r="BC124">
        <v>0</v>
      </c>
      <c r="BI124" t="str">
        <f>("Schedules not specified in the law")</f>
        <v>Schedules not specified in the law</v>
      </c>
      <c r="BL124">
        <v>1</v>
      </c>
      <c r="BM124" t="s">
        <v>357</v>
      </c>
      <c r="BO124" t="str">
        <f>("Palliative care, Cancer-related pain, Substance use disorder, Chronic pain, Professional judgment , Acute medical condition")</f>
        <v>Palliative care, Cancer-related pain, Substance use disorder, Chronic pain, Professional judgment , Acute medical condition</v>
      </c>
      <c r="BP124" t="s">
        <v>357</v>
      </c>
      <c r="BR124">
        <v>0</v>
      </c>
    </row>
    <row r="125" spans="1:77" x14ac:dyDescent="0.35">
      <c r="A125" t="s">
        <v>358</v>
      </c>
      <c r="B125" s="1">
        <v>41640</v>
      </c>
      <c r="C125" s="1">
        <v>42579</v>
      </c>
      <c r="D125">
        <v>0</v>
      </c>
    </row>
    <row r="126" spans="1:77" x14ac:dyDescent="0.35">
      <c r="A126" t="s">
        <v>358</v>
      </c>
      <c r="B126" s="1">
        <v>42580</v>
      </c>
      <c r="C126" s="1">
        <v>42735</v>
      </c>
      <c r="D126">
        <v>1</v>
      </c>
      <c r="E126" t="s">
        <v>359</v>
      </c>
      <c r="G126" t="str">
        <f>("All opioid prescriptions")</f>
        <v>All opioid prescriptions</v>
      </c>
      <c r="H126" t="s">
        <v>360</v>
      </c>
      <c r="J126" t="str">
        <f t="shared" ref="J126:J133" si="57">("Law does not restrict “initial prescriptions” for opioid analgesics")</f>
        <v>Law does not restrict “initial prescriptions” for opioid analgesics</v>
      </c>
      <c r="M126" t="str">
        <f t="shared" ref="M126:M133" si="58">("Yes")</f>
        <v>Yes</v>
      </c>
      <c r="N126" t="s">
        <v>361</v>
      </c>
      <c r="P126">
        <v>0</v>
      </c>
      <c r="AE126">
        <v>0</v>
      </c>
      <c r="AK126">
        <v>0</v>
      </c>
      <c r="AQ126">
        <v>1</v>
      </c>
      <c r="AR126" t="s">
        <v>360</v>
      </c>
      <c r="AT126" t="str">
        <f t="shared" ref="AT126:AT133" si="59">("100 MME")</f>
        <v>100 MME</v>
      </c>
      <c r="AU126" t="s">
        <v>360</v>
      </c>
      <c r="AV126" t="s">
        <v>362</v>
      </c>
      <c r="AW126">
        <v>0</v>
      </c>
      <c r="BC126">
        <v>0</v>
      </c>
      <c r="BI126" t="str">
        <f t="shared" ref="BI126:BI133" si="60">("Schedules not specified in the law")</f>
        <v>Schedules not specified in the law</v>
      </c>
      <c r="BL126">
        <v>1</v>
      </c>
      <c r="BM126" t="s">
        <v>363</v>
      </c>
      <c r="BO126" t="str">
        <f>("Palliative care, Cancer-related pain, Substance use disorder, Chronic pain, Emergency department care, Nursing facility, Inpatient care, Other exceptions as determined by the Department of Health")</f>
        <v>Palliative care, Cancer-related pain, Substance use disorder, Chronic pain, Emergency department care, Nursing facility, Inpatient care, Other exceptions as determined by the Department of Health</v>
      </c>
      <c r="BP126" t="s">
        <v>363</v>
      </c>
      <c r="BR126">
        <v>1</v>
      </c>
      <c r="BS126" t="s">
        <v>363</v>
      </c>
      <c r="BU126" t="str">
        <f>("Fines")</f>
        <v>Fines</v>
      </c>
      <c r="BV126" t="s">
        <v>363</v>
      </c>
      <c r="BX126" t="str">
        <f t="shared" ref="BX126:BX133" si="61">("State department of health")</f>
        <v>State department of health</v>
      </c>
      <c r="BY126" t="s">
        <v>363</v>
      </c>
    </row>
    <row r="127" spans="1:77" x14ac:dyDescent="0.35">
      <c r="A127" t="s">
        <v>358</v>
      </c>
      <c r="B127" s="1">
        <v>42736</v>
      </c>
      <c r="C127" s="1">
        <v>42901</v>
      </c>
      <c r="D127">
        <v>1</v>
      </c>
      <c r="E127" t="s">
        <v>359</v>
      </c>
      <c r="G127" t="str">
        <f t="shared" ref="G127:G133" si="62">("All opioid prescriptions, All prescriptions for acute pain")</f>
        <v>All opioid prescriptions, All prescriptions for acute pain</v>
      </c>
      <c r="H127" t="s">
        <v>360</v>
      </c>
      <c r="I127" t="s">
        <v>364</v>
      </c>
      <c r="J127" t="str">
        <f t="shared" si="57"/>
        <v>Law does not restrict “initial prescriptions” for opioid analgesics</v>
      </c>
      <c r="M127" t="str">
        <f t="shared" si="58"/>
        <v>Yes</v>
      </c>
      <c r="N127" t="s">
        <v>361</v>
      </c>
      <c r="P127">
        <v>1</v>
      </c>
      <c r="Q127" t="s">
        <v>360</v>
      </c>
      <c r="S127">
        <v>0</v>
      </c>
      <c r="V127" t="str">
        <f t="shared" ref="V127:V133" si="63">("7 days")</f>
        <v>7 days</v>
      </c>
      <c r="W127" t="s">
        <v>360</v>
      </c>
      <c r="Y127">
        <v>0</v>
      </c>
      <c r="AE127">
        <v>0</v>
      </c>
      <c r="AK127">
        <v>0</v>
      </c>
      <c r="AQ127">
        <v>1</v>
      </c>
      <c r="AR127" t="s">
        <v>360</v>
      </c>
      <c r="AT127" t="str">
        <f t="shared" si="59"/>
        <v>100 MME</v>
      </c>
      <c r="AU127" t="s">
        <v>360</v>
      </c>
      <c r="AV127" t="s">
        <v>362</v>
      </c>
      <c r="AW127">
        <v>0</v>
      </c>
      <c r="BC127">
        <v>0</v>
      </c>
      <c r="BI127" t="str">
        <f t="shared" si="60"/>
        <v>Schedules not specified in the law</v>
      </c>
      <c r="BL127">
        <v>1</v>
      </c>
      <c r="BM127" t="s">
        <v>363</v>
      </c>
      <c r="BO127" t="str">
        <f>("Palliative care, Cancer-related pain, Substance use disorder, Chronic pain, Emergency department care, Nursing facility, Inpatient care, Other exceptions as determined by the Department of Health")</f>
        <v>Palliative care, Cancer-related pain, Substance use disorder, Chronic pain, Emergency department care, Nursing facility, Inpatient care, Other exceptions as determined by the Department of Health</v>
      </c>
      <c r="BP127" t="s">
        <v>363</v>
      </c>
      <c r="BR127">
        <v>1</v>
      </c>
      <c r="BS127" t="s">
        <v>363</v>
      </c>
      <c r="BU127" t="str">
        <f>("Fines")</f>
        <v>Fines</v>
      </c>
      <c r="BV127" t="s">
        <v>363</v>
      </c>
      <c r="BX127" t="str">
        <f t="shared" si="61"/>
        <v>State department of health</v>
      </c>
      <c r="BY127" t="s">
        <v>363</v>
      </c>
    </row>
    <row r="128" spans="1:77" x14ac:dyDescent="0.35">
      <c r="A128" t="s">
        <v>358</v>
      </c>
      <c r="B128" s="1">
        <v>42902</v>
      </c>
      <c r="C128" s="1">
        <v>42993</v>
      </c>
      <c r="D128">
        <v>1</v>
      </c>
      <c r="E128" t="s">
        <v>363</v>
      </c>
      <c r="G128" t="str">
        <f t="shared" si="62"/>
        <v>All opioid prescriptions, All prescriptions for acute pain</v>
      </c>
      <c r="H128" t="s">
        <v>363</v>
      </c>
      <c r="I128" t="s">
        <v>364</v>
      </c>
      <c r="J128" t="str">
        <f t="shared" si="57"/>
        <v>Law does not restrict “initial prescriptions” for opioid analgesics</v>
      </c>
      <c r="M128" t="str">
        <f t="shared" si="58"/>
        <v>Yes</v>
      </c>
      <c r="N128" t="s">
        <v>365</v>
      </c>
      <c r="P128">
        <v>1</v>
      </c>
      <c r="Q128" t="s">
        <v>363</v>
      </c>
      <c r="S128">
        <v>0</v>
      </c>
      <c r="V128" t="str">
        <f t="shared" si="63"/>
        <v>7 days</v>
      </c>
      <c r="W128" t="s">
        <v>363</v>
      </c>
      <c r="Y128">
        <v>0</v>
      </c>
      <c r="AE128">
        <v>0</v>
      </c>
      <c r="AK128">
        <v>0</v>
      </c>
      <c r="AQ128">
        <v>1</v>
      </c>
      <c r="AR128" t="s">
        <v>363</v>
      </c>
      <c r="AT128" t="str">
        <f t="shared" si="59"/>
        <v>100 MME</v>
      </c>
      <c r="AU128" t="s">
        <v>363</v>
      </c>
      <c r="AV128" t="s">
        <v>362</v>
      </c>
      <c r="AW128">
        <v>0</v>
      </c>
      <c r="BC128">
        <v>0</v>
      </c>
      <c r="BI128" t="str">
        <f t="shared" si="60"/>
        <v>Schedules not specified in the law</v>
      </c>
      <c r="BL128">
        <v>1</v>
      </c>
      <c r="BM128" t="s">
        <v>363</v>
      </c>
      <c r="BO128" t="str">
        <f>("Palliative care, Cancer-related pain, Substance use disorder, Chronic pain, Emergency department care, Nursing facility, Inpatient care, Other exceptions as determined by the Department of Health")</f>
        <v>Palliative care, Cancer-related pain, Substance use disorder, Chronic pain, Emergency department care, Nursing facility, Inpatient care, Other exceptions as determined by the Department of Health</v>
      </c>
      <c r="BP128" t="s">
        <v>363</v>
      </c>
      <c r="BR128">
        <v>1</v>
      </c>
      <c r="BS128" t="s">
        <v>363</v>
      </c>
      <c r="BU128" t="str">
        <f>("Fines")</f>
        <v>Fines</v>
      </c>
      <c r="BV128" t="s">
        <v>363</v>
      </c>
      <c r="BX128" t="str">
        <f t="shared" si="61"/>
        <v>State department of health</v>
      </c>
      <c r="BY128" t="s">
        <v>363</v>
      </c>
    </row>
    <row r="129" spans="1:77" x14ac:dyDescent="0.35">
      <c r="A129" t="s">
        <v>358</v>
      </c>
      <c r="B129" s="1">
        <v>42994</v>
      </c>
      <c r="C129" s="1">
        <v>43039</v>
      </c>
      <c r="D129">
        <v>1</v>
      </c>
      <c r="E129" t="s">
        <v>363</v>
      </c>
      <c r="G129" t="str">
        <f t="shared" si="62"/>
        <v>All opioid prescriptions, All prescriptions for acute pain</v>
      </c>
      <c r="H129" t="s">
        <v>363</v>
      </c>
      <c r="I129" t="s">
        <v>364</v>
      </c>
      <c r="J129" t="str">
        <f t="shared" si="57"/>
        <v>Law does not restrict “initial prescriptions” for opioid analgesics</v>
      </c>
      <c r="M129" t="str">
        <f t="shared" si="58"/>
        <v>Yes</v>
      </c>
      <c r="N129" t="s">
        <v>366</v>
      </c>
      <c r="P129">
        <v>1</v>
      </c>
      <c r="Q129" t="s">
        <v>363</v>
      </c>
      <c r="S129">
        <v>0</v>
      </c>
      <c r="V129" t="str">
        <f t="shared" si="63"/>
        <v>7 days</v>
      </c>
      <c r="W129" t="s">
        <v>363</v>
      </c>
      <c r="Y129">
        <v>0</v>
      </c>
      <c r="AE129">
        <v>0</v>
      </c>
      <c r="AK129">
        <v>0</v>
      </c>
      <c r="AQ129">
        <v>1</v>
      </c>
      <c r="AR129" t="s">
        <v>363</v>
      </c>
      <c r="AT129" t="str">
        <f t="shared" si="59"/>
        <v>100 MME</v>
      </c>
      <c r="AU129" t="s">
        <v>363</v>
      </c>
      <c r="AW129">
        <v>0</v>
      </c>
      <c r="BC129">
        <v>0</v>
      </c>
      <c r="BI129" t="str">
        <f t="shared" si="60"/>
        <v>Schedules not specified in the law</v>
      </c>
      <c r="BL129">
        <v>1</v>
      </c>
      <c r="BM129" t="s">
        <v>367</v>
      </c>
      <c r="BO129" t="s">
        <v>368</v>
      </c>
      <c r="BP129" t="s">
        <v>367</v>
      </c>
      <c r="BQ129" t="s">
        <v>369</v>
      </c>
      <c r="BR129">
        <v>1</v>
      </c>
      <c r="BS129" t="s">
        <v>370</v>
      </c>
      <c r="BU129" t="str">
        <f>("Disciplinary actions, Fines")</f>
        <v>Disciplinary actions, Fines</v>
      </c>
      <c r="BV129" t="s">
        <v>370</v>
      </c>
      <c r="BX129" t="str">
        <f t="shared" si="61"/>
        <v>State department of health</v>
      </c>
      <c r="BY129" t="s">
        <v>363</v>
      </c>
    </row>
    <row r="130" spans="1:77" x14ac:dyDescent="0.35">
      <c r="A130" t="s">
        <v>358</v>
      </c>
      <c r="B130" s="1">
        <v>43040</v>
      </c>
      <c r="C130" s="1">
        <v>43182</v>
      </c>
      <c r="D130">
        <v>1</v>
      </c>
      <c r="E130" t="s">
        <v>367</v>
      </c>
      <c r="G130" t="str">
        <f t="shared" si="62"/>
        <v>All opioid prescriptions, All prescriptions for acute pain</v>
      </c>
      <c r="H130" t="s">
        <v>363</v>
      </c>
      <c r="I130" t="s">
        <v>364</v>
      </c>
      <c r="J130" t="str">
        <f t="shared" si="57"/>
        <v>Law does not restrict “initial prescriptions” for opioid analgesics</v>
      </c>
      <c r="M130" t="str">
        <f t="shared" si="58"/>
        <v>Yes</v>
      </c>
      <c r="N130" t="s">
        <v>366</v>
      </c>
      <c r="P130">
        <v>1</v>
      </c>
      <c r="Q130" t="s">
        <v>363</v>
      </c>
      <c r="S130">
        <v>0</v>
      </c>
      <c r="V130" t="str">
        <f t="shared" si="63"/>
        <v>7 days</v>
      </c>
      <c r="W130" t="s">
        <v>363</v>
      </c>
      <c r="Y130">
        <v>0</v>
      </c>
      <c r="AE130">
        <v>0</v>
      </c>
      <c r="AK130">
        <v>0</v>
      </c>
      <c r="AQ130">
        <v>1</v>
      </c>
      <c r="AR130" t="s">
        <v>363</v>
      </c>
      <c r="AT130" t="str">
        <f t="shared" si="59"/>
        <v>100 MME</v>
      </c>
      <c r="AU130" t="s">
        <v>363</v>
      </c>
      <c r="AW130">
        <v>0</v>
      </c>
      <c r="BC130">
        <v>0</v>
      </c>
      <c r="BI130" t="str">
        <f t="shared" si="60"/>
        <v>Schedules not specified in the law</v>
      </c>
      <c r="BL130">
        <v>1</v>
      </c>
      <c r="BM130" t="s">
        <v>367</v>
      </c>
      <c r="BO130" t="s">
        <v>368</v>
      </c>
      <c r="BP130" t="s">
        <v>367</v>
      </c>
      <c r="BQ130" t="s">
        <v>369</v>
      </c>
      <c r="BR130">
        <v>1</v>
      </c>
      <c r="BS130" t="s">
        <v>370</v>
      </c>
      <c r="BU130" t="str">
        <f>("Disciplinary actions, Fines")</f>
        <v>Disciplinary actions, Fines</v>
      </c>
      <c r="BV130" t="s">
        <v>370</v>
      </c>
      <c r="BX130" t="str">
        <f t="shared" si="61"/>
        <v>State department of health</v>
      </c>
      <c r="BY130" t="s">
        <v>363</v>
      </c>
    </row>
    <row r="131" spans="1:77" x14ac:dyDescent="0.35">
      <c r="A131" t="s">
        <v>358</v>
      </c>
      <c r="B131" s="1">
        <v>43183</v>
      </c>
      <c r="C131" s="1">
        <v>43280</v>
      </c>
      <c r="D131">
        <v>1</v>
      </c>
      <c r="E131" t="s">
        <v>371</v>
      </c>
      <c r="G131" t="str">
        <f t="shared" si="62"/>
        <v>All opioid prescriptions, All prescriptions for acute pain</v>
      </c>
      <c r="H131" t="s">
        <v>372</v>
      </c>
      <c r="I131" t="s">
        <v>364</v>
      </c>
      <c r="J131" t="str">
        <f t="shared" si="57"/>
        <v>Law does not restrict “initial prescriptions” for opioid analgesics</v>
      </c>
      <c r="M131" t="str">
        <f t="shared" si="58"/>
        <v>Yes</v>
      </c>
      <c r="N131" t="s">
        <v>366</v>
      </c>
      <c r="P131">
        <v>1</v>
      </c>
      <c r="Q131" t="s">
        <v>373</v>
      </c>
      <c r="S131">
        <v>0</v>
      </c>
      <c r="V131" t="str">
        <f t="shared" si="63"/>
        <v>7 days</v>
      </c>
      <c r="W131" t="s">
        <v>374</v>
      </c>
      <c r="Y131">
        <v>0</v>
      </c>
      <c r="AE131">
        <v>0</v>
      </c>
      <c r="AK131">
        <v>0</v>
      </c>
      <c r="AQ131">
        <v>1</v>
      </c>
      <c r="AR131" t="s">
        <v>373</v>
      </c>
      <c r="AT131" t="str">
        <f t="shared" si="59"/>
        <v>100 MME</v>
      </c>
      <c r="AU131" t="s">
        <v>375</v>
      </c>
      <c r="AV131" t="s">
        <v>376</v>
      </c>
      <c r="AW131">
        <v>0</v>
      </c>
      <c r="BC131">
        <v>0</v>
      </c>
      <c r="BI131" t="str">
        <f t="shared" si="60"/>
        <v>Schedules not specified in the law</v>
      </c>
      <c r="BL131">
        <v>1</v>
      </c>
      <c r="BM131" t="s">
        <v>377</v>
      </c>
      <c r="BO131" t="s">
        <v>368</v>
      </c>
      <c r="BP131" t="s">
        <v>377</v>
      </c>
      <c r="BQ131" t="s">
        <v>369</v>
      </c>
      <c r="BR131">
        <v>1</v>
      </c>
      <c r="BS131" t="s">
        <v>370</v>
      </c>
      <c r="BU131" t="str">
        <f>("Disciplinary actions, Fines")</f>
        <v>Disciplinary actions, Fines</v>
      </c>
      <c r="BV131" t="s">
        <v>370</v>
      </c>
      <c r="BX131" t="str">
        <f t="shared" si="61"/>
        <v>State department of health</v>
      </c>
      <c r="BY131" t="s">
        <v>363</v>
      </c>
    </row>
    <row r="132" spans="1:77" x14ac:dyDescent="0.35">
      <c r="A132" t="s">
        <v>358</v>
      </c>
      <c r="B132" s="1">
        <v>43281</v>
      </c>
      <c r="C132" s="1">
        <v>43312</v>
      </c>
      <c r="D132">
        <v>1</v>
      </c>
      <c r="E132" t="s">
        <v>378</v>
      </c>
      <c r="G132" t="str">
        <f t="shared" si="62"/>
        <v>All opioid prescriptions, All prescriptions for acute pain</v>
      </c>
      <c r="H132" t="s">
        <v>379</v>
      </c>
      <c r="I132" t="s">
        <v>364</v>
      </c>
      <c r="J132" t="str">
        <f t="shared" si="57"/>
        <v>Law does not restrict “initial prescriptions” for opioid analgesics</v>
      </c>
      <c r="M132" t="str">
        <f t="shared" si="58"/>
        <v>Yes</v>
      </c>
      <c r="N132" t="s">
        <v>366</v>
      </c>
      <c r="P132">
        <v>1</v>
      </c>
      <c r="Q132" t="s">
        <v>380</v>
      </c>
      <c r="S132">
        <v>0</v>
      </c>
      <c r="V132" t="str">
        <f t="shared" si="63"/>
        <v>7 days</v>
      </c>
      <c r="W132" t="s">
        <v>381</v>
      </c>
      <c r="Y132">
        <v>0</v>
      </c>
      <c r="AE132">
        <v>0</v>
      </c>
      <c r="AK132">
        <v>0</v>
      </c>
      <c r="AQ132">
        <v>1</v>
      </c>
      <c r="AR132" t="s">
        <v>380</v>
      </c>
      <c r="AT132" t="str">
        <f t="shared" si="59"/>
        <v>100 MME</v>
      </c>
      <c r="AU132" t="s">
        <v>382</v>
      </c>
      <c r="AV132" t="s">
        <v>383</v>
      </c>
      <c r="AW132">
        <v>0</v>
      </c>
      <c r="BC132">
        <v>0</v>
      </c>
      <c r="BI132" t="str">
        <f t="shared" si="60"/>
        <v>Schedules not specified in the law</v>
      </c>
      <c r="BL132">
        <v>1</v>
      </c>
      <c r="BM132" t="s">
        <v>384</v>
      </c>
      <c r="BO132" t="s">
        <v>368</v>
      </c>
      <c r="BP132" t="s">
        <v>384</v>
      </c>
      <c r="BQ132" t="s">
        <v>369</v>
      </c>
      <c r="BR132">
        <v>1</v>
      </c>
      <c r="BS132" t="s">
        <v>370</v>
      </c>
      <c r="BU132" t="str">
        <f>("Disciplinary actions, Fines")</f>
        <v>Disciplinary actions, Fines</v>
      </c>
      <c r="BV132" t="s">
        <v>370</v>
      </c>
      <c r="BX132" t="str">
        <f t="shared" si="61"/>
        <v>State department of health</v>
      </c>
      <c r="BY132" t="s">
        <v>363</v>
      </c>
    </row>
    <row r="133" spans="1:77" x14ac:dyDescent="0.35">
      <c r="A133" t="s">
        <v>358</v>
      </c>
      <c r="B133" s="1">
        <v>43313</v>
      </c>
      <c r="C133" s="1">
        <v>43830</v>
      </c>
      <c r="D133">
        <v>1</v>
      </c>
      <c r="E133" t="s">
        <v>385</v>
      </c>
      <c r="G133" t="str">
        <f t="shared" si="62"/>
        <v>All opioid prescriptions, All prescriptions for acute pain</v>
      </c>
      <c r="H133" t="s">
        <v>379</v>
      </c>
      <c r="I133" t="s">
        <v>364</v>
      </c>
      <c r="J133" t="str">
        <f t="shared" si="57"/>
        <v>Law does not restrict “initial prescriptions” for opioid analgesics</v>
      </c>
      <c r="M133" t="str">
        <f t="shared" si="58"/>
        <v>Yes</v>
      </c>
      <c r="N133" t="s">
        <v>386</v>
      </c>
      <c r="P133">
        <v>1</v>
      </c>
      <c r="Q133" t="s">
        <v>380</v>
      </c>
      <c r="S133">
        <v>0</v>
      </c>
      <c r="V133" t="str">
        <f t="shared" si="63"/>
        <v>7 days</v>
      </c>
      <c r="W133" t="s">
        <v>387</v>
      </c>
      <c r="Y133">
        <v>0</v>
      </c>
      <c r="AE133">
        <v>0</v>
      </c>
      <c r="AK133">
        <v>0</v>
      </c>
      <c r="AQ133">
        <v>1</v>
      </c>
      <c r="AR133" t="s">
        <v>380</v>
      </c>
      <c r="AT133" t="str">
        <f t="shared" si="59"/>
        <v>100 MME</v>
      </c>
      <c r="AU133" t="s">
        <v>388</v>
      </c>
      <c r="AV133" t="s">
        <v>383</v>
      </c>
      <c r="AW133">
        <v>0</v>
      </c>
      <c r="BC133">
        <v>0</v>
      </c>
      <c r="BI133" t="str">
        <f t="shared" si="60"/>
        <v>Schedules not specified in the law</v>
      </c>
      <c r="BL133">
        <v>1</v>
      </c>
      <c r="BM133" t="s">
        <v>384</v>
      </c>
      <c r="BO133" t="s">
        <v>368</v>
      </c>
      <c r="BP133" t="s">
        <v>384</v>
      </c>
      <c r="BQ133" t="s">
        <v>369</v>
      </c>
      <c r="BR133">
        <v>1</v>
      </c>
      <c r="BS133" t="s">
        <v>370</v>
      </c>
      <c r="BU133" t="str">
        <f>("Disciplinary actions, Fines")</f>
        <v>Disciplinary actions, Fines</v>
      </c>
      <c r="BV133" t="s">
        <v>370</v>
      </c>
      <c r="BX133" t="str">
        <f t="shared" si="61"/>
        <v>State department of health</v>
      </c>
      <c r="BY133" t="s">
        <v>363</v>
      </c>
    </row>
    <row r="134" spans="1:77" x14ac:dyDescent="0.35">
      <c r="A134" t="s">
        <v>389</v>
      </c>
      <c r="B134" s="1">
        <v>41640</v>
      </c>
      <c r="C134" s="1">
        <v>42879</v>
      </c>
      <c r="D134">
        <v>0</v>
      </c>
    </row>
    <row r="135" spans="1:77" x14ac:dyDescent="0.35">
      <c r="A135" t="s">
        <v>389</v>
      </c>
      <c r="B135" s="1">
        <v>42880</v>
      </c>
      <c r="C135" s="1">
        <v>42916</v>
      </c>
      <c r="D135">
        <v>1</v>
      </c>
      <c r="E135" t="s">
        <v>390</v>
      </c>
      <c r="G135" t="str">
        <f>("All opioid prescriptions")</f>
        <v>All opioid prescriptions</v>
      </c>
      <c r="H135" t="s">
        <v>390</v>
      </c>
      <c r="J135" t="str">
        <f>("Law does not define initial prescriptions ")</f>
        <v xml:space="preserve">Law does not define initial prescriptions </v>
      </c>
      <c r="M135" t="s">
        <v>80</v>
      </c>
      <c r="P135">
        <v>0</v>
      </c>
      <c r="AE135">
        <v>1</v>
      </c>
      <c r="AF135" t="s">
        <v>390</v>
      </c>
      <c r="AH135" t="str">
        <f>("No greater quantity than needed")</f>
        <v>No greater quantity than needed</v>
      </c>
      <c r="AI135" t="s">
        <v>390</v>
      </c>
      <c r="AJ135" t="s">
        <v>391</v>
      </c>
      <c r="AK135">
        <v>0</v>
      </c>
      <c r="AN135" t="str">
        <f>("")</f>
        <v/>
      </c>
      <c r="AQ135">
        <v>1</v>
      </c>
      <c r="AR135" t="s">
        <v>390</v>
      </c>
      <c r="AS135" t="s">
        <v>391</v>
      </c>
      <c r="AT135" t="str">
        <f>("Lowest effective dosage")</f>
        <v>Lowest effective dosage</v>
      </c>
      <c r="AU135" t="s">
        <v>390</v>
      </c>
      <c r="AV135" t="s">
        <v>391</v>
      </c>
      <c r="AW135">
        <v>0</v>
      </c>
      <c r="BC135">
        <v>0</v>
      </c>
      <c r="BI135" t="str">
        <f>("Schedule II, Schedule III, Schedule IV, Schedule V")</f>
        <v>Schedule II, Schedule III, Schedule IV, Schedule V</v>
      </c>
      <c r="BJ135" t="s">
        <v>390</v>
      </c>
      <c r="BK135" t="s">
        <v>392</v>
      </c>
      <c r="BL135">
        <v>1</v>
      </c>
      <c r="BM135" t="s">
        <v>390</v>
      </c>
      <c r="BO135" t="str">
        <f>("Palliative care, Cancer-related pain, Substance use disorder, Chronic pain")</f>
        <v>Palliative care, Cancer-related pain, Substance use disorder, Chronic pain</v>
      </c>
      <c r="BR135">
        <v>1</v>
      </c>
      <c r="BS135" t="s">
        <v>390</v>
      </c>
      <c r="BU135" t="str">
        <f>("Disciplinary actions")</f>
        <v>Disciplinary actions</v>
      </c>
      <c r="BV135" t="s">
        <v>390</v>
      </c>
      <c r="BX135" t="str">
        <f>("State medical licensing board")</f>
        <v>State medical licensing board</v>
      </c>
      <c r="BY135" t="s">
        <v>390</v>
      </c>
    </row>
    <row r="136" spans="1:77" x14ac:dyDescent="0.35">
      <c r="A136" t="s">
        <v>389</v>
      </c>
      <c r="B136" s="1">
        <v>42917</v>
      </c>
      <c r="C136" s="1">
        <v>43008</v>
      </c>
      <c r="D136">
        <v>1</v>
      </c>
      <c r="E136" t="s">
        <v>390</v>
      </c>
      <c r="G136" t="str">
        <f>("All opioid prescriptions")</f>
        <v>All opioid prescriptions</v>
      </c>
      <c r="H136" t="s">
        <v>390</v>
      </c>
      <c r="J136" t="str">
        <f>("Law does not define initial prescriptions ")</f>
        <v xml:space="preserve">Law does not define initial prescriptions </v>
      </c>
      <c r="M136" t="s">
        <v>80</v>
      </c>
      <c r="P136">
        <v>0</v>
      </c>
      <c r="AE136">
        <v>1</v>
      </c>
      <c r="AF136" t="s">
        <v>390</v>
      </c>
      <c r="AH136" t="str">
        <f>("No greater quantity than needed")</f>
        <v>No greater quantity than needed</v>
      </c>
      <c r="AI136" t="s">
        <v>390</v>
      </c>
      <c r="AJ136" t="s">
        <v>391</v>
      </c>
      <c r="AK136">
        <v>0</v>
      </c>
      <c r="AN136" t="str">
        <f>("")</f>
        <v/>
      </c>
      <c r="AQ136">
        <v>1</v>
      </c>
      <c r="AR136" t="s">
        <v>390</v>
      </c>
      <c r="AS136" t="s">
        <v>391</v>
      </c>
      <c r="AT136" t="str">
        <f>("Lowest effective dosage")</f>
        <v>Lowest effective dosage</v>
      </c>
      <c r="AU136" t="s">
        <v>390</v>
      </c>
      <c r="AV136" t="s">
        <v>391</v>
      </c>
      <c r="AW136">
        <v>0</v>
      </c>
      <c r="BC136">
        <v>0</v>
      </c>
      <c r="BI136" t="str">
        <f>("Schedule II, Schedule III, Schedule IV, Schedule V")</f>
        <v>Schedule II, Schedule III, Schedule IV, Schedule V</v>
      </c>
      <c r="BJ136" t="s">
        <v>390</v>
      </c>
      <c r="BK136" t="s">
        <v>392</v>
      </c>
      <c r="BL136">
        <v>1</v>
      </c>
      <c r="BM136" t="s">
        <v>390</v>
      </c>
      <c r="BO136" t="str">
        <f>("Palliative care, Cancer-related pain, Substance use disorder, Chronic pain")</f>
        <v>Palliative care, Cancer-related pain, Substance use disorder, Chronic pain</v>
      </c>
      <c r="BR136">
        <v>1</v>
      </c>
      <c r="BS136" t="s">
        <v>390</v>
      </c>
      <c r="BU136" t="str">
        <f>("Disciplinary actions")</f>
        <v>Disciplinary actions</v>
      </c>
      <c r="BV136" t="s">
        <v>390</v>
      </c>
      <c r="BX136" t="str">
        <f>("State medical licensing board")</f>
        <v>State medical licensing board</v>
      </c>
      <c r="BY136" t="s">
        <v>390</v>
      </c>
    </row>
    <row r="137" spans="1:77" x14ac:dyDescent="0.35">
      <c r="A137" t="s">
        <v>389</v>
      </c>
      <c r="B137" s="1">
        <v>43009</v>
      </c>
      <c r="C137" s="1">
        <v>43373</v>
      </c>
      <c r="D137">
        <v>1</v>
      </c>
      <c r="E137" t="s">
        <v>390</v>
      </c>
      <c r="G137" t="str">
        <f>("All opioid prescriptions")</f>
        <v>All opioid prescriptions</v>
      </c>
      <c r="H137" t="s">
        <v>390</v>
      </c>
      <c r="J137" t="str">
        <f>("Law does not define initial prescriptions ")</f>
        <v xml:space="preserve">Law does not define initial prescriptions </v>
      </c>
      <c r="M137" t="s">
        <v>80</v>
      </c>
      <c r="P137">
        <v>0</v>
      </c>
      <c r="AE137">
        <v>1</v>
      </c>
      <c r="AF137" t="s">
        <v>390</v>
      </c>
      <c r="AH137" t="str">
        <f>("No greater quantity than needed")</f>
        <v>No greater quantity than needed</v>
      </c>
      <c r="AI137" t="s">
        <v>390</v>
      </c>
      <c r="AJ137" t="s">
        <v>391</v>
      </c>
      <c r="AK137">
        <v>0</v>
      </c>
      <c r="AN137" t="str">
        <f>("")</f>
        <v/>
      </c>
      <c r="AQ137">
        <v>1</v>
      </c>
      <c r="AR137" t="s">
        <v>390</v>
      </c>
      <c r="AS137" t="s">
        <v>391</v>
      </c>
      <c r="AT137" t="str">
        <f>("Lowest effective dosage")</f>
        <v>Lowest effective dosage</v>
      </c>
      <c r="AU137" t="s">
        <v>390</v>
      </c>
      <c r="AV137" t="s">
        <v>391</v>
      </c>
      <c r="AW137">
        <v>0</v>
      </c>
      <c r="BC137">
        <v>0</v>
      </c>
      <c r="BI137" t="str">
        <f>("Schedule II, Schedule III, Schedule IV, Schedule V")</f>
        <v>Schedule II, Schedule III, Schedule IV, Schedule V</v>
      </c>
      <c r="BJ137" t="s">
        <v>390</v>
      </c>
      <c r="BK137" t="s">
        <v>392</v>
      </c>
      <c r="BL137">
        <v>1</v>
      </c>
      <c r="BM137" t="s">
        <v>390</v>
      </c>
      <c r="BO137" t="str">
        <f>("Palliative care, Cancer-related pain, Substance use disorder, Chronic pain")</f>
        <v>Palliative care, Cancer-related pain, Substance use disorder, Chronic pain</v>
      </c>
      <c r="BR137">
        <v>1</v>
      </c>
      <c r="BS137" t="s">
        <v>390</v>
      </c>
      <c r="BU137" t="str">
        <f>("Disciplinary actions")</f>
        <v>Disciplinary actions</v>
      </c>
      <c r="BV137" t="s">
        <v>390</v>
      </c>
      <c r="BX137" t="str">
        <f>("State medical licensing board")</f>
        <v>State medical licensing board</v>
      </c>
      <c r="BY137" t="s">
        <v>390</v>
      </c>
    </row>
    <row r="138" spans="1:77" x14ac:dyDescent="0.35">
      <c r="A138" t="s">
        <v>389</v>
      </c>
      <c r="B138" s="1">
        <v>43374</v>
      </c>
      <c r="C138" s="1">
        <v>43830</v>
      </c>
      <c r="D138">
        <v>1</v>
      </c>
      <c r="E138" t="s">
        <v>390</v>
      </c>
      <c r="G138" t="str">
        <f>("All opioid prescriptions")</f>
        <v>All opioid prescriptions</v>
      </c>
      <c r="H138" t="s">
        <v>390</v>
      </c>
      <c r="J138" t="str">
        <f>("Law does not define initial prescriptions ")</f>
        <v xml:space="preserve">Law does not define initial prescriptions </v>
      </c>
      <c r="M138" t="s">
        <v>80</v>
      </c>
      <c r="P138">
        <v>0</v>
      </c>
      <c r="AE138">
        <v>1</v>
      </c>
      <c r="AF138" t="s">
        <v>390</v>
      </c>
      <c r="AH138" t="str">
        <f>("No greater quantity than needed")</f>
        <v>No greater quantity than needed</v>
      </c>
      <c r="AI138" t="s">
        <v>390</v>
      </c>
      <c r="AJ138" t="s">
        <v>391</v>
      </c>
      <c r="AK138">
        <v>0</v>
      </c>
      <c r="AQ138">
        <v>1</v>
      </c>
      <c r="AR138" t="s">
        <v>390</v>
      </c>
      <c r="AS138" t="s">
        <v>391</v>
      </c>
      <c r="AT138" t="str">
        <f>("Lowest effective dosage")</f>
        <v>Lowest effective dosage</v>
      </c>
      <c r="AU138" t="s">
        <v>390</v>
      </c>
      <c r="AV138" t="s">
        <v>391</v>
      </c>
      <c r="AW138">
        <v>0</v>
      </c>
      <c r="BC138">
        <v>0</v>
      </c>
      <c r="BI138" t="str">
        <f>("Schedule II, Schedule III, Schedule IV, Schedule V")</f>
        <v>Schedule II, Schedule III, Schedule IV, Schedule V</v>
      </c>
      <c r="BJ138" t="s">
        <v>390</v>
      </c>
      <c r="BK138" t="s">
        <v>392</v>
      </c>
      <c r="BL138">
        <v>1</v>
      </c>
      <c r="BM138" t="s">
        <v>390</v>
      </c>
      <c r="BO138" t="str">
        <f>("Palliative care, Cancer-related pain, Substance use disorder, Chronic pain")</f>
        <v>Palliative care, Cancer-related pain, Substance use disorder, Chronic pain</v>
      </c>
      <c r="BP138" t="s">
        <v>390</v>
      </c>
      <c r="BR138">
        <v>1</v>
      </c>
      <c r="BS138" t="s">
        <v>390</v>
      </c>
      <c r="BU138" t="str">
        <f>("Disciplinary actions")</f>
        <v>Disciplinary actions</v>
      </c>
      <c r="BV138" t="s">
        <v>390</v>
      </c>
      <c r="BX138" t="str">
        <f>("State medical licensing board")</f>
        <v>State medical licensing board</v>
      </c>
      <c r="BY138" t="s">
        <v>390</v>
      </c>
    </row>
    <row r="139" spans="1:77" x14ac:dyDescent="0.35">
      <c r="A139" t="s">
        <v>393</v>
      </c>
      <c r="B139" s="1">
        <v>41640</v>
      </c>
      <c r="C139" s="1">
        <v>42442</v>
      </c>
      <c r="D139">
        <v>0</v>
      </c>
    </row>
    <row r="140" spans="1:77" x14ac:dyDescent="0.35">
      <c r="A140" t="s">
        <v>393</v>
      </c>
      <c r="B140" s="1">
        <v>42443</v>
      </c>
      <c r="C140" s="1">
        <v>42648</v>
      </c>
      <c r="D140">
        <v>1</v>
      </c>
      <c r="E140" t="s">
        <v>394</v>
      </c>
      <c r="G140" t="str">
        <f>("All initial prescriptions, Prescriptions for outpatient use, All opioid prescriptions for minors")</f>
        <v>All initial prescriptions, Prescriptions for outpatient use, All opioid prescriptions for minors</v>
      </c>
      <c r="H140" t="s">
        <v>394</v>
      </c>
      <c r="J140" t="str">
        <f t="shared" ref="J140:J145" si="64">("Initial prescription by current provider ")</f>
        <v xml:space="preserve">Initial prescription by current provider </v>
      </c>
      <c r="K140" t="s">
        <v>394</v>
      </c>
      <c r="M140" t="s">
        <v>80</v>
      </c>
      <c r="P140">
        <v>1</v>
      </c>
      <c r="Q140" t="s">
        <v>394</v>
      </c>
      <c r="S140">
        <v>0</v>
      </c>
      <c r="V140" t="str">
        <f t="shared" ref="V140:V145" si="65">("7 days")</f>
        <v>7 days</v>
      </c>
      <c r="W140" t="s">
        <v>394</v>
      </c>
      <c r="Y140">
        <v>0</v>
      </c>
      <c r="AE140">
        <v>0</v>
      </c>
      <c r="AK140">
        <v>0</v>
      </c>
      <c r="AQ140">
        <v>0</v>
      </c>
      <c r="AW140">
        <v>0</v>
      </c>
      <c r="BC140">
        <v>0</v>
      </c>
      <c r="BI140" t="str">
        <f t="shared" ref="BI140:BI145" si="66">("Schedules not specified in the law")</f>
        <v>Schedules not specified in the law</v>
      </c>
      <c r="BL140">
        <v>1</v>
      </c>
      <c r="BM140" t="s">
        <v>394</v>
      </c>
      <c r="BO140" t="str">
        <f t="shared" ref="BO140:BO145" si="67">("Palliative care, Cancer-related pain, Substance use disorder, Chronic pain, Professional judgment , Acute medical condition")</f>
        <v>Palliative care, Cancer-related pain, Substance use disorder, Chronic pain, Professional judgment , Acute medical condition</v>
      </c>
      <c r="BP140" t="s">
        <v>394</v>
      </c>
      <c r="BR140">
        <v>0</v>
      </c>
    </row>
    <row r="141" spans="1:77" x14ac:dyDescent="0.35">
      <c r="A141" t="s">
        <v>393</v>
      </c>
      <c r="B141" s="1">
        <v>42649</v>
      </c>
      <c r="C141" s="1">
        <v>42916</v>
      </c>
      <c r="D141">
        <v>1</v>
      </c>
      <c r="E141" t="s">
        <v>394</v>
      </c>
      <c r="G141" t="str">
        <f>("All initial prescriptions, All opioid prescriptions for minors")</f>
        <v>All initial prescriptions, All opioid prescriptions for minors</v>
      </c>
      <c r="H141" t="s">
        <v>394</v>
      </c>
      <c r="J141" t="str">
        <f t="shared" si="64"/>
        <v xml:space="preserve">Initial prescription by current provider </v>
      </c>
      <c r="K141" t="s">
        <v>394</v>
      </c>
      <c r="M141" t="s">
        <v>80</v>
      </c>
      <c r="P141">
        <v>1</v>
      </c>
      <c r="Q141" t="s">
        <v>394</v>
      </c>
      <c r="S141">
        <v>0</v>
      </c>
      <c r="V141" t="str">
        <f t="shared" si="65"/>
        <v>7 days</v>
      </c>
      <c r="W141" t="s">
        <v>394</v>
      </c>
      <c r="Y141">
        <v>0</v>
      </c>
      <c r="AE141">
        <v>0</v>
      </c>
      <c r="AK141">
        <v>0</v>
      </c>
      <c r="AQ141">
        <v>0</v>
      </c>
      <c r="AW141">
        <v>0</v>
      </c>
      <c r="BC141">
        <v>0</v>
      </c>
      <c r="BI141" t="str">
        <f t="shared" si="66"/>
        <v>Schedules not specified in the law</v>
      </c>
      <c r="BL141">
        <v>1</v>
      </c>
      <c r="BM141" t="s">
        <v>394</v>
      </c>
      <c r="BO141" t="str">
        <f t="shared" si="67"/>
        <v>Palliative care, Cancer-related pain, Substance use disorder, Chronic pain, Professional judgment , Acute medical condition</v>
      </c>
      <c r="BP141" t="s">
        <v>394</v>
      </c>
      <c r="BR141">
        <v>0</v>
      </c>
    </row>
    <row r="142" spans="1:77" x14ac:dyDescent="0.35">
      <c r="A142" t="s">
        <v>393</v>
      </c>
      <c r="B142" s="1">
        <v>42917</v>
      </c>
      <c r="C142" s="1">
        <v>42943</v>
      </c>
      <c r="D142">
        <v>1</v>
      </c>
      <c r="E142" t="s">
        <v>394</v>
      </c>
      <c r="G142" t="str">
        <f>("All initial prescriptions, All opioid prescriptions for minors")</f>
        <v>All initial prescriptions, All opioid prescriptions for minors</v>
      </c>
      <c r="H142" t="s">
        <v>394</v>
      </c>
      <c r="J142" t="str">
        <f t="shared" si="64"/>
        <v xml:space="preserve">Initial prescription by current provider </v>
      </c>
      <c r="K142" t="s">
        <v>394</v>
      </c>
      <c r="M142" t="s">
        <v>80</v>
      </c>
      <c r="P142">
        <v>1</v>
      </c>
      <c r="Q142" t="s">
        <v>394</v>
      </c>
      <c r="S142">
        <v>0</v>
      </c>
      <c r="V142" t="str">
        <f t="shared" si="65"/>
        <v>7 days</v>
      </c>
      <c r="W142" t="s">
        <v>394</v>
      </c>
      <c r="Y142">
        <v>0</v>
      </c>
      <c r="AE142">
        <v>0</v>
      </c>
      <c r="AK142">
        <v>0</v>
      </c>
      <c r="AQ142">
        <v>0</v>
      </c>
      <c r="AW142">
        <v>0</v>
      </c>
      <c r="BC142">
        <v>0</v>
      </c>
      <c r="BI142" t="str">
        <f t="shared" si="66"/>
        <v>Schedules not specified in the law</v>
      </c>
      <c r="BL142">
        <v>1</v>
      </c>
      <c r="BM142" t="s">
        <v>394</v>
      </c>
      <c r="BO142" t="str">
        <f t="shared" si="67"/>
        <v>Palliative care, Cancer-related pain, Substance use disorder, Chronic pain, Professional judgment , Acute medical condition</v>
      </c>
      <c r="BP142" t="s">
        <v>394</v>
      </c>
      <c r="BR142">
        <v>0</v>
      </c>
    </row>
    <row r="143" spans="1:77" x14ac:dyDescent="0.35">
      <c r="A143" t="s">
        <v>393</v>
      </c>
      <c r="B143" s="1">
        <v>42944</v>
      </c>
      <c r="C143" s="1">
        <v>43320</v>
      </c>
      <c r="D143">
        <v>1</v>
      </c>
      <c r="E143" t="s">
        <v>394</v>
      </c>
      <c r="G143" t="str">
        <f>("All initial prescriptions, All opioid prescriptions for minors")</f>
        <v>All initial prescriptions, All opioid prescriptions for minors</v>
      </c>
      <c r="H143" t="s">
        <v>394</v>
      </c>
      <c r="J143" t="str">
        <f t="shared" si="64"/>
        <v xml:space="preserve">Initial prescription by current provider </v>
      </c>
      <c r="K143" t="s">
        <v>394</v>
      </c>
      <c r="M143" t="s">
        <v>80</v>
      </c>
      <c r="P143">
        <v>1</v>
      </c>
      <c r="Q143" t="s">
        <v>394</v>
      </c>
      <c r="S143">
        <v>0</v>
      </c>
      <c r="V143" t="str">
        <f t="shared" si="65"/>
        <v>7 days</v>
      </c>
      <c r="W143" t="s">
        <v>394</v>
      </c>
      <c r="Y143">
        <v>0</v>
      </c>
      <c r="AE143">
        <v>0</v>
      </c>
      <c r="AK143">
        <v>0</v>
      </c>
      <c r="AQ143">
        <v>0</v>
      </c>
      <c r="AW143">
        <v>0</v>
      </c>
      <c r="BC143">
        <v>0</v>
      </c>
      <c r="BI143" t="str">
        <f t="shared" si="66"/>
        <v>Schedules not specified in the law</v>
      </c>
      <c r="BL143">
        <v>1</v>
      </c>
      <c r="BM143" t="s">
        <v>394</v>
      </c>
      <c r="BO143" t="str">
        <f t="shared" si="67"/>
        <v>Palliative care, Cancer-related pain, Substance use disorder, Chronic pain, Professional judgment , Acute medical condition</v>
      </c>
      <c r="BP143" t="s">
        <v>394</v>
      </c>
      <c r="BR143">
        <v>0</v>
      </c>
    </row>
    <row r="144" spans="1:77" x14ac:dyDescent="0.35">
      <c r="A144" t="s">
        <v>393</v>
      </c>
      <c r="B144" s="1">
        <v>43321</v>
      </c>
      <c r="C144" s="1">
        <v>43685</v>
      </c>
      <c r="D144">
        <v>1</v>
      </c>
      <c r="E144" t="s">
        <v>394</v>
      </c>
      <c r="G144" t="str">
        <f>("All initial prescriptions, All opioid prescriptions for minors")</f>
        <v>All initial prescriptions, All opioid prescriptions for minors</v>
      </c>
      <c r="H144" t="s">
        <v>394</v>
      </c>
      <c r="J144" t="str">
        <f t="shared" si="64"/>
        <v xml:space="preserve">Initial prescription by current provider </v>
      </c>
      <c r="K144" t="s">
        <v>394</v>
      </c>
      <c r="M144" t="s">
        <v>80</v>
      </c>
      <c r="P144">
        <v>1</v>
      </c>
      <c r="Q144" t="s">
        <v>394</v>
      </c>
      <c r="S144">
        <v>0</v>
      </c>
      <c r="V144" t="str">
        <f t="shared" si="65"/>
        <v>7 days</v>
      </c>
      <c r="W144" t="s">
        <v>394</v>
      </c>
      <c r="Y144">
        <v>0</v>
      </c>
      <c r="AE144">
        <v>0</v>
      </c>
      <c r="AK144">
        <v>0</v>
      </c>
      <c r="AQ144">
        <v>0</v>
      </c>
      <c r="AW144">
        <v>0</v>
      </c>
      <c r="BC144">
        <v>0</v>
      </c>
      <c r="BI144" t="str">
        <f t="shared" si="66"/>
        <v>Schedules not specified in the law</v>
      </c>
      <c r="BL144">
        <v>1</v>
      </c>
      <c r="BM144" t="s">
        <v>394</v>
      </c>
      <c r="BO144" t="str">
        <f t="shared" si="67"/>
        <v>Palliative care, Cancer-related pain, Substance use disorder, Chronic pain, Professional judgment , Acute medical condition</v>
      </c>
      <c r="BP144" t="s">
        <v>394</v>
      </c>
      <c r="BR144">
        <v>0</v>
      </c>
    </row>
    <row r="145" spans="1:70" x14ac:dyDescent="0.35">
      <c r="A145" t="s">
        <v>393</v>
      </c>
      <c r="B145" s="1">
        <v>43686</v>
      </c>
      <c r="C145" s="1">
        <v>43830</v>
      </c>
      <c r="D145">
        <v>1</v>
      </c>
      <c r="E145" t="s">
        <v>394</v>
      </c>
      <c r="G145" t="str">
        <f>("All initial prescriptions, All opioid prescriptions for minors")</f>
        <v>All initial prescriptions, All opioid prescriptions for minors</v>
      </c>
      <c r="H145" t="s">
        <v>394</v>
      </c>
      <c r="J145" t="str">
        <f t="shared" si="64"/>
        <v xml:space="preserve">Initial prescription by current provider </v>
      </c>
      <c r="K145" t="s">
        <v>394</v>
      </c>
      <c r="M145" t="s">
        <v>80</v>
      </c>
      <c r="P145">
        <v>1</v>
      </c>
      <c r="Q145" t="s">
        <v>394</v>
      </c>
      <c r="S145">
        <v>0</v>
      </c>
      <c r="V145" t="str">
        <f t="shared" si="65"/>
        <v>7 days</v>
      </c>
      <c r="W145" t="s">
        <v>394</v>
      </c>
      <c r="Y145">
        <v>0</v>
      </c>
      <c r="AE145">
        <v>0</v>
      </c>
      <c r="AK145">
        <v>0</v>
      </c>
      <c r="AQ145">
        <v>0</v>
      </c>
      <c r="AW145">
        <v>0</v>
      </c>
      <c r="BC145">
        <v>0</v>
      </c>
      <c r="BI145" t="str">
        <f t="shared" si="66"/>
        <v>Schedules not specified in the law</v>
      </c>
      <c r="BL145">
        <v>1</v>
      </c>
      <c r="BM145" t="s">
        <v>394</v>
      </c>
      <c r="BO145" t="str">
        <f t="shared" si="67"/>
        <v>Palliative care, Cancer-related pain, Substance use disorder, Chronic pain, Professional judgment , Acute medical condition</v>
      </c>
      <c r="BP145" t="s">
        <v>394</v>
      </c>
      <c r="BR145">
        <v>0</v>
      </c>
    </row>
    <row r="146" spans="1:70" x14ac:dyDescent="0.35">
      <c r="A146" t="s">
        <v>395</v>
      </c>
      <c r="B146" s="1">
        <v>41640</v>
      </c>
      <c r="C146" s="1">
        <v>43281</v>
      </c>
      <c r="D146">
        <v>0</v>
      </c>
    </row>
    <row r="147" spans="1:70" x14ac:dyDescent="0.35">
      <c r="A147" t="s">
        <v>395</v>
      </c>
      <c r="B147" s="1">
        <v>43282</v>
      </c>
      <c r="C147" s="1">
        <v>43830</v>
      </c>
      <c r="D147">
        <v>1</v>
      </c>
      <c r="E147" t="s">
        <v>396</v>
      </c>
      <c r="G147" t="str">
        <f>("All prescriptions for acute pain")</f>
        <v>All prescriptions for acute pain</v>
      </c>
      <c r="H147" t="s">
        <v>396</v>
      </c>
      <c r="J147" t="str">
        <f>("Law does not restrict “initial prescriptions” for opioid analgesics")</f>
        <v>Law does not restrict “initial prescriptions” for opioid analgesics</v>
      </c>
      <c r="M147" t="str">
        <f>("Yes")</f>
        <v>Yes</v>
      </c>
      <c r="N147" t="s">
        <v>396</v>
      </c>
      <c r="P147">
        <v>1</v>
      </c>
      <c r="Q147" t="s">
        <v>396</v>
      </c>
      <c r="S147">
        <v>0</v>
      </c>
      <c r="V147" t="str">
        <f>("7 days")</f>
        <v>7 days</v>
      </c>
      <c r="W147" t="s">
        <v>396</v>
      </c>
      <c r="Y147">
        <v>0</v>
      </c>
      <c r="AE147">
        <v>0</v>
      </c>
      <c r="AK147">
        <v>0</v>
      </c>
      <c r="AQ147">
        <v>0</v>
      </c>
      <c r="AW147">
        <v>0</v>
      </c>
      <c r="BC147">
        <v>0</v>
      </c>
      <c r="BI147" t="str">
        <f t="shared" ref="BI147:BI152" si="68">("Schedules not specified in the law")</f>
        <v>Schedules not specified in the law</v>
      </c>
      <c r="BL147">
        <v>0</v>
      </c>
      <c r="BR147">
        <v>0</v>
      </c>
    </row>
    <row r="148" spans="1:70" x14ac:dyDescent="0.35">
      <c r="A148" t="s">
        <v>397</v>
      </c>
      <c r="B148" s="1">
        <v>41640</v>
      </c>
      <c r="C148" s="1">
        <v>42004</v>
      </c>
      <c r="D148">
        <v>1</v>
      </c>
      <c r="E148" t="s">
        <v>398</v>
      </c>
      <c r="G148" t="str">
        <f t="shared" ref="G148:G154" si="69">("Initial prescriptions for acute pain, All prescriptions for acute pain")</f>
        <v>Initial prescriptions for acute pain, All prescriptions for acute pain</v>
      </c>
      <c r="H148" t="s">
        <v>398</v>
      </c>
      <c r="J148" t="str">
        <f t="shared" ref="J148:J154" si="70">("Prescriptions for acute pain event")</f>
        <v>Prescriptions for acute pain event</v>
      </c>
      <c r="K148" t="s">
        <v>398</v>
      </c>
      <c r="M148" t="str">
        <f>("No")</f>
        <v>No</v>
      </c>
      <c r="P148">
        <v>1</v>
      </c>
      <c r="Q148" t="s">
        <v>398</v>
      </c>
      <c r="S148">
        <v>1</v>
      </c>
      <c r="T148" t="s">
        <v>398</v>
      </c>
      <c r="V148" t="str">
        <f>("14 days, 30 days")</f>
        <v>14 days, 30 days</v>
      </c>
      <c r="W148" t="s">
        <v>399</v>
      </c>
      <c r="X148" t="s">
        <v>400</v>
      </c>
      <c r="Y148">
        <v>0</v>
      </c>
      <c r="AE148">
        <v>0</v>
      </c>
      <c r="AK148">
        <v>0</v>
      </c>
      <c r="AQ148">
        <v>1</v>
      </c>
      <c r="AR148" t="s">
        <v>398</v>
      </c>
      <c r="AT148" t="str">
        <f t="shared" ref="AT148:AT154" si="71">("Lowest effective dosage")</f>
        <v>Lowest effective dosage</v>
      </c>
      <c r="AU148" t="s">
        <v>398</v>
      </c>
      <c r="AW148">
        <v>0</v>
      </c>
      <c r="BC148">
        <v>0</v>
      </c>
      <c r="BI148" t="str">
        <f t="shared" si="68"/>
        <v>Schedules not specified in the law</v>
      </c>
      <c r="BL148">
        <v>0</v>
      </c>
      <c r="BR148">
        <v>0</v>
      </c>
    </row>
    <row r="149" spans="1:70" x14ac:dyDescent="0.35">
      <c r="A149" t="s">
        <v>397</v>
      </c>
      <c r="B149" s="1">
        <v>42005</v>
      </c>
      <c r="C149" s="1">
        <v>42185</v>
      </c>
      <c r="D149">
        <v>1</v>
      </c>
      <c r="E149" t="s">
        <v>398</v>
      </c>
      <c r="G149" t="str">
        <f t="shared" si="69"/>
        <v>Initial prescriptions for acute pain, All prescriptions for acute pain</v>
      </c>
      <c r="H149" t="s">
        <v>399</v>
      </c>
      <c r="J149" t="str">
        <f t="shared" si="70"/>
        <v>Prescriptions for acute pain event</v>
      </c>
      <c r="K149" t="s">
        <v>398</v>
      </c>
      <c r="M149" t="str">
        <f>("No")</f>
        <v>No</v>
      </c>
      <c r="P149">
        <v>1</v>
      </c>
      <c r="Q149" t="s">
        <v>398</v>
      </c>
      <c r="S149">
        <v>1</v>
      </c>
      <c r="T149" t="s">
        <v>398</v>
      </c>
      <c r="V149" t="str">
        <f>("14 days, 30 days")</f>
        <v>14 days, 30 days</v>
      </c>
      <c r="W149" t="s">
        <v>399</v>
      </c>
      <c r="X149" t="s">
        <v>400</v>
      </c>
      <c r="Y149">
        <v>0</v>
      </c>
      <c r="AE149">
        <v>0</v>
      </c>
      <c r="AK149">
        <v>0</v>
      </c>
      <c r="AQ149">
        <v>1</v>
      </c>
      <c r="AR149" t="s">
        <v>398</v>
      </c>
      <c r="AT149" t="str">
        <f t="shared" si="71"/>
        <v>Lowest effective dosage</v>
      </c>
      <c r="AU149" t="s">
        <v>398</v>
      </c>
      <c r="AW149">
        <v>0</v>
      </c>
      <c r="BC149">
        <v>0</v>
      </c>
      <c r="BI149" t="str">
        <f t="shared" si="68"/>
        <v>Schedules not specified in the law</v>
      </c>
      <c r="BL149">
        <v>0</v>
      </c>
      <c r="BR149">
        <v>0</v>
      </c>
    </row>
    <row r="150" spans="1:70" x14ac:dyDescent="0.35">
      <c r="A150" t="s">
        <v>397</v>
      </c>
      <c r="B150" s="1">
        <v>42186</v>
      </c>
      <c r="C150" s="1">
        <v>42197</v>
      </c>
      <c r="D150">
        <v>1</v>
      </c>
      <c r="E150" t="s">
        <v>398</v>
      </c>
      <c r="G150" t="str">
        <f t="shared" si="69"/>
        <v>Initial prescriptions for acute pain, All prescriptions for acute pain</v>
      </c>
      <c r="H150" t="s">
        <v>398</v>
      </c>
      <c r="J150" t="str">
        <f t="shared" si="70"/>
        <v>Prescriptions for acute pain event</v>
      </c>
      <c r="K150" t="s">
        <v>398</v>
      </c>
      <c r="M150" t="str">
        <f>("No")</f>
        <v>No</v>
      </c>
      <c r="P150">
        <v>1</v>
      </c>
      <c r="Q150" t="s">
        <v>398</v>
      </c>
      <c r="S150">
        <v>1</v>
      </c>
      <c r="T150" t="s">
        <v>398</v>
      </c>
      <c r="V150" t="str">
        <f>("14 days, 30 days")</f>
        <v>14 days, 30 days</v>
      </c>
      <c r="W150" t="s">
        <v>398</v>
      </c>
      <c r="X150" t="s">
        <v>400</v>
      </c>
      <c r="Y150">
        <v>0</v>
      </c>
      <c r="AE150">
        <v>0</v>
      </c>
      <c r="AK150">
        <v>0</v>
      </c>
      <c r="AQ150">
        <v>1</v>
      </c>
      <c r="AR150" t="s">
        <v>398</v>
      </c>
      <c r="AT150" t="str">
        <f t="shared" si="71"/>
        <v>Lowest effective dosage</v>
      </c>
      <c r="AU150" t="s">
        <v>398</v>
      </c>
      <c r="AW150">
        <v>0</v>
      </c>
      <c r="BC150">
        <v>0</v>
      </c>
      <c r="BI150" t="str">
        <f t="shared" si="68"/>
        <v>Schedules not specified in the law</v>
      </c>
      <c r="BL150">
        <v>0</v>
      </c>
      <c r="BN150" t="s">
        <v>401</v>
      </c>
      <c r="BR150">
        <v>0</v>
      </c>
    </row>
    <row r="151" spans="1:70" x14ac:dyDescent="0.35">
      <c r="A151" t="s">
        <v>397</v>
      </c>
      <c r="B151" s="1">
        <v>42198</v>
      </c>
      <c r="C151" s="1">
        <v>42582</v>
      </c>
      <c r="D151">
        <v>1</v>
      </c>
      <c r="E151" t="s">
        <v>398</v>
      </c>
      <c r="G151" t="str">
        <f t="shared" si="69"/>
        <v>Initial prescriptions for acute pain, All prescriptions for acute pain</v>
      </c>
      <c r="H151" t="s">
        <v>398</v>
      </c>
      <c r="J151" t="str">
        <f t="shared" si="70"/>
        <v>Prescriptions for acute pain event</v>
      </c>
      <c r="K151" t="s">
        <v>398</v>
      </c>
      <c r="M151" t="str">
        <f>("No")</f>
        <v>No</v>
      </c>
      <c r="P151">
        <v>1</v>
      </c>
      <c r="Q151" t="s">
        <v>398</v>
      </c>
      <c r="S151">
        <v>1</v>
      </c>
      <c r="T151" t="s">
        <v>398</v>
      </c>
      <c r="V151" t="str">
        <f>("14 days, 30 days")</f>
        <v>14 days, 30 days</v>
      </c>
      <c r="W151" t="s">
        <v>398</v>
      </c>
      <c r="X151" t="s">
        <v>400</v>
      </c>
      <c r="Y151">
        <v>0</v>
      </c>
      <c r="AE151">
        <v>0</v>
      </c>
      <c r="AK151">
        <v>0</v>
      </c>
      <c r="AQ151">
        <v>1</v>
      </c>
      <c r="AR151" t="s">
        <v>398</v>
      </c>
      <c r="AT151" t="str">
        <f t="shared" si="71"/>
        <v>Lowest effective dosage</v>
      </c>
      <c r="AU151" t="s">
        <v>398</v>
      </c>
      <c r="AW151">
        <v>0</v>
      </c>
      <c r="BC151">
        <v>0</v>
      </c>
      <c r="BI151" t="str">
        <f t="shared" si="68"/>
        <v>Schedules not specified in the law</v>
      </c>
      <c r="BL151">
        <v>0</v>
      </c>
      <c r="BN151" t="s">
        <v>401</v>
      </c>
      <c r="BR151">
        <v>0</v>
      </c>
    </row>
    <row r="152" spans="1:70" x14ac:dyDescent="0.35">
      <c r="A152" t="s">
        <v>397</v>
      </c>
      <c r="B152" s="1">
        <v>42583</v>
      </c>
      <c r="C152" s="1">
        <v>42916</v>
      </c>
      <c r="D152">
        <v>1</v>
      </c>
      <c r="E152" t="s">
        <v>398</v>
      </c>
      <c r="G152" t="str">
        <f t="shared" si="69"/>
        <v>Initial prescriptions for acute pain, All prescriptions for acute pain</v>
      </c>
      <c r="H152" t="s">
        <v>398</v>
      </c>
      <c r="J152" t="str">
        <f t="shared" si="70"/>
        <v>Prescriptions for acute pain event</v>
      </c>
      <c r="K152" t="s">
        <v>398</v>
      </c>
      <c r="M152" t="str">
        <f>("No")</f>
        <v>No</v>
      </c>
      <c r="P152">
        <v>1</v>
      </c>
      <c r="Q152" t="s">
        <v>398</v>
      </c>
      <c r="S152">
        <v>1</v>
      </c>
      <c r="T152" t="s">
        <v>398</v>
      </c>
      <c r="V152" t="str">
        <f>("14 days, 30 days")</f>
        <v>14 days, 30 days</v>
      </c>
      <c r="W152" t="s">
        <v>398</v>
      </c>
      <c r="X152" t="s">
        <v>400</v>
      </c>
      <c r="Y152">
        <v>0</v>
      </c>
      <c r="AE152">
        <v>0</v>
      </c>
      <c r="AK152">
        <v>0</v>
      </c>
      <c r="AQ152">
        <v>1</v>
      </c>
      <c r="AR152" t="s">
        <v>398</v>
      </c>
      <c r="AT152" t="str">
        <f t="shared" si="71"/>
        <v>Lowest effective dosage</v>
      </c>
      <c r="AU152" t="s">
        <v>398</v>
      </c>
      <c r="AW152">
        <v>0</v>
      </c>
      <c r="BC152">
        <v>0</v>
      </c>
      <c r="BI152" t="str">
        <f t="shared" si="68"/>
        <v>Schedules not specified in the law</v>
      </c>
      <c r="BL152">
        <v>0</v>
      </c>
      <c r="BN152" t="s">
        <v>401</v>
      </c>
      <c r="BR152">
        <v>0</v>
      </c>
    </row>
    <row r="153" spans="1:70" x14ac:dyDescent="0.35">
      <c r="A153" t="s">
        <v>397</v>
      </c>
      <c r="B153" s="1">
        <v>42917</v>
      </c>
      <c r="C153" s="1">
        <v>43646</v>
      </c>
      <c r="D153">
        <v>1</v>
      </c>
      <c r="E153" t="s">
        <v>402</v>
      </c>
      <c r="G153" t="str">
        <f t="shared" si="69"/>
        <v>Initial prescriptions for acute pain, All prescriptions for acute pain</v>
      </c>
      <c r="H153" t="s">
        <v>402</v>
      </c>
      <c r="J153" t="str">
        <f t="shared" si="70"/>
        <v>Prescriptions for acute pain event</v>
      </c>
      <c r="K153" t="s">
        <v>398</v>
      </c>
      <c r="M153" t="str">
        <f>("Yes")</f>
        <v>Yes</v>
      </c>
      <c r="N153" t="s">
        <v>403</v>
      </c>
      <c r="P153">
        <v>1</v>
      </c>
      <c r="Q153" t="s">
        <v>402</v>
      </c>
      <c r="S153">
        <v>1</v>
      </c>
      <c r="T153" t="s">
        <v>402</v>
      </c>
      <c r="V153" t="str">
        <f>("4 days, 14 days, 30 days")</f>
        <v>4 days, 14 days, 30 days</v>
      </c>
      <c r="W153" t="s">
        <v>404</v>
      </c>
      <c r="X153" t="s">
        <v>405</v>
      </c>
      <c r="Y153">
        <v>0</v>
      </c>
      <c r="AE153">
        <v>0</v>
      </c>
      <c r="AK153">
        <v>0</v>
      </c>
      <c r="AQ153">
        <v>1</v>
      </c>
      <c r="AR153" t="s">
        <v>398</v>
      </c>
      <c r="AT153" t="str">
        <f t="shared" si="71"/>
        <v>Lowest effective dosage</v>
      </c>
      <c r="AU153" t="s">
        <v>398</v>
      </c>
      <c r="AW153">
        <v>0</v>
      </c>
      <c r="BC153">
        <v>0</v>
      </c>
      <c r="BI153" t="str">
        <f>("Schedule II, Schedule III, Schedule IV")</f>
        <v>Schedule II, Schedule III, Schedule IV</v>
      </c>
      <c r="BJ153" t="s">
        <v>403</v>
      </c>
      <c r="BL153">
        <v>1</v>
      </c>
      <c r="BM153" t="s">
        <v>403</v>
      </c>
      <c r="BO153" t="str">
        <f>("Palliative care, Cancer-related pain, Chronic pain, Professional judgment ")</f>
        <v xml:space="preserve">Palliative care, Cancer-related pain, Chronic pain, Professional judgment </v>
      </c>
      <c r="BP153" t="s">
        <v>403</v>
      </c>
      <c r="BR153">
        <v>0</v>
      </c>
    </row>
    <row r="154" spans="1:70" x14ac:dyDescent="0.35">
      <c r="A154" t="s">
        <v>397</v>
      </c>
      <c r="B154" s="1">
        <v>43647</v>
      </c>
      <c r="C154" s="1">
        <v>43830</v>
      </c>
      <c r="D154">
        <v>1</v>
      </c>
      <c r="E154" t="s">
        <v>406</v>
      </c>
      <c r="G154" t="str">
        <f t="shared" si="69"/>
        <v>Initial prescriptions for acute pain, All prescriptions for acute pain</v>
      </c>
      <c r="H154" t="s">
        <v>406</v>
      </c>
      <c r="J154" t="str">
        <f t="shared" si="70"/>
        <v>Prescriptions for acute pain event</v>
      </c>
      <c r="K154" t="s">
        <v>398</v>
      </c>
      <c r="M154" t="str">
        <f>("Yes")</f>
        <v>Yes</v>
      </c>
      <c r="N154" t="s">
        <v>403</v>
      </c>
      <c r="P154">
        <v>1</v>
      </c>
      <c r="Q154" t="s">
        <v>402</v>
      </c>
      <c r="S154">
        <v>1</v>
      </c>
      <c r="T154" t="s">
        <v>402</v>
      </c>
      <c r="V154" t="str">
        <f>("4 days, 7 days, 14 days, 30 days")</f>
        <v>4 days, 7 days, 14 days, 30 days</v>
      </c>
      <c r="W154" t="s">
        <v>402</v>
      </c>
      <c r="X154" t="s">
        <v>407</v>
      </c>
      <c r="Y154">
        <v>1</v>
      </c>
      <c r="Z154" t="s">
        <v>403</v>
      </c>
      <c r="AB154" t="str">
        <f>("5 days")</f>
        <v>5 days</v>
      </c>
      <c r="AC154" t="s">
        <v>403</v>
      </c>
      <c r="AE154">
        <v>0</v>
      </c>
      <c r="AK154">
        <v>0</v>
      </c>
      <c r="AQ154">
        <v>1</v>
      </c>
      <c r="AR154" t="s">
        <v>398</v>
      </c>
      <c r="AT154" t="str">
        <f t="shared" si="71"/>
        <v>Lowest effective dosage</v>
      </c>
      <c r="AU154" t="s">
        <v>398</v>
      </c>
      <c r="AW154">
        <v>0</v>
      </c>
      <c r="BC154">
        <v>0</v>
      </c>
      <c r="BI154" t="str">
        <f>("Schedule II, Schedule III, Schedule IV")</f>
        <v>Schedule II, Schedule III, Schedule IV</v>
      </c>
      <c r="BJ154" t="s">
        <v>403</v>
      </c>
      <c r="BL154">
        <v>1</v>
      </c>
      <c r="BM154" t="s">
        <v>403</v>
      </c>
      <c r="BO154" t="str">
        <f>("Palliative care, Cancer-related pain, Chronic pain, Professional judgment ")</f>
        <v xml:space="preserve">Palliative care, Cancer-related pain, Chronic pain, Professional judgment </v>
      </c>
      <c r="BP154" t="s">
        <v>403</v>
      </c>
      <c r="BR154">
        <v>0</v>
      </c>
    </row>
    <row r="155" spans="1:70" x14ac:dyDescent="0.35">
      <c r="A155" t="s">
        <v>408</v>
      </c>
      <c r="B155" s="1">
        <v>41640</v>
      </c>
      <c r="C155" s="1">
        <v>43400</v>
      </c>
      <c r="D155">
        <v>0</v>
      </c>
    </row>
    <row r="156" spans="1:70" x14ac:dyDescent="0.35">
      <c r="A156" t="s">
        <v>408</v>
      </c>
      <c r="B156" s="1">
        <v>43401</v>
      </c>
      <c r="C156" s="1">
        <v>43697</v>
      </c>
      <c r="D156">
        <v>1</v>
      </c>
      <c r="E156" t="s">
        <v>409</v>
      </c>
      <c r="G156" t="str">
        <f>("All prescriptions for acute pain, Opioids prescribed concurrently with benzodiazepines")</f>
        <v>All prescriptions for acute pain, Opioids prescribed concurrently with benzodiazepines</v>
      </c>
      <c r="H156" t="s">
        <v>410</v>
      </c>
      <c r="I156" t="s">
        <v>411</v>
      </c>
      <c r="J156" t="str">
        <f>("Law does not restrict “initial prescriptions” for opioid analgesics")</f>
        <v>Law does not restrict “initial prescriptions” for opioid analgesics</v>
      </c>
      <c r="M156" t="str">
        <f>("Yes")</f>
        <v>Yes</v>
      </c>
      <c r="N156" t="s">
        <v>409</v>
      </c>
      <c r="P156">
        <v>1</v>
      </c>
      <c r="Q156" t="s">
        <v>409</v>
      </c>
      <c r="S156">
        <v>0</v>
      </c>
      <c r="V156" t="str">
        <f>("10 days")</f>
        <v>10 days</v>
      </c>
      <c r="W156" t="s">
        <v>409</v>
      </c>
      <c r="X156" t="s">
        <v>412</v>
      </c>
      <c r="Y156">
        <v>0</v>
      </c>
      <c r="AE156">
        <v>1</v>
      </c>
      <c r="AF156" t="s">
        <v>409</v>
      </c>
      <c r="AH156" t="str">
        <f>("No greater quantity than needed")</f>
        <v>No greater quantity than needed</v>
      </c>
      <c r="AI156" t="s">
        <v>409</v>
      </c>
      <c r="AJ156" t="s">
        <v>413</v>
      </c>
      <c r="AK156">
        <v>0</v>
      </c>
      <c r="AQ156">
        <v>1</v>
      </c>
      <c r="AR156" t="s">
        <v>414</v>
      </c>
      <c r="AT156" t="str">
        <f>("Lowest effective dosage")</f>
        <v>Lowest effective dosage</v>
      </c>
      <c r="AU156" t="s">
        <v>414</v>
      </c>
      <c r="AV156" t="s">
        <v>415</v>
      </c>
      <c r="AW156">
        <v>0</v>
      </c>
      <c r="BC156">
        <v>0</v>
      </c>
      <c r="BI156" t="str">
        <f>("Schedules not specified in the law")</f>
        <v>Schedules not specified in the law</v>
      </c>
      <c r="BL156">
        <v>1</v>
      </c>
      <c r="BM156" t="s">
        <v>409</v>
      </c>
      <c r="BO156" t="str">
        <f>("Palliative care, Cancer-related pain, Professional judgment ")</f>
        <v xml:space="preserve">Palliative care, Cancer-related pain, Professional judgment </v>
      </c>
      <c r="BP156" t="s">
        <v>416</v>
      </c>
      <c r="BR156">
        <v>0</v>
      </c>
    </row>
    <row r="157" spans="1:70" x14ac:dyDescent="0.35">
      <c r="A157" t="s">
        <v>408</v>
      </c>
      <c r="B157" s="1">
        <v>43698</v>
      </c>
      <c r="C157" s="1">
        <v>43701</v>
      </c>
      <c r="D157">
        <v>1</v>
      </c>
      <c r="E157" t="s">
        <v>409</v>
      </c>
      <c r="G157" t="str">
        <f>("All prescriptions for acute pain, Opioids prescribed concurrently with benzodiazepines")</f>
        <v>All prescriptions for acute pain, Opioids prescribed concurrently with benzodiazepines</v>
      </c>
      <c r="H157" t="s">
        <v>416</v>
      </c>
      <c r="I157" t="s">
        <v>411</v>
      </c>
      <c r="J157" t="str">
        <f>("Law does not restrict “initial prescriptions” for opioid analgesics")</f>
        <v>Law does not restrict “initial prescriptions” for opioid analgesics</v>
      </c>
      <c r="M157" t="str">
        <f>("Yes")</f>
        <v>Yes</v>
      </c>
      <c r="N157" t="s">
        <v>409</v>
      </c>
      <c r="P157">
        <v>1</v>
      </c>
      <c r="Q157" t="s">
        <v>409</v>
      </c>
      <c r="S157">
        <v>0</v>
      </c>
      <c r="V157" t="str">
        <f>("10 days")</f>
        <v>10 days</v>
      </c>
      <c r="W157" t="s">
        <v>409</v>
      </c>
      <c r="X157" t="s">
        <v>412</v>
      </c>
      <c r="Y157">
        <v>0</v>
      </c>
      <c r="AE157">
        <v>1</v>
      </c>
      <c r="AF157" t="s">
        <v>409</v>
      </c>
      <c r="AH157" t="str">
        <f>("No greater quantity than needed")</f>
        <v>No greater quantity than needed</v>
      </c>
      <c r="AI157" t="s">
        <v>409</v>
      </c>
      <c r="AJ157" t="s">
        <v>413</v>
      </c>
      <c r="AK157">
        <v>0</v>
      </c>
      <c r="AQ157">
        <v>1</v>
      </c>
      <c r="AR157" t="s">
        <v>414</v>
      </c>
      <c r="AT157" t="str">
        <f>("Lowest effective dosage")</f>
        <v>Lowest effective dosage</v>
      </c>
      <c r="AU157" t="s">
        <v>414</v>
      </c>
      <c r="AV157" t="s">
        <v>415</v>
      </c>
      <c r="AW157">
        <v>0</v>
      </c>
      <c r="BC157">
        <v>0</v>
      </c>
      <c r="BI157" t="str">
        <f>("Schedules not specified in the law")</f>
        <v>Schedules not specified in the law</v>
      </c>
      <c r="BL157">
        <v>1</v>
      </c>
      <c r="BM157" t="s">
        <v>409</v>
      </c>
      <c r="BO157" t="str">
        <f>("Palliative care, Cancer-related pain, Professional judgment ")</f>
        <v xml:space="preserve">Palliative care, Cancer-related pain, Professional judgment </v>
      </c>
      <c r="BP157" t="s">
        <v>416</v>
      </c>
      <c r="BR157">
        <v>0</v>
      </c>
    </row>
    <row r="158" spans="1:70" x14ac:dyDescent="0.35">
      <c r="A158" t="s">
        <v>408</v>
      </c>
      <c r="B158" s="1">
        <v>43702</v>
      </c>
      <c r="C158" s="1">
        <v>43830</v>
      </c>
      <c r="D158">
        <v>1</v>
      </c>
      <c r="E158" t="s">
        <v>409</v>
      </c>
      <c r="G158" t="str">
        <f>("All prescriptions for acute pain, Opioids prescribed concurrently with benzodiazepines")</f>
        <v>All prescriptions for acute pain, Opioids prescribed concurrently with benzodiazepines</v>
      </c>
      <c r="H158" t="s">
        <v>416</v>
      </c>
      <c r="I158" t="s">
        <v>411</v>
      </c>
      <c r="J158" t="str">
        <f>("Law does not restrict “initial prescriptions” for opioid analgesics")</f>
        <v>Law does not restrict “initial prescriptions” for opioid analgesics</v>
      </c>
      <c r="M158" t="str">
        <f>("Yes")</f>
        <v>Yes</v>
      </c>
      <c r="N158" t="s">
        <v>409</v>
      </c>
      <c r="P158">
        <v>1</v>
      </c>
      <c r="Q158" t="s">
        <v>409</v>
      </c>
      <c r="S158">
        <v>0</v>
      </c>
      <c r="V158" t="str">
        <f>("10 days")</f>
        <v>10 days</v>
      </c>
      <c r="W158" t="s">
        <v>409</v>
      </c>
      <c r="X158" t="s">
        <v>412</v>
      </c>
      <c r="Y158">
        <v>0</v>
      </c>
      <c r="AE158">
        <v>1</v>
      </c>
      <c r="AF158" t="s">
        <v>409</v>
      </c>
      <c r="AH158" t="str">
        <f>("No greater quantity than needed")</f>
        <v>No greater quantity than needed</v>
      </c>
      <c r="AI158" t="s">
        <v>409</v>
      </c>
      <c r="AJ158" t="s">
        <v>413</v>
      </c>
      <c r="AK158">
        <v>0</v>
      </c>
      <c r="AQ158">
        <v>1</v>
      </c>
      <c r="AR158" t="s">
        <v>409</v>
      </c>
      <c r="AT158" t="str">
        <f>("Lowest effective dosage")</f>
        <v>Lowest effective dosage</v>
      </c>
      <c r="AU158" t="s">
        <v>409</v>
      </c>
      <c r="AV158" t="s">
        <v>415</v>
      </c>
      <c r="AW158">
        <v>0</v>
      </c>
      <c r="BC158">
        <v>0</v>
      </c>
      <c r="BI158" t="str">
        <f>("Schedules not specified in the law")</f>
        <v>Schedules not specified in the law</v>
      </c>
      <c r="BL158">
        <v>1</v>
      </c>
      <c r="BM158" t="s">
        <v>409</v>
      </c>
      <c r="BO158" t="str">
        <f>("Palliative care, Cancer-related pain, Professional judgment ")</f>
        <v xml:space="preserve">Palliative care, Cancer-related pain, Professional judgment </v>
      </c>
      <c r="BP158" t="s">
        <v>409</v>
      </c>
      <c r="BR158">
        <v>0</v>
      </c>
    </row>
    <row r="159" spans="1:70" x14ac:dyDescent="0.35">
      <c r="A159" t="s">
        <v>417</v>
      </c>
      <c r="B159" s="1">
        <v>41640</v>
      </c>
      <c r="C159" s="1">
        <v>42735</v>
      </c>
      <c r="D159">
        <v>1</v>
      </c>
      <c r="E159" t="s">
        <v>418</v>
      </c>
      <c r="G159" t="str">
        <f>("Prescriptions for specified DEA Schedule")</f>
        <v>Prescriptions for specified DEA Schedule</v>
      </c>
      <c r="H159" t="s">
        <v>418</v>
      </c>
      <c r="J159" t="str">
        <f>("Law does not restrict “initial prescriptions” for opioid analgesics")</f>
        <v>Law does not restrict “initial prescriptions” for opioid analgesics</v>
      </c>
      <c r="M159" t="s">
        <v>80</v>
      </c>
      <c r="P159">
        <v>1</v>
      </c>
      <c r="Q159" t="s">
        <v>418</v>
      </c>
      <c r="S159">
        <v>1</v>
      </c>
      <c r="T159" t="s">
        <v>418</v>
      </c>
      <c r="V159" t="str">
        <f>("30 days, 90 days")</f>
        <v>30 days, 90 days</v>
      </c>
      <c r="W159" t="s">
        <v>418</v>
      </c>
      <c r="X159" t="s">
        <v>419</v>
      </c>
      <c r="Y159">
        <v>0</v>
      </c>
      <c r="AE159">
        <v>0</v>
      </c>
      <c r="AK159">
        <v>0</v>
      </c>
      <c r="AQ159">
        <v>0</v>
      </c>
      <c r="AW159">
        <v>0</v>
      </c>
      <c r="BC159">
        <v>0</v>
      </c>
      <c r="BI159" t="str">
        <f t="shared" ref="BI159:BI166" si="72">("Schedule II, Schedule III, Schedule IV, Schedule V")</f>
        <v>Schedule II, Schedule III, Schedule IV, Schedule V</v>
      </c>
      <c r="BJ159" t="s">
        <v>418</v>
      </c>
      <c r="BL159">
        <v>1</v>
      </c>
      <c r="BM159" t="s">
        <v>418</v>
      </c>
      <c r="BO159" t="str">
        <f>("Professional judgment ")</f>
        <v xml:space="preserve">Professional judgment </v>
      </c>
      <c r="BP159" t="s">
        <v>418</v>
      </c>
      <c r="BR159">
        <v>0</v>
      </c>
    </row>
    <row r="160" spans="1:70" x14ac:dyDescent="0.35">
      <c r="A160" t="s">
        <v>417</v>
      </c>
      <c r="B160" s="1">
        <v>42736</v>
      </c>
      <c r="C160" s="1">
        <v>43339</v>
      </c>
      <c r="D160">
        <v>1</v>
      </c>
      <c r="E160" t="s">
        <v>418</v>
      </c>
      <c r="G160" t="str">
        <f>("Prescriptions for specified DEA Schedule")</f>
        <v>Prescriptions for specified DEA Schedule</v>
      </c>
      <c r="H160" t="s">
        <v>418</v>
      </c>
      <c r="J160" t="str">
        <f>("Law does not restrict “initial prescriptions” for opioid analgesics")</f>
        <v>Law does not restrict “initial prescriptions” for opioid analgesics</v>
      </c>
      <c r="M160" t="s">
        <v>80</v>
      </c>
      <c r="P160">
        <v>1</v>
      </c>
      <c r="Q160" t="s">
        <v>418</v>
      </c>
      <c r="S160">
        <v>1</v>
      </c>
      <c r="T160" t="s">
        <v>418</v>
      </c>
      <c r="V160" t="str">
        <f>("30 days, 90 days")</f>
        <v>30 days, 90 days</v>
      </c>
      <c r="W160" t="s">
        <v>418</v>
      </c>
      <c r="X160" t="s">
        <v>419</v>
      </c>
      <c r="Y160">
        <v>0</v>
      </c>
      <c r="AE160">
        <v>0</v>
      </c>
      <c r="AK160">
        <v>0</v>
      </c>
      <c r="AQ160">
        <v>0</v>
      </c>
      <c r="AW160">
        <v>0</v>
      </c>
      <c r="BC160">
        <v>0</v>
      </c>
      <c r="BI160" t="str">
        <f t="shared" si="72"/>
        <v>Schedule II, Schedule III, Schedule IV, Schedule V</v>
      </c>
      <c r="BJ160" t="s">
        <v>418</v>
      </c>
      <c r="BL160">
        <v>1</v>
      </c>
      <c r="BM160" t="s">
        <v>418</v>
      </c>
      <c r="BO160" t="str">
        <f>("Professional judgment ")</f>
        <v xml:space="preserve">Professional judgment </v>
      </c>
      <c r="BP160" t="s">
        <v>418</v>
      </c>
      <c r="BR160">
        <v>0</v>
      </c>
    </row>
    <row r="161" spans="1:77" x14ac:dyDescent="0.35">
      <c r="A161" t="s">
        <v>417</v>
      </c>
      <c r="B161" s="1">
        <v>43340</v>
      </c>
      <c r="C161" s="1">
        <v>43420</v>
      </c>
      <c r="D161">
        <v>1</v>
      </c>
      <c r="E161" t="s">
        <v>420</v>
      </c>
      <c r="G161" t="str">
        <f t="shared" ref="G161:G166" si="73">("Initial prescriptions for acute pain, All prescriptions for acute pain, Prescriptions for specified DEA Schedule")</f>
        <v>Initial prescriptions for acute pain, All prescriptions for acute pain, Prescriptions for specified DEA Schedule</v>
      </c>
      <c r="H161" t="s">
        <v>421</v>
      </c>
      <c r="J161" t="str">
        <f t="shared" ref="J161:J166" si="74">("Law does not define initial prescriptions ")</f>
        <v xml:space="preserve">Law does not define initial prescriptions </v>
      </c>
      <c r="M161" t="str">
        <f>("No")</f>
        <v>No</v>
      </c>
      <c r="P161">
        <v>1</v>
      </c>
      <c r="Q161" t="s">
        <v>420</v>
      </c>
      <c r="S161">
        <v>1</v>
      </c>
      <c r="T161" t="s">
        <v>420</v>
      </c>
      <c r="V161" t="str">
        <f t="shared" ref="V161:V166" si="75">("7 days, 30 days, 90 days")</f>
        <v>7 days, 30 days, 90 days</v>
      </c>
      <c r="W161" t="s">
        <v>420</v>
      </c>
      <c r="X161" t="s">
        <v>422</v>
      </c>
      <c r="Y161">
        <v>0</v>
      </c>
      <c r="AE161">
        <v>0</v>
      </c>
      <c r="AK161">
        <v>0</v>
      </c>
      <c r="AQ161">
        <v>0</v>
      </c>
      <c r="AW161">
        <v>1</v>
      </c>
      <c r="AX161" t="s">
        <v>418</v>
      </c>
      <c r="AZ161" t="str">
        <f t="shared" ref="AZ161:AZ166" si="76">("Veterinarian")</f>
        <v>Veterinarian</v>
      </c>
      <c r="BA161" t="s">
        <v>418</v>
      </c>
      <c r="BC161">
        <v>0</v>
      </c>
      <c r="BI161" t="str">
        <f t="shared" si="72"/>
        <v>Schedule II, Schedule III, Schedule IV, Schedule V</v>
      </c>
      <c r="BJ161" t="s">
        <v>418</v>
      </c>
      <c r="BL161">
        <v>1</v>
      </c>
      <c r="BM161" t="s">
        <v>420</v>
      </c>
      <c r="BO161" t="str">
        <f t="shared" ref="BO161:BO166" si="77">("Palliative care, Cancer-related pain, Substance use disorder, Professional judgment , Nursing facility")</f>
        <v>Palliative care, Cancer-related pain, Substance use disorder, Professional judgment , Nursing facility</v>
      </c>
      <c r="BP161" t="s">
        <v>420</v>
      </c>
      <c r="BR161">
        <v>0</v>
      </c>
    </row>
    <row r="162" spans="1:77" x14ac:dyDescent="0.35">
      <c r="A162" t="s">
        <v>417</v>
      </c>
      <c r="B162" s="1">
        <v>43421</v>
      </c>
      <c r="C162" s="1">
        <v>43527</v>
      </c>
      <c r="D162">
        <v>1</v>
      </c>
      <c r="E162" t="s">
        <v>423</v>
      </c>
      <c r="G162" t="str">
        <f t="shared" si="73"/>
        <v>Initial prescriptions for acute pain, All prescriptions for acute pain, Prescriptions for specified DEA Schedule</v>
      </c>
      <c r="H162" t="s">
        <v>424</v>
      </c>
      <c r="J162" t="str">
        <f t="shared" si="74"/>
        <v xml:space="preserve">Law does not define initial prescriptions </v>
      </c>
      <c r="M162" t="str">
        <f>("No")</f>
        <v>No</v>
      </c>
      <c r="P162">
        <v>1</v>
      </c>
      <c r="Q162" t="s">
        <v>423</v>
      </c>
      <c r="S162">
        <v>1</v>
      </c>
      <c r="T162" t="s">
        <v>425</v>
      </c>
      <c r="V162" t="str">
        <f t="shared" si="75"/>
        <v>7 days, 30 days, 90 days</v>
      </c>
      <c r="W162" t="s">
        <v>423</v>
      </c>
      <c r="X162" t="s">
        <v>426</v>
      </c>
      <c r="Y162">
        <v>0</v>
      </c>
      <c r="AE162">
        <v>0</v>
      </c>
      <c r="AK162">
        <v>0</v>
      </c>
      <c r="AQ162">
        <v>0</v>
      </c>
      <c r="AW162">
        <v>1</v>
      </c>
      <c r="AX162" t="s">
        <v>418</v>
      </c>
      <c r="AZ162" t="str">
        <f t="shared" si="76"/>
        <v>Veterinarian</v>
      </c>
      <c r="BA162" t="s">
        <v>418</v>
      </c>
      <c r="BC162">
        <v>0</v>
      </c>
      <c r="BI162" t="str">
        <f t="shared" si="72"/>
        <v>Schedule II, Schedule III, Schedule IV, Schedule V</v>
      </c>
      <c r="BJ162" t="s">
        <v>418</v>
      </c>
      <c r="BL162">
        <v>1</v>
      </c>
      <c r="BM162" t="s">
        <v>420</v>
      </c>
      <c r="BO162" t="str">
        <f t="shared" si="77"/>
        <v>Palliative care, Cancer-related pain, Substance use disorder, Professional judgment , Nursing facility</v>
      </c>
      <c r="BP162" t="s">
        <v>420</v>
      </c>
      <c r="BR162">
        <v>0</v>
      </c>
    </row>
    <row r="163" spans="1:77" x14ac:dyDescent="0.35">
      <c r="A163" t="s">
        <v>417</v>
      </c>
      <c r="B163" s="1">
        <v>43528</v>
      </c>
      <c r="C163" s="1">
        <v>43614</v>
      </c>
      <c r="D163">
        <v>1</v>
      </c>
      <c r="E163" t="s">
        <v>425</v>
      </c>
      <c r="G163" t="str">
        <f t="shared" si="73"/>
        <v>Initial prescriptions for acute pain, All prescriptions for acute pain, Prescriptions for specified DEA Schedule</v>
      </c>
      <c r="H163" t="s">
        <v>427</v>
      </c>
      <c r="J163" t="str">
        <f t="shared" si="74"/>
        <v xml:space="preserve">Law does not define initial prescriptions </v>
      </c>
      <c r="M163" t="str">
        <f>("No")</f>
        <v>No</v>
      </c>
      <c r="P163">
        <v>1</v>
      </c>
      <c r="Q163" t="s">
        <v>427</v>
      </c>
      <c r="S163">
        <v>1</v>
      </c>
      <c r="T163" t="s">
        <v>425</v>
      </c>
      <c r="V163" t="str">
        <f t="shared" si="75"/>
        <v>7 days, 30 days, 90 days</v>
      </c>
      <c r="W163" t="s">
        <v>423</v>
      </c>
      <c r="X163" t="s">
        <v>426</v>
      </c>
      <c r="Y163">
        <v>0</v>
      </c>
      <c r="AE163">
        <v>0</v>
      </c>
      <c r="AK163">
        <v>0</v>
      </c>
      <c r="AQ163">
        <v>0</v>
      </c>
      <c r="AW163">
        <v>1</v>
      </c>
      <c r="AX163" t="s">
        <v>418</v>
      </c>
      <c r="AZ163" t="str">
        <f t="shared" si="76"/>
        <v>Veterinarian</v>
      </c>
      <c r="BA163" t="s">
        <v>418</v>
      </c>
      <c r="BC163">
        <v>0</v>
      </c>
      <c r="BI163" t="str">
        <f t="shared" si="72"/>
        <v>Schedule II, Schedule III, Schedule IV, Schedule V</v>
      </c>
      <c r="BJ163" t="s">
        <v>418</v>
      </c>
      <c r="BL163">
        <v>1</v>
      </c>
      <c r="BM163" t="s">
        <v>420</v>
      </c>
      <c r="BO163" t="str">
        <f t="shared" si="77"/>
        <v>Palliative care, Cancer-related pain, Substance use disorder, Professional judgment , Nursing facility</v>
      </c>
      <c r="BP163" t="s">
        <v>420</v>
      </c>
      <c r="BR163">
        <v>0</v>
      </c>
    </row>
    <row r="164" spans="1:77" x14ac:dyDescent="0.35">
      <c r="A164" t="s">
        <v>417</v>
      </c>
      <c r="B164" s="1">
        <v>43615</v>
      </c>
      <c r="C164" s="1">
        <v>43704</v>
      </c>
      <c r="D164">
        <v>1</v>
      </c>
      <c r="E164" t="s">
        <v>423</v>
      </c>
      <c r="G164" t="str">
        <f t="shared" si="73"/>
        <v>Initial prescriptions for acute pain, All prescriptions for acute pain, Prescriptions for specified DEA Schedule</v>
      </c>
      <c r="H164" t="s">
        <v>428</v>
      </c>
      <c r="J164" t="str">
        <f t="shared" si="74"/>
        <v xml:space="preserve">Law does not define initial prescriptions </v>
      </c>
      <c r="M164" t="str">
        <f>("No")</f>
        <v>No</v>
      </c>
      <c r="P164">
        <v>1</v>
      </c>
      <c r="Q164" t="s">
        <v>423</v>
      </c>
      <c r="S164">
        <v>1</v>
      </c>
      <c r="T164" t="s">
        <v>425</v>
      </c>
      <c r="V164" t="str">
        <f t="shared" si="75"/>
        <v>7 days, 30 days, 90 days</v>
      </c>
      <c r="W164" t="s">
        <v>423</v>
      </c>
      <c r="X164" t="s">
        <v>426</v>
      </c>
      <c r="Y164">
        <v>0</v>
      </c>
      <c r="AE164">
        <v>0</v>
      </c>
      <c r="AK164">
        <v>0</v>
      </c>
      <c r="AQ164">
        <v>0</v>
      </c>
      <c r="AW164">
        <v>1</v>
      </c>
      <c r="AX164" t="s">
        <v>418</v>
      </c>
      <c r="AZ164" t="str">
        <f t="shared" si="76"/>
        <v>Veterinarian</v>
      </c>
      <c r="BA164" t="s">
        <v>418</v>
      </c>
      <c r="BC164">
        <v>0</v>
      </c>
      <c r="BI164" t="str">
        <f t="shared" si="72"/>
        <v>Schedule II, Schedule III, Schedule IV, Schedule V</v>
      </c>
      <c r="BJ164" t="s">
        <v>418</v>
      </c>
      <c r="BL164">
        <v>1</v>
      </c>
      <c r="BM164" t="s">
        <v>420</v>
      </c>
      <c r="BO164" t="str">
        <f t="shared" si="77"/>
        <v>Palliative care, Cancer-related pain, Substance use disorder, Professional judgment , Nursing facility</v>
      </c>
      <c r="BP164" t="s">
        <v>420</v>
      </c>
      <c r="BR164">
        <v>0</v>
      </c>
    </row>
    <row r="165" spans="1:77" x14ac:dyDescent="0.35">
      <c r="A165" t="s">
        <v>417</v>
      </c>
      <c r="B165" s="1">
        <v>43705</v>
      </c>
      <c r="C165" s="1">
        <v>43706</v>
      </c>
      <c r="D165">
        <v>1</v>
      </c>
      <c r="E165" t="s">
        <v>429</v>
      </c>
      <c r="G165" t="str">
        <f t="shared" si="73"/>
        <v>Initial prescriptions for acute pain, All prescriptions for acute pain, Prescriptions for specified DEA Schedule</v>
      </c>
      <c r="H165" t="s">
        <v>428</v>
      </c>
      <c r="J165" t="str">
        <f t="shared" si="74"/>
        <v xml:space="preserve">Law does not define initial prescriptions </v>
      </c>
      <c r="M165" t="str">
        <f>("Yes")</f>
        <v>Yes</v>
      </c>
      <c r="N165" t="s">
        <v>430</v>
      </c>
      <c r="P165">
        <v>1</v>
      </c>
      <c r="Q165" t="s">
        <v>423</v>
      </c>
      <c r="S165">
        <v>1</v>
      </c>
      <c r="T165" t="s">
        <v>423</v>
      </c>
      <c r="V165" t="str">
        <f t="shared" si="75"/>
        <v>7 days, 30 days, 90 days</v>
      </c>
      <c r="W165" t="s">
        <v>423</v>
      </c>
      <c r="X165" t="s">
        <v>426</v>
      </c>
      <c r="Y165">
        <v>0</v>
      </c>
      <c r="AE165">
        <v>0</v>
      </c>
      <c r="AK165">
        <v>0</v>
      </c>
      <c r="AQ165">
        <v>1</v>
      </c>
      <c r="AR165" t="s">
        <v>431</v>
      </c>
      <c r="AT165" t="str">
        <f>("50 MME")</f>
        <v>50 MME</v>
      </c>
      <c r="AU165" t="s">
        <v>431</v>
      </c>
      <c r="AV165" t="s">
        <v>432</v>
      </c>
      <c r="AW165">
        <v>1</v>
      </c>
      <c r="AX165" t="s">
        <v>418</v>
      </c>
      <c r="AZ165" t="str">
        <f t="shared" si="76"/>
        <v>Veterinarian</v>
      </c>
      <c r="BA165" t="s">
        <v>418</v>
      </c>
      <c r="BC165">
        <v>0</v>
      </c>
      <c r="BI165" t="str">
        <f t="shared" si="72"/>
        <v>Schedule II, Schedule III, Schedule IV, Schedule V</v>
      </c>
      <c r="BJ165" t="s">
        <v>418</v>
      </c>
      <c r="BL165">
        <v>1</v>
      </c>
      <c r="BM165" t="s">
        <v>420</v>
      </c>
      <c r="BO165" t="str">
        <f t="shared" si="77"/>
        <v>Palliative care, Cancer-related pain, Substance use disorder, Professional judgment , Nursing facility</v>
      </c>
      <c r="BP165" t="s">
        <v>420</v>
      </c>
      <c r="BR165">
        <v>0</v>
      </c>
    </row>
    <row r="166" spans="1:77" x14ac:dyDescent="0.35">
      <c r="A166" t="s">
        <v>417</v>
      </c>
      <c r="B166" s="1">
        <v>43707</v>
      </c>
      <c r="C166" s="1">
        <v>43830</v>
      </c>
      <c r="D166">
        <v>1</v>
      </c>
      <c r="E166" t="s">
        <v>423</v>
      </c>
      <c r="G166" t="str">
        <f t="shared" si="73"/>
        <v>Initial prescriptions for acute pain, All prescriptions for acute pain, Prescriptions for specified DEA Schedule</v>
      </c>
      <c r="H166" t="s">
        <v>428</v>
      </c>
      <c r="J166" t="str">
        <f t="shared" si="74"/>
        <v xml:space="preserve">Law does not define initial prescriptions </v>
      </c>
      <c r="M166" t="str">
        <f>("Yes")</f>
        <v>Yes</v>
      </c>
      <c r="N166" t="s">
        <v>430</v>
      </c>
      <c r="P166">
        <v>1</v>
      </c>
      <c r="Q166" t="s">
        <v>423</v>
      </c>
      <c r="S166">
        <v>1</v>
      </c>
      <c r="T166" t="s">
        <v>423</v>
      </c>
      <c r="V166" t="str">
        <f t="shared" si="75"/>
        <v>7 days, 30 days, 90 days</v>
      </c>
      <c r="W166" t="s">
        <v>423</v>
      </c>
      <c r="X166" t="s">
        <v>426</v>
      </c>
      <c r="Y166">
        <v>0</v>
      </c>
      <c r="AE166">
        <v>0</v>
      </c>
      <c r="AK166">
        <v>0</v>
      </c>
      <c r="AQ166">
        <v>1</v>
      </c>
      <c r="AR166" t="s">
        <v>431</v>
      </c>
      <c r="AT166" t="str">
        <f>("50 MME")</f>
        <v>50 MME</v>
      </c>
      <c r="AU166" t="s">
        <v>431</v>
      </c>
      <c r="AV166" t="s">
        <v>432</v>
      </c>
      <c r="AW166">
        <v>1</v>
      </c>
      <c r="AX166" t="s">
        <v>418</v>
      </c>
      <c r="AZ166" t="str">
        <f t="shared" si="76"/>
        <v>Veterinarian</v>
      </c>
      <c r="BA166" t="s">
        <v>418</v>
      </c>
      <c r="BC166">
        <v>0</v>
      </c>
      <c r="BI166" t="str">
        <f t="shared" si="72"/>
        <v>Schedule II, Schedule III, Schedule IV, Schedule V</v>
      </c>
      <c r="BJ166" t="s">
        <v>418</v>
      </c>
      <c r="BL166">
        <v>1</v>
      </c>
      <c r="BM166" t="s">
        <v>420</v>
      </c>
      <c r="BO166" t="str">
        <f t="shared" si="77"/>
        <v>Palliative care, Cancer-related pain, Substance use disorder, Professional judgment , Nursing facility</v>
      </c>
      <c r="BP166" t="s">
        <v>420</v>
      </c>
      <c r="BR166">
        <v>0</v>
      </c>
    </row>
    <row r="167" spans="1:77" x14ac:dyDescent="0.35">
      <c r="A167" t="s">
        <v>433</v>
      </c>
      <c r="B167" s="1">
        <v>41640</v>
      </c>
      <c r="C167" s="1">
        <v>43738</v>
      </c>
      <c r="D167">
        <v>0</v>
      </c>
    </row>
    <row r="168" spans="1:77" x14ac:dyDescent="0.35">
      <c r="A168" t="s">
        <v>433</v>
      </c>
      <c r="B168" s="1">
        <v>43739</v>
      </c>
      <c r="C168" s="1">
        <v>43830</v>
      </c>
      <c r="D168">
        <v>1</v>
      </c>
      <c r="E168" t="s">
        <v>434</v>
      </c>
      <c r="G168" t="str">
        <f>("All initial prescriptions, Prescriptions for outpatient use")</f>
        <v>All initial prescriptions, Prescriptions for outpatient use</v>
      </c>
      <c r="H168" t="s">
        <v>434</v>
      </c>
      <c r="J168" t="str">
        <f>("Prescriptions to patients who have not had dispensed opioid prescriptions for 90 days ")</f>
        <v xml:space="preserve">Prescriptions to patients who have not had dispensed opioid prescriptions for 90 days </v>
      </c>
      <c r="K168" t="s">
        <v>435</v>
      </c>
      <c r="M168" t="s">
        <v>80</v>
      </c>
      <c r="P168">
        <v>1</v>
      </c>
      <c r="Q168" t="s">
        <v>434</v>
      </c>
      <c r="S168">
        <v>0</v>
      </c>
      <c r="V168" t="str">
        <f>("7 days")</f>
        <v>7 days</v>
      </c>
      <c r="W168" t="s">
        <v>434</v>
      </c>
      <c r="Y168">
        <v>0</v>
      </c>
      <c r="AE168">
        <v>0</v>
      </c>
      <c r="AK168">
        <v>0</v>
      </c>
      <c r="AQ168">
        <v>0</v>
      </c>
      <c r="AW168">
        <v>0</v>
      </c>
      <c r="BC168">
        <v>0</v>
      </c>
      <c r="BI168" t="str">
        <f>("Schedules not specified in the law")</f>
        <v>Schedules not specified in the law</v>
      </c>
      <c r="BL168">
        <v>1</v>
      </c>
      <c r="BM168" t="s">
        <v>434</v>
      </c>
      <c r="BO168" t="str">
        <f>("Palliative care, Cancer-related pain, Substance use disorder, Chronic pain")</f>
        <v>Palliative care, Cancer-related pain, Substance use disorder, Chronic pain</v>
      </c>
      <c r="BP168" t="s">
        <v>434</v>
      </c>
      <c r="BR168">
        <v>0</v>
      </c>
    </row>
    <row r="169" spans="1:77" x14ac:dyDescent="0.35">
      <c r="A169" t="s">
        <v>436</v>
      </c>
      <c r="B169" s="1">
        <v>41640</v>
      </c>
      <c r="C169" s="1">
        <v>43299</v>
      </c>
      <c r="D169">
        <v>0</v>
      </c>
    </row>
    <row r="170" spans="1:77" x14ac:dyDescent="0.35">
      <c r="A170" t="s">
        <v>436</v>
      </c>
      <c r="B170" s="1">
        <v>43300</v>
      </c>
      <c r="C170" s="1">
        <v>43586</v>
      </c>
      <c r="D170">
        <v>1</v>
      </c>
      <c r="E170" t="s">
        <v>437</v>
      </c>
      <c r="G170" t="str">
        <f>("All prescriptions for acute pain for minors, Prescriptions for outpatient use for minors")</f>
        <v>All prescriptions for acute pain for minors, Prescriptions for outpatient use for minors</v>
      </c>
      <c r="H170" t="s">
        <v>437</v>
      </c>
      <c r="J170" t="str">
        <f>("Law does not restrict “initial prescriptions” for opioid analgesics")</f>
        <v>Law does not restrict “initial prescriptions” for opioid analgesics</v>
      </c>
      <c r="M170" t="str">
        <f>("No")</f>
        <v>No</v>
      </c>
      <c r="P170">
        <v>1</v>
      </c>
      <c r="Q170" t="s">
        <v>437</v>
      </c>
      <c r="S170">
        <v>0</v>
      </c>
      <c r="V170" t="str">
        <f>("Law only limits maximum supply for minors")</f>
        <v>Law only limits maximum supply for minors</v>
      </c>
      <c r="Y170">
        <v>1</v>
      </c>
      <c r="Z170" t="s">
        <v>437</v>
      </c>
      <c r="AB170" t="str">
        <f>("7 days")</f>
        <v>7 days</v>
      </c>
      <c r="AC170" t="s">
        <v>438</v>
      </c>
      <c r="AE170">
        <v>0</v>
      </c>
      <c r="AK170">
        <v>0</v>
      </c>
      <c r="AQ170">
        <v>0</v>
      </c>
      <c r="AW170">
        <v>0</v>
      </c>
      <c r="BC170">
        <v>0</v>
      </c>
      <c r="BI170" t="str">
        <f>("Schedules not specified in the law")</f>
        <v>Schedules not specified in the law</v>
      </c>
      <c r="BL170">
        <v>1</v>
      </c>
      <c r="BM170" t="s">
        <v>437</v>
      </c>
      <c r="BO170" t="str">
        <f>("Palliative care, Cancer-related pain, Professional judgment , Acute medical condition")</f>
        <v>Palliative care, Cancer-related pain, Professional judgment , Acute medical condition</v>
      </c>
      <c r="BP170" t="s">
        <v>437</v>
      </c>
      <c r="BR170">
        <v>1</v>
      </c>
      <c r="BS170" t="s">
        <v>439</v>
      </c>
      <c r="BU170" t="str">
        <f>("Denial of license, Disciplinary actions")</f>
        <v>Denial of license, Disciplinary actions</v>
      </c>
      <c r="BV170" t="s">
        <v>439</v>
      </c>
      <c r="BX170" t="str">
        <f>("State medical licensing board")</f>
        <v>State medical licensing board</v>
      </c>
      <c r="BY170" t="s">
        <v>439</v>
      </c>
    </row>
    <row r="171" spans="1:77" x14ac:dyDescent="0.35">
      <c r="A171" t="s">
        <v>436</v>
      </c>
      <c r="B171" s="1">
        <v>43587</v>
      </c>
      <c r="C171" s="1">
        <v>43830</v>
      </c>
      <c r="D171">
        <v>1</v>
      </c>
      <c r="E171" t="s">
        <v>437</v>
      </c>
      <c r="G171" t="str">
        <f>("All prescriptions for acute pain for minors, Prescriptions for outpatient use for minors")</f>
        <v>All prescriptions for acute pain for minors, Prescriptions for outpatient use for minors</v>
      </c>
      <c r="H171" t="s">
        <v>438</v>
      </c>
      <c r="J171" t="str">
        <f>("Law does not restrict “initial prescriptions” for opioid analgesics")</f>
        <v>Law does not restrict “initial prescriptions” for opioid analgesics</v>
      </c>
      <c r="M171" t="str">
        <f>("No")</f>
        <v>No</v>
      </c>
      <c r="P171">
        <v>1</v>
      </c>
      <c r="Q171" t="s">
        <v>437</v>
      </c>
      <c r="S171">
        <v>0</v>
      </c>
      <c r="V171" t="str">
        <f>("Law only limits maximum supply for minors")</f>
        <v>Law only limits maximum supply for minors</v>
      </c>
      <c r="Y171">
        <v>1</v>
      </c>
      <c r="Z171" t="s">
        <v>437</v>
      </c>
      <c r="AB171" t="str">
        <f>("7 days")</f>
        <v>7 days</v>
      </c>
      <c r="AC171" t="s">
        <v>437</v>
      </c>
      <c r="AE171">
        <v>0</v>
      </c>
      <c r="AK171">
        <v>0</v>
      </c>
      <c r="AQ171">
        <v>0</v>
      </c>
      <c r="AW171">
        <v>0</v>
      </c>
      <c r="BC171">
        <v>0</v>
      </c>
      <c r="BI171" t="str">
        <f>("Schedules not specified in the law")</f>
        <v>Schedules not specified in the law</v>
      </c>
      <c r="BL171">
        <v>1</v>
      </c>
      <c r="BM171" t="s">
        <v>437</v>
      </c>
      <c r="BO171" t="str">
        <f>("Palliative care, Cancer-related pain, Professional judgment , Acute medical condition")</f>
        <v>Palliative care, Cancer-related pain, Professional judgment , Acute medical condition</v>
      </c>
      <c r="BP171" t="s">
        <v>437</v>
      </c>
      <c r="BR171">
        <v>1</v>
      </c>
      <c r="BS171" t="s">
        <v>439</v>
      </c>
      <c r="BU171" t="str">
        <f>("Denial of license, Disciplinary actions")</f>
        <v>Denial of license, Disciplinary actions</v>
      </c>
      <c r="BV171" t="s">
        <v>439</v>
      </c>
      <c r="BX171" t="str">
        <f>("State medical licensing board")</f>
        <v>State medical licensing board</v>
      </c>
      <c r="BY171" t="s">
        <v>439</v>
      </c>
    </row>
    <row r="172" spans="1:77" x14ac:dyDescent="0.35">
      <c r="A172" t="s">
        <v>440</v>
      </c>
      <c r="B172" s="1">
        <v>41640</v>
      </c>
      <c r="C172" s="1">
        <v>43100</v>
      </c>
      <c r="D172">
        <v>0</v>
      </c>
    </row>
    <row r="173" spans="1:77" x14ac:dyDescent="0.35">
      <c r="A173" t="s">
        <v>440</v>
      </c>
      <c r="B173" s="1">
        <v>43101</v>
      </c>
      <c r="C173" s="1">
        <v>43276</v>
      </c>
      <c r="D173">
        <v>1</v>
      </c>
      <c r="E173" t="s">
        <v>441</v>
      </c>
      <c r="G173" t="str">
        <f>("Initial prescriptions for acute pain")</f>
        <v>Initial prescriptions for acute pain</v>
      </c>
      <c r="H173" t="s">
        <v>441</v>
      </c>
      <c r="J173" t="str">
        <f>("Law does not define initial prescriptions ")</f>
        <v xml:space="preserve">Law does not define initial prescriptions </v>
      </c>
      <c r="M173" t="str">
        <f>("No")</f>
        <v>No</v>
      </c>
      <c r="P173">
        <v>1</v>
      </c>
      <c r="Q173" t="s">
        <v>441</v>
      </c>
      <c r="S173">
        <v>0</v>
      </c>
      <c r="V173" t="str">
        <f>("14 days")</f>
        <v>14 days</v>
      </c>
      <c r="W173" t="s">
        <v>441</v>
      </c>
      <c r="Y173">
        <v>0</v>
      </c>
      <c r="AE173">
        <v>0</v>
      </c>
      <c r="AK173">
        <v>0</v>
      </c>
      <c r="AQ173">
        <v>1</v>
      </c>
      <c r="AR173" t="s">
        <v>441</v>
      </c>
      <c r="AT173" t="str">
        <f>("90 MME")</f>
        <v>90 MME</v>
      </c>
      <c r="AU173" t="s">
        <v>441</v>
      </c>
      <c r="AV173" t="s">
        <v>442</v>
      </c>
      <c r="AW173">
        <v>1</v>
      </c>
      <c r="AX173" t="s">
        <v>441</v>
      </c>
      <c r="AZ173" t="str">
        <f>("Veterinarian")</f>
        <v>Veterinarian</v>
      </c>
      <c r="BA173" t="s">
        <v>441</v>
      </c>
      <c r="BC173">
        <v>0</v>
      </c>
      <c r="BI173" t="str">
        <f>("Schedule II, Schedule III, Schedule IV")</f>
        <v>Schedule II, Schedule III, Schedule IV</v>
      </c>
      <c r="BJ173" t="s">
        <v>441</v>
      </c>
      <c r="BL173">
        <v>0</v>
      </c>
      <c r="BR173">
        <v>1</v>
      </c>
      <c r="BS173" t="s">
        <v>443</v>
      </c>
      <c r="BU173" t="str">
        <f>("Revocation of license, Denial of license, Disciplinary actions, Fines, Probation")</f>
        <v>Revocation of license, Denial of license, Disciplinary actions, Fines, Probation</v>
      </c>
      <c r="BV173" t="s">
        <v>444</v>
      </c>
      <c r="BX173" t="str">
        <f>("State medical licensing board")</f>
        <v>State medical licensing board</v>
      </c>
      <c r="BY173" t="s">
        <v>445</v>
      </c>
    </row>
    <row r="174" spans="1:77" x14ac:dyDescent="0.35">
      <c r="A174" t="s">
        <v>440</v>
      </c>
      <c r="B174" s="1">
        <v>43277</v>
      </c>
      <c r="C174" s="1">
        <v>43618</v>
      </c>
      <c r="D174">
        <v>1</v>
      </c>
      <c r="E174" t="s">
        <v>441</v>
      </c>
      <c r="G174" t="str">
        <f>("Initial prescriptions for acute pain")</f>
        <v>Initial prescriptions for acute pain</v>
      </c>
      <c r="H174" t="s">
        <v>441</v>
      </c>
      <c r="J174" t="str">
        <f>("Law does not define initial prescriptions ")</f>
        <v xml:space="preserve">Law does not define initial prescriptions </v>
      </c>
      <c r="M174" t="str">
        <f>("Yes")</f>
        <v>Yes</v>
      </c>
      <c r="N174" t="s">
        <v>446</v>
      </c>
      <c r="P174">
        <v>1</v>
      </c>
      <c r="Q174" t="s">
        <v>441</v>
      </c>
      <c r="S174">
        <v>0</v>
      </c>
      <c r="V174" t="str">
        <f>("14 days")</f>
        <v>14 days</v>
      </c>
      <c r="W174" t="s">
        <v>441</v>
      </c>
      <c r="Y174">
        <v>0</v>
      </c>
      <c r="AE174">
        <v>0</v>
      </c>
      <c r="AK174">
        <v>0</v>
      </c>
      <c r="AQ174">
        <v>1</v>
      </c>
      <c r="AR174" t="s">
        <v>441</v>
      </c>
      <c r="AT174" t="str">
        <f>("90 MME")</f>
        <v>90 MME</v>
      </c>
      <c r="AU174" t="s">
        <v>441</v>
      </c>
      <c r="AV174" t="s">
        <v>442</v>
      </c>
      <c r="AW174">
        <v>1</v>
      </c>
      <c r="AX174" t="s">
        <v>441</v>
      </c>
      <c r="AZ174" t="str">
        <f>("Veterinarian")</f>
        <v>Veterinarian</v>
      </c>
      <c r="BA174" t="s">
        <v>441</v>
      </c>
      <c r="BC174">
        <v>0</v>
      </c>
      <c r="BI174" t="str">
        <f>("Schedule II, Schedule III, Schedule IV")</f>
        <v>Schedule II, Schedule III, Schedule IV</v>
      </c>
      <c r="BJ174" t="s">
        <v>441</v>
      </c>
      <c r="BL174">
        <v>0</v>
      </c>
      <c r="BR174">
        <v>1</v>
      </c>
      <c r="BS174" t="s">
        <v>447</v>
      </c>
      <c r="BU174" t="str">
        <f>("Revocation of license, Denial of license, Disciplinary actions, Fines, Probation")</f>
        <v>Revocation of license, Denial of license, Disciplinary actions, Fines, Probation</v>
      </c>
      <c r="BV174" t="s">
        <v>448</v>
      </c>
      <c r="BX174" t="str">
        <f>("State medical licensing board")</f>
        <v>State medical licensing board</v>
      </c>
      <c r="BY174" t="s">
        <v>445</v>
      </c>
    </row>
    <row r="175" spans="1:77" x14ac:dyDescent="0.35">
      <c r="A175" t="s">
        <v>440</v>
      </c>
      <c r="B175" s="1">
        <v>43619</v>
      </c>
      <c r="C175" s="1">
        <v>43697</v>
      </c>
      <c r="D175">
        <v>1</v>
      </c>
      <c r="E175" t="s">
        <v>441</v>
      </c>
      <c r="G175" t="str">
        <f>("Initial prescriptions for acute pain")</f>
        <v>Initial prescriptions for acute pain</v>
      </c>
      <c r="H175" t="s">
        <v>441</v>
      </c>
      <c r="J175" t="str">
        <f>("Law does not define initial prescriptions ")</f>
        <v xml:space="preserve">Law does not define initial prescriptions </v>
      </c>
      <c r="M175" t="str">
        <f>("Yes")</f>
        <v>Yes</v>
      </c>
      <c r="N175" t="s">
        <v>446</v>
      </c>
      <c r="P175">
        <v>1</v>
      </c>
      <c r="Q175" t="s">
        <v>441</v>
      </c>
      <c r="S175">
        <v>0</v>
      </c>
      <c r="V175" t="str">
        <f>("14 days")</f>
        <v>14 days</v>
      </c>
      <c r="W175" t="s">
        <v>441</v>
      </c>
      <c r="Y175">
        <v>0</v>
      </c>
      <c r="AE175">
        <v>0</v>
      </c>
      <c r="AK175">
        <v>0</v>
      </c>
      <c r="AQ175">
        <v>1</v>
      </c>
      <c r="AR175" t="s">
        <v>441</v>
      </c>
      <c r="AT175" t="str">
        <f>("90 MME")</f>
        <v>90 MME</v>
      </c>
      <c r="AU175" t="s">
        <v>441</v>
      </c>
      <c r="AV175" t="s">
        <v>442</v>
      </c>
      <c r="AW175">
        <v>1</v>
      </c>
      <c r="AX175" t="s">
        <v>441</v>
      </c>
      <c r="AZ175" t="str">
        <f>("Veterinarian")</f>
        <v>Veterinarian</v>
      </c>
      <c r="BA175" t="s">
        <v>441</v>
      </c>
      <c r="BC175">
        <v>0</v>
      </c>
      <c r="BI175" t="str">
        <f>("Schedule II, Schedule III, Schedule IV")</f>
        <v>Schedule II, Schedule III, Schedule IV</v>
      </c>
      <c r="BJ175" t="s">
        <v>441</v>
      </c>
      <c r="BL175">
        <v>1</v>
      </c>
      <c r="BM175" t="s">
        <v>449</v>
      </c>
      <c r="BO175" t="str">
        <f>("Palliative care, Cancer-related pain")</f>
        <v>Palliative care, Cancer-related pain</v>
      </c>
      <c r="BP175" t="s">
        <v>449</v>
      </c>
      <c r="BR175">
        <v>1</v>
      </c>
      <c r="BS175" t="s">
        <v>450</v>
      </c>
      <c r="BU175" t="str">
        <f>("Revocation of license, Denial of license, Disciplinary actions, Fines, Probation")</f>
        <v>Revocation of license, Denial of license, Disciplinary actions, Fines, Probation</v>
      </c>
      <c r="BV175" t="s">
        <v>444</v>
      </c>
      <c r="BX175" t="str">
        <f>("State medical licensing board")</f>
        <v>State medical licensing board</v>
      </c>
      <c r="BY175" t="s">
        <v>445</v>
      </c>
    </row>
    <row r="176" spans="1:77" x14ac:dyDescent="0.35">
      <c r="A176" t="s">
        <v>440</v>
      </c>
      <c r="B176" s="1">
        <v>43698</v>
      </c>
      <c r="C176" s="1">
        <v>43738</v>
      </c>
      <c r="D176">
        <v>1</v>
      </c>
      <c r="E176" t="s">
        <v>441</v>
      </c>
      <c r="G176" t="str">
        <f>("Initial prescriptions for acute pain")</f>
        <v>Initial prescriptions for acute pain</v>
      </c>
      <c r="H176" t="s">
        <v>441</v>
      </c>
      <c r="J176" t="str">
        <f>("Law does not define initial prescriptions ")</f>
        <v xml:space="preserve">Law does not define initial prescriptions </v>
      </c>
      <c r="M176" t="str">
        <f>("Yes")</f>
        <v>Yes</v>
      </c>
      <c r="N176" t="s">
        <v>446</v>
      </c>
      <c r="P176">
        <v>1</v>
      </c>
      <c r="Q176" t="s">
        <v>441</v>
      </c>
      <c r="S176">
        <v>0</v>
      </c>
      <c r="V176" t="str">
        <f>("14 days")</f>
        <v>14 days</v>
      </c>
      <c r="W176" t="s">
        <v>441</v>
      </c>
      <c r="Y176">
        <v>0</v>
      </c>
      <c r="AE176">
        <v>0</v>
      </c>
      <c r="AK176">
        <v>0</v>
      </c>
      <c r="AQ176">
        <v>1</v>
      </c>
      <c r="AR176" t="s">
        <v>441</v>
      </c>
      <c r="AT176" t="str">
        <f>("90 MME")</f>
        <v>90 MME</v>
      </c>
      <c r="AU176" t="s">
        <v>441</v>
      </c>
      <c r="AV176" t="s">
        <v>442</v>
      </c>
      <c r="AW176">
        <v>1</v>
      </c>
      <c r="AX176" t="s">
        <v>441</v>
      </c>
      <c r="AZ176" t="str">
        <f>("Veterinarian")</f>
        <v>Veterinarian</v>
      </c>
      <c r="BA176" t="s">
        <v>441</v>
      </c>
      <c r="BC176">
        <v>0</v>
      </c>
      <c r="BI176" t="str">
        <f>("Schedule II, Schedule III, Schedule IV")</f>
        <v>Schedule II, Schedule III, Schedule IV</v>
      </c>
      <c r="BJ176" t="s">
        <v>441</v>
      </c>
      <c r="BL176">
        <v>1</v>
      </c>
      <c r="BM176" t="s">
        <v>449</v>
      </c>
      <c r="BO176" t="str">
        <f>("Palliative care, Cancer-related pain")</f>
        <v>Palliative care, Cancer-related pain</v>
      </c>
      <c r="BP176" t="s">
        <v>449</v>
      </c>
      <c r="BR176">
        <v>1</v>
      </c>
      <c r="BS176" t="s">
        <v>450</v>
      </c>
      <c r="BU176" t="str">
        <f>("Revocation of license, Denial of license, Disciplinary actions, Fines, Probation")</f>
        <v>Revocation of license, Denial of license, Disciplinary actions, Fines, Probation</v>
      </c>
      <c r="BV176" t="s">
        <v>448</v>
      </c>
      <c r="BX176" t="str">
        <f>("State medical licensing board")</f>
        <v>State medical licensing board</v>
      </c>
      <c r="BY176" t="s">
        <v>445</v>
      </c>
    </row>
    <row r="177" spans="1:77" x14ac:dyDescent="0.35">
      <c r="A177" t="s">
        <v>440</v>
      </c>
      <c r="B177" s="1">
        <v>43739</v>
      </c>
      <c r="C177" s="1">
        <v>43830</v>
      </c>
      <c r="D177">
        <v>1</v>
      </c>
      <c r="E177" t="s">
        <v>441</v>
      </c>
      <c r="G177" t="str">
        <f>("Initial prescriptions for acute pain")</f>
        <v>Initial prescriptions for acute pain</v>
      </c>
      <c r="H177" t="s">
        <v>441</v>
      </c>
      <c r="J177" t="str">
        <f>("Law does not define initial prescriptions ")</f>
        <v xml:space="preserve">Law does not define initial prescriptions </v>
      </c>
      <c r="M177" t="str">
        <f>("Yes")</f>
        <v>Yes</v>
      </c>
      <c r="N177" t="s">
        <v>446</v>
      </c>
      <c r="P177">
        <v>1</v>
      </c>
      <c r="Q177" t="s">
        <v>441</v>
      </c>
      <c r="S177">
        <v>0</v>
      </c>
      <c r="V177" t="str">
        <f>("14 days")</f>
        <v>14 days</v>
      </c>
      <c r="W177" t="s">
        <v>441</v>
      </c>
      <c r="Y177">
        <v>0</v>
      </c>
      <c r="AE177">
        <v>0</v>
      </c>
      <c r="AK177">
        <v>0</v>
      </c>
      <c r="AQ177">
        <v>1</v>
      </c>
      <c r="AR177" t="s">
        <v>441</v>
      </c>
      <c r="AT177" t="str">
        <f>("90 MME")</f>
        <v>90 MME</v>
      </c>
      <c r="AU177" t="s">
        <v>441</v>
      </c>
      <c r="AV177" t="s">
        <v>442</v>
      </c>
      <c r="AW177">
        <v>1</v>
      </c>
      <c r="AX177" t="s">
        <v>441</v>
      </c>
      <c r="AZ177" t="str">
        <f>("Veterinarian")</f>
        <v>Veterinarian</v>
      </c>
      <c r="BA177" t="s">
        <v>441</v>
      </c>
      <c r="BC177">
        <v>0</v>
      </c>
      <c r="BI177" t="str">
        <f>("Schedule II, Schedule III, Schedule IV")</f>
        <v>Schedule II, Schedule III, Schedule IV</v>
      </c>
      <c r="BJ177" t="s">
        <v>441</v>
      </c>
      <c r="BL177">
        <v>1</v>
      </c>
      <c r="BM177" t="s">
        <v>449</v>
      </c>
      <c r="BO177" t="str">
        <f>("Palliative care, Cancer-related pain")</f>
        <v>Palliative care, Cancer-related pain</v>
      </c>
      <c r="BP177" t="s">
        <v>449</v>
      </c>
      <c r="BR177">
        <v>1</v>
      </c>
      <c r="BS177" t="s">
        <v>450</v>
      </c>
      <c r="BU177" t="str">
        <f>("Revocation of license, Denial of license, Disciplinary actions, Fines, Probation")</f>
        <v>Revocation of license, Denial of license, Disciplinary actions, Fines, Probation</v>
      </c>
      <c r="BV177" t="s">
        <v>448</v>
      </c>
      <c r="BX177" t="str">
        <f>("State medical licensing board")</f>
        <v>State medical licensing board</v>
      </c>
      <c r="BY177" t="s">
        <v>445</v>
      </c>
    </row>
    <row r="178" spans="1:77" x14ac:dyDescent="0.35">
      <c r="A178" t="s">
        <v>451</v>
      </c>
      <c r="B178" s="1">
        <v>41640</v>
      </c>
      <c r="C178" s="1">
        <v>42735</v>
      </c>
      <c r="D178">
        <v>0</v>
      </c>
    </row>
    <row r="179" spans="1:77" x14ac:dyDescent="0.35">
      <c r="A179" t="s">
        <v>451</v>
      </c>
      <c r="B179" s="1">
        <v>42736</v>
      </c>
      <c r="C179" s="1">
        <v>42746</v>
      </c>
      <c r="D179">
        <v>1</v>
      </c>
      <c r="E179" t="s">
        <v>452</v>
      </c>
      <c r="G179" t="str">
        <f t="shared" ref="G179:G188" si="78">("All prescriptions for acute pain, Prescriptions for a specified health care setting")</f>
        <v>All prescriptions for acute pain, Prescriptions for a specified health care setting</v>
      </c>
      <c r="H179" t="s">
        <v>453</v>
      </c>
      <c r="J179" t="str">
        <f t="shared" ref="J179:J188" si="79">("Law does not restrict “initial prescriptions” for opioid analgesics")</f>
        <v>Law does not restrict “initial prescriptions” for opioid analgesics</v>
      </c>
      <c r="M179" t="str">
        <f t="shared" ref="M179:M188" si="80">("Yes")</f>
        <v>Yes</v>
      </c>
      <c r="N179" t="s">
        <v>454</v>
      </c>
      <c r="P179">
        <v>1</v>
      </c>
      <c r="Q179" t="s">
        <v>455</v>
      </c>
      <c r="S179">
        <v>0</v>
      </c>
      <c r="V179" t="str">
        <f t="shared" ref="V179:V188" si="81">("7 days")</f>
        <v>7 days</v>
      </c>
      <c r="W179" t="s">
        <v>455</v>
      </c>
      <c r="Y179">
        <v>0</v>
      </c>
      <c r="AE179">
        <v>0</v>
      </c>
      <c r="AK179">
        <v>0</v>
      </c>
      <c r="AQ179">
        <v>1</v>
      </c>
      <c r="AR179" t="s">
        <v>456</v>
      </c>
      <c r="AT179" t="str">
        <f t="shared" ref="AT179:AT188" si="82">("Lowest effective dosage")</f>
        <v>Lowest effective dosage</v>
      </c>
      <c r="AU179" t="s">
        <v>456</v>
      </c>
      <c r="AW179">
        <v>0</v>
      </c>
      <c r="BC179">
        <v>1</v>
      </c>
      <c r="BD179" t="s">
        <v>455</v>
      </c>
      <c r="BF179" t="str">
        <f t="shared" ref="BF179:BF188" si="83">("Emergency department, Urgent care center, Walk-in clinic")</f>
        <v>Emergency department, Urgent care center, Walk-in clinic</v>
      </c>
      <c r="BG179" t="s">
        <v>455</v>
      </c>
      <c r="BI179" t="str">
        <f t="shared" ref="BI179:BI188" si="84">("Schedules not specified in the law")</f>
        <v>Schedules not specified in the law</v>
      </c>
      <c r="BJ179" t="s">
        <v>455</v>
      </c>
      <c r="BL179">
        <v>1</v>
      </c>
      <c r="BM179" t="s">
        <v>456</v>
      </c>
      <c r="BO179" t="str">
        <f t="shared" ref="BO179:BO188" si="85">("Palliative care, Cancer-related pain, Professional judgment ")</f>
        <v xml:space="preserve">Palliative care, Cancer-related pain, Professional judgment </v>
      </c>
      <c r="BP179" t="s">
        <v>457</v>
      </c>
      <c r="BR179">
        <v>1</v>
      </c>
      <c r="BS179" t="s">
        <v>458</v>
      </c>
      <c r="BU179" t="str">
        <f t="shared" ref="BU179:BU188" si="86">("Sanctions")</f>
        <v>Sanctions</v>
      </c>
      <c r="BV179" t="s">
        <v>458</v>
      </c>
      <c r="BX179" t="str">
        <f t="shared" ref="BX179:BX188" si="87">("State medical licensing board")</f>
        <v>State medical licensing board</v>
      </c>
      <c r="BY179" t="s">
        <v>458</v>
      </c>
    </row>
    <row r="180" spans="1:77" x14ac:dyDescent="0.35">
      <c r="A180" t="s">
        <v>451</v>
      </c>
      <c r="B180" s="1">
        <v>42747</v>
      </c>
      <c r="C180" s="1">
        <v>42787</v>
      </c>
      <c r="D180">
        <v>1</v>
      </c>
      <c r="E180" t="s">
        <v>452</v>
      </c>
      <c r="G180" t="str">
        <f t="shared" si="78"/>
        <v>All prescriptions for acute pain, Prescriptions for a specified health care setting</v>
      </c>
      <c r="H180" t="s">
        <v>459</v>
      </c>
      <c r="J180" t="str">
        <f t="shared" si="79"/>
        <v>Law does not restrict “initial prescriptions” for opioid analgesics</v>
      </c>
      <c r="M180" t="str">
        <f t="shared" si="80"/>
        <v>Yes</v>
      </c>
      <c r="N180" t="s">
        <v>454</v>
      </c>
      <c r="P180">
        <v>1</v>
      </c>
      <c r="Q180" t="s">
        <v>456</v>
      </c>
      <c r="S180">
        <v>0</v>
      </c>
      <c r="V180" t="str">
        <f t="shared" si="81"/>
        <v>7 days</v>
      </c>
      <c r="W180" t="s">
        <v>456</v>
      </c>
      <c r="Y180">
        <v>0</v>
      </c>
      <c r="AE180">
        <v>0</v>
      </c>
      <c r="AK180">
        <v>0</v>
      </c>
      <c r="AQ180">
        <v>1</v>
      </c>
      <c r="AR180" t="s">
        <v>456</v>
      </c>
      <c r="AT180" t="str">
        <f t="shared" si="82"/>
        <v>Lowest effective dosage</v>
      </c>
      <c r="AU180" t="s">
        <v>456</v>
      </c>
      <c r="AW180">
        <v>0</v>
      </c>
      <c r="BC180">
        <v>1</v>
      </c>
      <c r="BD180" t="s">
        <v>456</v>
      </c>
      <c r="BF180" t="str">
        <f t="shared" si="83"/>
        <v>Emergency department, Urgent care center, Walk-in clinic</v>
      </c>
      <c r="BG180" t="s">
        <v>456</v>
      </c>
      <c r="BI180" t="str">
        <f t="shared" si="84"/>
        <v>Schedules not specified in the law</v>
      </c>
      <c r="BJ180" t="s">
        <v>456</v>
      </c>
      <c r="BL180">
        <v>1</v>
      </c>
      <c r="BM180" t="s">
        <v>456</v>
      </c>
      <c r="BO180" t="str">
        <f t="shared" si="85"/>
        <v xml:space="preserve">Palliative care, Cancer-related pain, Professional judgment </v>
      </c>
      <c r="BP180" t="s">
        <v>460</v>
      </c>
      <c r="BR180">
        <v>1</v>
      </c>
      <c r="BS180" t="s">
        <v>458</v>
      </c>
      <c r="BU180" t="str">
        <f t="shared" si="86"/>
        <v>Sanctions</v>
      </c>
      <c r="BV180" t="s">
        <v>458</v>
      </c>
      <c r="BX180" t="str">
        <f t="shared" si="87"/>
        <v>State medical licensing board</v>
      </c>
      <c r="BY180" t="s">
        <v>458</v>
      </c>
    </row>
    <row r="181" spans="1:77" x14ac:dyDescent="0.35">
      <c r="A181" t="s">
        <v>451</v>
      </c>
      <c r="B181" s="1">
        <v>42788</v>
      </c>
      <c r="C181" s="1">
        <v>42802</v>
      </c>
      <c r="D181">
        <v>1</v>
      </c>
      <c r="E181" t="s">
        <v>452</v>
      </c>
      <c r="G181" t="str">
        <f t="shared" si="78"/>
        <v>All prescriptions for acute pain, Prescriptions for a specified health care setting</v>
      </c>
      <c r="H181" t="s">
        <v>459</v>
      </c>
      <c r="J181" t="str">
        <f t="shared" si="79"/>
        <v>Law does not restrict “initial prescriptions” for opioid analgesics</v>
      </c>
      <c r="M181" t="str">
        <f t="shared" si="80"/>
        <v>Yes</v>
      </c>
      <c r="N181" t="s">
        <v>461</v>
      </c>
      <c r="P181">
        <v>1</v>
      </c>
      <c r="Q181" t="s">
        <v>462</v>
      </c>
      <c r="S181">
        <v>0</v>
      </c>
      <c r="V181" t="str">
        <f t="shared" si="81"/>
        <v>7 days</v>
      </c>
      <c r="W181" t="s">
        <v>463</v>
      </c>
      <c r="Y181">
        <v>0</v>
      </c>
      <c r="AE181">
        <v>0</v>
      </c>
      <c r="AK181">
        <v>0</v>
      </c>
      <c r="AQ181">
        <v>1</v>
      </c>
      <c r="AR181" t="s">
        <v>456</v>
      </c>
      <c r="AT181" t="str">
        <f t="shared" si="82"/>
        <v>Lowest effective dosage</v>
      </c>
      <c r="AU181" t="s">
        <v>456</v>
      </c>
      <c r="AW181">
        <v>0</v>
      </c>
      <c r="BC181">
        <v>1</v>
      </c>
      <c r="BD181" t="s">
        <v>455</v>
      </c>
      <c r="BF181" t="str">
        <f t="shared" si="83"/>
        <v>Emergency department, Urgent care center, Walk-in clinic</v>
      </c>
      <c r="BG181" t="s">
        <v>455</v>
      </c>
      <c r="BI181" t="str">
        <f t="shared" si="84"/>
        <v>Schedules not specified in the law</v>
      </c>
      <c r="BJ181" t="s">
        <v>456</v>
      </c>
      <c r="BL181">
        <v>1</v>
      </c>
      <c r="BM181" t="s">
        <v>464</v>
      </c>
      <c r="BO181" t="str">
        <f t="shared" si="85"/>
        <v xml:space="preserve">Palliative care, Cancer-related pain, Professional judgment </v>
      </c>
      <c r="BP181" t="s">
        <v>464</v>
      </c>
      <c r="BR181">
        <v>1</v>
      </c>
      <c r="BS181" t="s">
        <v>458</v>
      </c>
      <c r="BU181" t="str">
        <f t="shared" si="86"/>
        <v>Sanctions</v>
      </c>
      <c r="BV181" t="s">
        <v>458</v>
      </c>
      <c r="BX181" t="str">
        <f t="shared" si="87"/>
        <v>State medical licensing board</v>
      </c>
      <c r="BY181" t="s">
        <v>458</v>
      </c>
    </row>
    <row r="182" spans="1:77" x14ac:dyDescent="0.35">
      <c r="A182" t="s">
        <v>451</v>
      </c>
      <c r="B182" s="1">
        <v>42803</v>
      </c>
      <c r="C182" s="1">
        <v>42818</v>
      </c>
      <c r="D182">
        <v>1</v>
      </c>
      <c r="E182" t="s">
        <v>452</v>
      </c>
      <c r="G182" t="str">
        <f t="shared" si="78"/>
        <v>All prescriptions for acute pain, Prescriptions for a specified health care setting</v>
      </c>
      <c r="H182" t="s">
        <v>459</v>
      </c>
      <c r="J182" t="str">
        <f t="shared" si="79"/>
        <v>Law does not restrict “initial prescriptions” for opioid analgesics</v>
      </c>
      <c r="M182" t="str">
        <f t="shared" si="80"/>
        <v>Yes</v>
      </c>
      <c r="N182" t="s">
        <v>454</v>
      </c>
      <c r="P182">
        <v>1</v>
      </c>
      <c r="Q182" t="s">
        <v>465</v>
      </c>
      <c r="S182">
        <v>0</v>
      </c>
      <c r="V182" t="str">
        <f t="shared" si="81"/>
        <v>7 days</v>
      </c>
      <c r="W182" t="s">
        <v>465</v>
      </c>
      <c r="Y182">
        <v>0</v>
      </c>
      <c r="AE182">
        <v>0</v>
      </c>
      <c r="AK182">
        <v>0</v>
      </c>
      <c r="AQ182">
        <v>1</v>
      </c>
      <c r="AR182" t="s">
        <v>466</v>
      </c>
      <c r="AT182" t="str">
        <f t="shared" si="82"/>
        <v>Lowest effective dosage</v>
      </c>
      <c r="AU182" t="s">
        <v>466</v>
      </c>
      <c r="AW182">
        <v>0</v>
      </c>
      <c r="BC182">
        <v>1</v>
      </c>
      <c r="BD182" t="s">
        <v>456</v>
      </c>
      <c r="BF182" t="str">
        <f t="shared" si="83"/>
        <v>Emergency department, Urgent care center, Walk-in clinic</v>
      </c>
      <c r="BG182" t="s">
        <v>456</v>
      </c>
      <c r="BI182" t="str">
        <f t="shared" si="84"/>
        <v>Schedules not specified in the law</v>
      </c>
      <c r="BJ182" t="s">
        <v>462</v>
      </c>
      <c r="BL182">
        <v>1</v>
      </c>
      <c r="BM182" t="s">
        <v>467</v>
      </c>
      <c r="BO182" t="str">
        <f t="shared" si="85"/>
        <v xml:space="preserve">Palliative care, Cancer-related pain, Professional judgment </v>
      </c>
      <c r="BP182" t="s">
        <v>467</v>
      </c>
      <c r="BR182">
        <v>1</v>
      </c>
      <c r="BS182" t="s">
        <v>458</v>
      </c>
      <c r="BU182" t="str">
        <f t="shared" si="86"/>
        <v>Sanctions</v>
      </c>
      <c r="BV182" t="s">
        <v>458</v>
      </c>
      <c r="BX182" t="str">
        <f t="shared" si="87"/>
        <v>State medical licensing board</v>
      </c>
      <c r="BY182" t="s">
        <v>458</v>
      </c>
    </row>
    <row r="183" spans="1:77" x14ac:dyDescent="0.35">
      <c r="A183" t="s">
        <v>451</v>
      </c>
      <c r="B183" s="1">
        <v>42819</v>
      </c>
      <c r="C183" s="1">
        <v>42916</v>
      </c>
      <c r="D183">
        <v>1</v>
      </c>
      <c r="E183" t="s">
        <v>452</v>
      </c>
      <c r="G183" t="str">
        <f t="shared" si="78"/>
        <v>All prescriptions for acute pain, Prescriptions for a specified health care setting</v>
      </c>
      <c r="H183" t="s">
        <v>459</v>
      </c>
      <c r="J183" t="str">
        <f t="shared" si="79"/>
        <v>Law does not restrict “initial prescriptions” for opioid analgesics</v>
      </c>
      <c r="M183" t="str">
        <f t="shared" si="80"/>
        <v>Yes</v>
      </c>
      <c r="N183" t="s">
        <v>454</v>
      </c>
      <c r="P183">
        <v>1</v>
      </c>
      <c r="Q183" t="s">
        <v>456</v>
      </c>
      <c r="S183">
        <v>0</v>
      </c>
      <c r="V183" t="str">
        <f t="shared" si="81"/>
        <v>7 days</v>
      </c>
      <c r="W183" t="s">
        <v>456</v>
      </c>
      <c r="Y183">
        <v>0</v>
      </c>
      <c r="AE183">
        <v>0</v>
      </c>
      <c r="AK183">
        <v>0</v>
      </c>
      <c r="AQ183">
        <v>1</v>
      </c>
      <c r="AR183" t="s">
        <v>456</v>
      </c>
      <c r="AT183" t="str">
        <f t="shared" si="82"/>
        <v>Lowest effective dosage</v>
      </c>
      <c r="AU183" t="s">
        <v>456</v>
      </c>
      <c r="AW183">
        <v>0</v>
      </c>
      <c r="BC183">
        <v>1</v>
      </c>
      <c r="BD183" t="s">
        <v>456</v>
      </c>
      <c r="BF183" t="str">
        <f t="shared" si="83"/>
        <v>Emergency department, Urgent care center, Walk-in clinic</v>
      </c>
      <c r="BG183" t="s">
        <v>456</v>
      </c>
      <c r="BI183" t="str">
        <f t="shared" si="84"/>
        <v>Schedules not specified in the law</v>
      </c>
      <c r="BJ183" t="s">
        <v>456</v>
      </c>
      <c r="BL183">
        <v>1</v>
      </c>
      <c r="BM183" t="s">
        <v>457</v>
      </c>
      <c r="BO183" t="str">
        <f t="shared" si="85"/>
        <v xml:space="preserve">Palliative care, Cancer-related pain, Professional judgment </v>
      </c>
      <c r="BP183" t="s">
        <v>457</v>
      </c>
      <c r="BR183">
        <v>1</v>
      </c>
      <c r="BS183" t="s">
        <v>458</v>
      </c>
      <c r="BU183" t="str">
        <f t="shared" si="86"/>
        <v>Sanctions</v>
      </c>
      <c r="BV183" t="s">
        <v>458</v>
      </c>
      <c r="BX183" t="str">
        <f t="shared" si="87"/>
        <v>State medical licensing board</v>
      </c>
      <c r="BY183" t="s">
        <v>458</v>
      </c>
    </row>
    <row r="184" spans="1:77" x14ac:dyDescent="0.35">
      <c r="A184" t="s">
        <v>451</v>
      </c>
      <c r="B184" s="1">
        <v>42917</v>
      </c>
      <c r="C184" s="1">
        <v>42961</v>
      </c>
      <c r="D184">
        <v>1</v>
      </c>
      <c r="E184" t="s">
        <v>452</v>
      </c>
      <c r="G184" t="str">
        <f t="shared" si="78"/>
        <v>All prescriptions for acute pain, Prescriptions for a specified health care setting</v>
      </c>
      <c r="H184" t="s">
        <v>459</v>
      </c>
      <c r="J184" t="str">
        <f t="shared" si="79"/>
        <v>Law does not restrict “initial prescriptions” for opioid analgesics</v>
      </c>
      <c r="M184" t="str">
        <f t="shared" si="80"/>
        <v>Yes</v>
      </c>
      <c r="N184" t="s">
        <v>461</v>
      </c>
      <c r="P184">
        <v>1</v>
      </c>
      <c r="Q184" t="s">
        <v>456</v>
      </c>
      <c r="S184">
        <v>0</v>
      </c>
      <c r="V184" t="str">
        <f t="shared" si="81"/>
        <v>7 days</v>
      </c>
      <c r="W184" t="s">
        <v>456</v>
      </c>
      <c r="Y184">
        <v>0</v>
      </c>
      <c r="AE184">
        <v>0</v>
      </c>
      <c r="AK184">
        <v>0</v>
      </c>
      <c r="AQ184">
        <v>1</v>
      </c>
      <c r="AR184" t="s">
        <v>456</v>
      </c>
      <c r="AT184" t="str">
        <f t="shared" si="82"/>
        <v>Lowest effective dosage</v>
      </c>
      <c r="AU184" t="s">
        <v>456</v>
      </c>
      <c r="AW184">
        <v>0</v>
      </c>
      <c r="BC184">
        <v>1</v>
      </c>
      <c r="BD184" t="s">
        <v>466</v>
      </c>
      <c r="BF184" t="str">
        <f t="shared" si="83"/>
        <v>Emergency department, Urgent care center, Walk-in clinic</v>
      </c>
      <c r="BG184" t="s">
        <v>466</v>
      </c>
      <c r="BI184" t="str">
        <f t="shared" si="84"/>
        <v>Schedules not specified in the law</v>
      </c>
      <c r="BJ184" t="s">
        <v>459</v>
      </c>
      <c r="BL184">
        <v>1</v>
      </c>
      <c r="BM184" t="s">
        <v>468</v>
      </c>
      <c r="BO184" t="str">
        <f t="shared" si="85"/>
        <v xml:space="preserve">Palliative care, Cancer-related pain, Professional judgment </v>
      </c>
      <c r="BP184" t="s">
        <v>457</v>
      </c>
      <c r="BR184">
        <v>1</v>
      </c>
      <c r="BS184" t="s">
        <v>458</v>
      </c>
      <c r="BU184" t="str">
        <f t="shared" si="86"/>
        <v>Sanctions</v>
      </c>
      <c r="BV184" t="s">
        <v>458</v>
      </c>
      <c r="BX184" t="str">
        <f t="shared" si="87"/>
        <v>State medical licensing board</v>
      </c>
      <c r="BY184" t="s">
        <v>458</v>
      </c>
    </row>
    <row r="185" spans="1:77" x14ac:dyDescent="0.35">
      <c r="A185" t="s">
        <v>451</v>
      </c>
      <c r="B185" s="1">
        <v>42962</v>
      </c>
      <c r="C185" s="1">
        <v>43089</v>
      </c>
      <c r="D185">
        <v>1</v>
      </c>
      <c r="E185" t="s">
        <v>459</v>
      </c>
      <c r="G185" t="str">
        <f t="shared" si="78"/>
        <v>All prescriptions for acute pain, Prescriptions for a specified health care setting</v>
      </c>
      <c r="H185" t="s">
        <v>459</v>
      </c>
      <c r="J185" t="str">
        <f t="shared" si="79"/>
        <v>Law does not restrict “initial prescriptions” for opioid analgesics</v>
      </c>
      <c r="M185" t="str">
        <f t="shared" si="80"/>
        <v>Yes</v>
      </c>
      <c r="N185" t="s">
        <v>454</v>
      </c>
      <c r="P185">
        <v>1</v>
      </c>
      <c r="Q185" t="s">
        <v>456</v>
      </c>
      <c r="S185">
        <v>0</v>
      </c>
      <c r="V185" t="str">
        <f t="shared" si="81"/>
        <v>7 days</v>
      </c>
      <c r="W185" t="s">
        <v>456</v>
      </c>
      <c r="Y185">
        <v>0</v>
      </c>
      <c r="AE185">
        <v>0</v>
      </c>
      <c r="AK185">
        <v>0</v>
      </c>
      <c r="AQ185">
        <v>1</v>
      </c>
      <c r="AR185" t="s">
        <v>456</v>
      </c>
      <c r="AT185" t="str">
        <f t="shared" si="82"/>
        <v>Lowest effective dosage</v>
      </c>
      <c r="AU185" t="s">
        <v>456</v>
      </c>
      <c r="AW185">
        <v>0</v>
      </c>
      <c r="BC185">
        <v>1</v>
      </c>
      <c r="BD185" t="s">
        <v>456</v>
      </c>
      <c r="BF185" t="str">
        <f t="shared" si="83"/>
        <v>Emergency department, Urgent care center, Walk-in clinic</v>
      </c>
      <c r="BG185" t="s">
        <v>456</v>
      </c>
      <c r="BI185" t="str">
        <f t="shared" si="84"/>
        <v>Schedules not specified in the law</v>
      </c>
      <c r="BJ185" t="s">
        <v>456</v>
      </c>
      <c r="BL185">
        <v>1</v>
      </c>
      <c r="BM185" t="s">
        <v>457</v>
      </c>
      <c r="BO185" t="str">
        <f t="shared" si="85"/>
        <v xml:space="preserve">Palliative care, Cancer-related pain, Professional judgment </v>
      </c>
      <c r="BP185" t="s">
        <v>457</v>
      </c>
      <c r="BR185">
        <v>1</v>
      </c>
      <c r="BS185" t="s">
        <v>458</v>
      </c>
      <c r="BU185" t="str">
        <f t="shared" si="86"/>
        <v>Sanctions</v>
      </c>
      <c r="BV185" t="s">
        <v>458</v>
      </c>
      <c r="BX185" t="str">
        <f t="shared" si="87"/>
        <v>State medical licensing board</v>
      </c>
      <c r="BY185" t="s">
        <v>458</v>
      </c>
    </row>
    <row r="186" spans="1:77" x14ac:dyDescent="0.35">
      <c r="A186" t="s">
        <v>451</v>
      </c>
      <c r="B186" s="1">
        <v>43090</v>
      </c>
      <c r="C186" s="1">
        <v>43328</v>
      </c>
      <c r="D186">
        <v>1</v>
      </c>
      <c r="E186" t="s">
        <v>459</v>
      </c>
      <c r="G186" t="str">
        <f t="shared" si="78"/>
        <v>All prescriptions for acute pain, Prescriptions for a specified health care setting</v>
      </c>
      <c r="H186" t="s">
        <v>459</v>
      </c>
      <c r="J186" t="str">
        <f t="shared" si="79"/>
        <v>Law does not restrict “initial prescriptions” for opioid analgesics</v>
      </c>
      <c r="M186" t="str">
        <f t="shared" si="80"/>
        <v>Yes</v>
      </c>
      <c r="N186" t="s">
        <v>469</v>
      </c>
      <c r="P186">
        <v>1</v>
      </c>
      <c r="Q186" t="s">
        <v>456</v>
      </c>
      <c r="S186">
        <v>0</v>
      </c>
      <c r="V186" t="str">
        <f t="shared" si="81"/>
        <v>7 days</v>
      </c>
      <c r="W186" t="s">
        <v>456</v>
      </c>
      <c r="Y186">
        <v>0</v>
      </c>
      <c r="AE186">
        <v>0</v>
      </c>
      <c r="AK186">
        <v>0</v>
      </c>
      <c r="AQ186">
        <v>1</v>
      </c>
      <c r="AR186" t="s">
        <v>456</v>
      </c>
      <c r="AT186" t="str">
        <f t="shared" si="82"/>
        <v>Lowest effective dosage</v>
      </c>
      <c r="AU186" t="s">
        <v>456</v>
      </c>
      <c r="AW186">
        <v>0</v>
      </c>
      <c r="BC186">
        <v>1</v>
      </c>
      <c r="BD186" t="s">
        <v>456</v>
      </c>
      <c r="BF186" t="str">
        <f t="shared" si="83"/>
        <v>Emergency department, Urgent care center, Walk-in clinic</v>
      </c>
      <c r="BG186" t="s">
        <v>456</v>
      </c>
      <c r="BI186" t="str">
        <f t="shared" si="84"/>
        <v>Schedules not specified in the law</v>
      </c>
      <c r="BJ186" t="s">
        <v>456</v>
      </c>
      <c r="BL186">
        <v>1</v>
      </c>
      <c r="BM186" t="s">
        <v>457</v>
      </c>
      <c r="BO186" t="str">
        <f t="shared" si="85"/>
        <v xml:space="preserve">Palliative care, Cancer-related pain, Professional judgment </v>
      </c>
      <c r="BP186" t="s">
        <v>457</v>
      </c>
      <c r="BR186">
        <v>1</v>
      </c>
      <c r="BS186" t="s">
        <v>458</v>
      </c>
      <c r="BU186" t="str">
        <f t="shared" si="86"/>
        <v>Sanctions</v>
      </c>
      <c r="BV186" t="s">
        <v>458</v>
      </c>
      <c r="BX186" t="str">
        <f t="shared" si="87"/>
        <v>State medical licensing board</v>
      </c>
      <c r="BY186" t="s">
        <v>458</v>
      </c>
    </row>
    <row r="187" spans="1:77" x14ac:dyDescent="0.35">
      <c r="A187" t="s">
        <v>451</v>
      </c>
      <c r="B187" s="1">
        <v>43329</v>
      </c>
      <c r="C187" s="1">
        <v>43659</v>
      </c>
      <c r="D187">
        <v>1</v>
      </c>
      <c r="E187" t="s">
        <v>459</v>
      </c>
      <c r="G187" t="str">
        <f t="shared" si="78"/>
        <v>All prescriptions for acute pain, Prescriptions for a specified health care setting</v>
      </c>
      <c r="H187" t="s">
        <v>470</v>
      </c>
      <c r="J187" t="str">
        <f t="shared" si="79"/>
        <v>Law does not restrict “initial prescriptions” for opioid analgesics</v>
      </c>
      <c r="M187" t="str">
        <f t="shared" si="80"/>
        <v>Yes</v>
      </c>
      <c r="N187" t="s">
        <v>469</v>
      </c>
      <c r="P187">
        <v>1</v>
      </c>
      <c r="Q187" t="s">
        <v>456</v>
      </c>
      <c r="S187">
        <v>0</v>
      </c>
      <c r="V187" t="str">
        <f t="shared" si="81"/>
        <v>7 days</v>
      </c>
      <c r="W187" t="s">
        <v>459</v>
      </c>
      <c r="Y187">
        <v>0</v>
      </c>
      <c r="AE187">
        <v>0</v>
      </c>
      <c r="AK187">
        <v>0</v>
      </c>
      <c r="AQ187">
        <v>1</v>
      </c>
      <c r="AR187" t="s">
        <v>456</v>
      </c>
      <c r="AT187" t="str">
        <f t="shared" si="82"/>
        <v>Lowest effective dosage</v>
      </c>
      <c r="AW187">
        <v>0</v>
      </c>
      <c r="AX187" t="s">
        <v>456</v>
      </c>
      <c r="BC187">
        <v>1</v>
      </c>
      <c r="BD187" t="s">
        <v>456</v>
      </c>
      <c r="BF187" t="str">
        <f t="shared" si="83"/>
        <v>Emergency department, Urgent care center, Walk-in clinic</v>
      </c>
      <c r="BG187" t="s">
        <v>456</v>
      </c>
      <c r="BI187" t="str">
        <f t="shared" si="84"/>
        <v>Schedules not specified in the law</v>
      </c>
      <c r="BJ187" t="s">
        <v>456</v>
      </c>
      <c r="BL187">
        <v>1</v>
      </c>
      <c r="BM187" t="s">
        <v>457</v>
      </c>
      <c r="BO187" t="str">
        <f t="shared" si="85"/>
        <v xml:space="preserve">Palliative care, Cancer-related pain, Professional judgment </v>
      </c>
      <c r="BP187" t="s">
        <v>457</v>
      </c>
      <c r="BR187">
        <v>1</v>
      </c>
      <c r="BS187" t="s">
        <v>458</v>
      </c>
      <c r="BU187" t="str">
        <f t="shared" si="86"/>
        <v>Sanctions</v>
      </c>
      <c r="BV187" t="s">
        <v>458</v>
      </c>
      <c r="BX187" t="str">
        <f t="shared" si="87"/>
        <v>State medical licensing board</v>
      </c>
      <c r="BY187" t="s">
        <v>458</v>
      </c>
    </row>
    <row r="188" spans="1:77" x14ac:dyDescent="0.35">
      <c r="A188" t="s">
        <v>451</v>
      </c>
      <c r="B188" s="1">
        <v>43660</v>
      </c>
      <c r="C188" s="1">
        <v>43830</v>
      </c>
      <c r="D188">
        <v>1</v>
      </c>
      <c r="E188" t="s">
        <v>459</v>
      </c>
      <c r="G188" t="str">
        <f t="shared" si="78"/>
        <v>All prescriptions for acute pain, Prescriptions for a specified health care setting</v>
      </c>
      <c r="H188" t="s">
        <v>459</v>
      </c>
      <c r="J188" t="str">
        <f t="shared" si="79"/>
        <v>Law does not restrict “initial prescriptions” for opioid analgesics</v>
      </c>
      <c r="M188" t="str">
        <f t="shared" si="80"/>
        <v>Yes</v>
      </c>
      <c r="N188" t="s">
        <v>471</v>
      </c>
      <c r="P188">
        <v>1</v>
      </c>
      <c r="Q188" t="s">
        <v>456</v>
      </c>
      <c r="S188">
        <v>0</v>
      </c>
      <c r="V188" t="str">
        <f t="shared" si="81"/>
        <v>7 days</v>
      </c>
      <c r="W188" t="s">
        <v>456</v>
      </c>
      <c r="Y188">
        <v>0</v>
      </c>
      <c r="AE188">
        <v>0</v>
      </c>
      <c r="AK188">
        <v>0</v>
      </c>
      <c r="AQ188">
        <v>1</v>
      </c>
      <c r="AR188" t="s">
        <v>456</v>
      </c>
      <c r="AT188" t="str">
        <f t="shared" si="82"/>
        <v>Lowest effective dosage</v>
      </c>
      <c r="AU188" t="s">
        <v>456</v>
      </c>
      <c r="AW188">
        <v>0</v>
      </c>
      <c r="BC188">
        <v>1</v>
      </c>
      <c r="BD188" t="s">
        <v>456</v>
      </c>
      <c r="BF188" t="str">
        <f t="shared" si="83"/>
        <v>Emergency department, Urgent care center, Walk-in clinic</v>
      </c>
      <c r="BG188" t="s">
        <v>456</v>
      </c>
      <c r="BI188" t="str">
        <f t="shared" si="84"/>
        <v>Schedules not specified in the law</v>
      </c>
      <c r="BJ188" t="s">
        <v>456</v>
      </c>
      <c r="BL188">
        <v>1</v>
      </c>
      <c r="BM188" t="s">
        <v>457</v>
      </c>
      <c r="BO188" t="str">
        <f t="shared" si="85"/>
        <v xml:space="preserve">Palliative care, Cancer-related pain, Professional judgment </v>
      </c>
      <c r="BP188" t="s">
        <v>457</v>
      </c>
      <c r="BR188">
        <v>1</v>
      </c>
      <c r="BS188" t="s">
        <v>458</v>
      </c>
      <c r="BU188" t="str">
        <f t="shared" si="86"/>
        <v>Sanctions</v>
      </c>
      <c r="BV188" t="s">
        <v>458</v>
      </c>
      <c r="BX188" t="str">
        <f t="shared" si="87"/>
        <v>State medical licensing board</v>
      </c>
      <c r="BY188" t="s">
        <v>458</v>
      </c>
    </row>
    <row r="189" spans="1:77" x14ac:dyDescent="0.35">
      <c r="A189" t="s">
        <v>472</v>
      </c>
      <c r="B189" s="1">
        <v>41640</v>
      </c>
      <c r="C189" s="1">
        <v>42794</v>
      </c>
      <c r="D189">
        <v>0</v>
      </c>
    </row>
    <row r="190" spans="1:77" x14ac:dyDescent="0.35">
      <c r="A190" t="s">
        <v>472</v>
      </c>
      <c r="B190" s="1">
        <v>42795</v>
      </c>
      <c r="C190" s="1">
        <v>42870</v>
      </c>
      <c r="D190">
        <v>1</v>
      </c>
      <c r="E190" t="s">
        <v>473</v>
      </c>
      <c r="G190" t="str">
        <f>("Initial prescriptions for acute pain, All prescriptions for acute pain")</f>
        <v>Initial prescriptions for acute pain, All prescriptions for acute pain</v>
      </c>
      <c r="H190" t="s">
        <v>473</v>
      </c>
      <c r="J190" t="str">
        <f>("Prescriptions to patients who have not had dispensed opioid prescriptions for 365 days ")</f>
        <v xml:space="preserve">Prescriptions to patients who have not had dispensed opioid prescriptions for 365 days </v>
      </c>
      <c r="K190" t="s">
        <v>473</v>
      </c>
      <c r="M190" t="str">
        <f>("Yes")</f>
        <v>Yes</v>
      </c>
      <c r="N190" t="s">
        <v>473</v>
      </c>
      <c r="P190">
        <v>1</v>
      </c>
      <c r="Q190" t="s">
        <v>473</v>
      </c>
      <c r="S190">
        <v>1</v>
      </c>
      <c r="T190" t="s">
        <v>473</v>
      </c>
      <c r="V190" t="str">
        <f>("5 days, 30 days")</f>
        <v>5 days, 30 days</v>
      </c>
      <c r="W190" t="s">
        <v>473</v>
      </c>
      <c r="X190" t="s">
        <v>474</v>
      </c>
      <c r="Y190">
        <v>0</v>
      </c>
      <c r="AE190">
        <v>0</v>
      </c>
      <c r="AK190">
        <v>0</v>
      </c>
      <c r="AQ190">
        <v>1</v>
      </c>
      <c r="AR190" t="s">
        <v>473</v>
      </c>
      <c r="AT190" t="str">
        <f>("Lowest effective dosage")</f>
        <v>Lowest effective dosage</v>
      </c>
      <c r="AU190" t="s">
        <v>473</v>
      </c>
      <c r="AV190" t="s">
        <v>475</v>
      </c>
      <c r="AW190">
        <v>0</v>
      </c>
      <c r="BC190">
        <v>0</v>
      </c>
      <c r="BI190" t="str">
        <f>("Schedules not specified in the law")</f>
        <v>Schedules not specified in the law</v>
      </c>
      <c r="BL190">
        <v>1</v>
      </c>
      <c r="BM190" t="s">
        <v>473</v>
      </c>
      <c r="BO190" t="str">
        <f>("Palliative care, Cancer-related pain, Substance use disorder, Nursing facility")</f>
        <v>Palliative care, Cancer-related pain, Substance use disorder, Nursing facility</v>
      </c>
      <c r="BP190" t="s">
        <v>473</v>
      </c>
      <c r="BR190">
        <v>0</v>
      </c>
    </row>
    <row r="191" spans="1:77" x14ac:dyDescent="0.35">
      <c r="A191" t="s">
        <v>472</v>
      </c>
      <c r="B191" s="1">
        <v>42871</v>
      </c>
      <c r="C191" s="1">
        <v>42890</v>
      </c>
      <c r="D191">
        <v>1</v>
      </c>
      <c r="E191" t="s">
        <v>476</v>
      </c>
      <c r="G191" t="str">
        <f>("Initial prescriptions for acute pain, All prescriptions for acute pain")</f>
        <v>Initial prescriptions for acute pain, All prescriptions for acute pain</v>
      </c>
      <c r="H191" t="s">
        <v>477</v>
      </c>
      <c r="J191" t="str">
        <f>("Prescriptions to patients who have not had dispensed opioid prescriptions for 365 days ")</f>
        <v xml:space="preserve">Prescriptions to patients who have not had dispensed opioid prescriptions for 365 days </v>
      </c>
      <c r="K191" t="s">
        <v>476</v>
      </c>
      <c r="M191" t="str">
        <f>("Yes")</f>
        <v>Yes</v>
      </c>
      <c r="N191" t="s">
        <v>476</v>
      </c>
      <c r="P191">
        <v>1</v>
      </c>
      <c r="Q191" t="s">
        <v>473</v>
      </c>
      <c r="S191">
        <v>1</v>
      </c>
      <c r="T191" t="s">
        <v>473</v>
      </c>
      <c r="V191" t="str">
        <f>("5 days, 30 days")</f>
        <v>5 days, 30 days</v>
      </c>
      <c r="W191" t="s">
        <v>473</v>
      </c>
      <c r="X191" t="s">
        <v>474</v>
      </c>
      <c r="Y191">
        <v>0</v>
      </c>
      <c r="AE191">
        <v>0</v>
      </c>
      <c r="AK191">
        <v>0</v>
      </c>
      <c r="AQ191">
        <v>1</v>
      </c>
      <c r="AR191" t="s">
        <v>473</v>
      </c>
      <c r="AT191" t="str">
        <f>("Lowest effective dosage")</f>
        <v>Lowest effective dosage</v>
      </c>
      <c r="AU191" t="s">
        <v>473</v>
      </c>
      <c r="AV191" t="s">
        <v>475</v>
      </c>
      <c r="AW191">
        <v>0</v>
      </c>
      <c r="BC191">
        <v>0</v>
      </c>
      <c r="BI191" t="str">
        <f>("Schedules not specified in the law")</f>
        <v>Schedules not specified in the law</v>
      </c>
      <c r="BL191">
        <v>1</v>
      </c>
      <c r="BM191" t="s">
        <v>476</v>
      </c>
      <c r="BO191" t="str">
        <f>("Palliative care, Cancer-related pain, Substance use disorder, Nursing facility")</f>
        <v>Palliative care, Cancer-related pain, Substance use disorder, Nursing facility</v>
      </c>
      <c r="BP191" t="s">
        <v>476</v>
      </c>
      <c r="BR191">
        <v>0</v>
      </c>
    </row>
    <row r="192" spans="1:77" x14ac:dyDescent="0.35">
      <c r="A192" t="s">
        <v>472</v>
      </c>
      <c r="B192" s="1">
        <v>42891</v>
      </c>
      <c r="C192" s="1">
        <v>43115</v>
      </c>
      <c r="D192">
        <v>1</v>
      </c>
      <c r="E192" t="s">
        <v>473</v>
      </c>
      <c r="G192" t="str">
        <f>("Initial prescriptions for acute pain, All prescriptions for acute pain")</f>
        <v>Initial prescriptions for acute pain, All prescriptions for acute pain</v>
      </c>
      <c r="H192" t="s">
        <v>477</v>
      </c>
      <c r="J192" t="str">
        <f>("Prescriptions to patients who have not had dispensed opioid prescriptions for 365 days ")</f>
        <v xml:space="preserve">Prescriptions to patients who have not had dispensed opioid prescriptions for 365 days </v>
      </c>
      <c r="K192" t="s">
        <v>476</v>
      </c>
      <c r="M192" t="str">
        <f>("Yes")</f>
        <v>Yes</v>
      </c>
      <c r="N192" t="s">
        <v>476</v>
      </c>
      <c r="P192">
        <v>1</v>
      </c>
      <c r="Q192" t="s">
        <v>473</v>
      </c>
      <c r="S192">
        <v>1</v>
      </c>
      <c r="T192" t="s">
        <v>473</v>
      </c>
      <c r="V192" t="str">
        <f>("5 days, 30 days")</f>
        <v>5 days, 30 days</v>
      </c>
      <c r="W192" t="s">
        <v>473</v>
      </c>
      <c r="X192" t="s">
        <v>474</v>
      </c>
      <c r="Y192">
        <v>0</v>
      </c>
      <c r="AE192">
        <v>0</v>
      </c>
      <c r="AK192">
        <v>0</v>
      </c>
      <c r="AQ192">
        <v>1</v>
      </c>
      <c r="AR192" t="s">
        <v>478</v>
      </c>
      <c r="AT192" t="str">
        <f>("Lowest effective dosage")</f>
        <v>Lowest effective dosage</v>
      </c>
      <c r="AU192" t="s">
        <v>478</v>
      </c>
      <c r="AV192" t="s">
        <v>475</v>
      </c>
      <c r="AW192">
        <v>0</v>
      </c>
      <c r="BC192">
        <v>0</v>
      </c>
      <c r="BI192" t="str">
        <f>("Schedule II")</f>
        <v>Schedule II</v>
      </c>
      <c r="BJ192" t="s">
        <v>479</v>
      </c>
      <c r="BL192">
        <v>1</v>
      </c>
      <c r="BM192" t="s">
        <v>476</v>
      </c>
      <c r="BO192" t="str">
        <f>("Palliative care, Cancer-related pain, Substance use disorder, Nursing facility")</f>
        <v>Palliative care, Cancer-related pain, Substance use disorder, Nursing facility</v>
      </c>
      <c r="BP192" t="s">
        <v>476</v>
      </c>
      <c r="BR192">
        <v>0</v>
      </c>
    </row>
    <row r="193" spans="1:77" x14ac:dyDescent="0.35">
      <c r="A193" t="s">
        <v>472</v>
      </c>
      <c r="B193" s="1">
        <v>43116</v>
      </c>
      <c r="C193" s="1">
        <v>43830</v>
      </c>
      <c r="D193">
        <v>1</v>
      </c>
      <c r="E193" t="s">
        <v>480</v>
      </c>
      <c r="G193" t="str">
        <f>("Initial prescriptions for acute pain, All prescriptions for acute pain")</f>
        <v>Initial prescriptions for acute pain, All prescriptions for acute pain</v>
      </c>
      <c r="H193" t="s">
        <v>477</v>
      </c>
      <c r="J193" t="str">
        <f>("Prescriptions to patients who have not had dispensed opioid prescriptions for 365 days ")</f>
        <v xml:space="preserve">Prescriptions to patients who have not had dispensed opioid prescriptions for 365 days </v>
      </c>
      <c r="K193" t="s">
        <v>480</v>
      </c>
      <c r="M193" t="str">
        <f>("Yes")</f>
        <v>Yes</v>
      </c>
      <c r="N193" t="s">
        <v>476</v>
      </c>
      <c r="P193">
        <v>1</v>
      </c>
      <c r="Q193" t="s">
        <v>473</v>
      </c>
      <c r="S193">
        <v>1</v>
      </c>
      <c r="T193" t="s">
        <v>473</v>
      </c>
      <c r="V193" t="str">
        <f>("5 days, 30 days")</f>
        <v>5 days, 30 days</v>
      </c>
      <c r="W193" t="s">
        <v>473</v>
      </c>
      <c r="X193" t="s">
        <v>474</v>
      </c>
      <c r="Y193">
        <v>0</v>
      </c>
      <c r="AE193">
        <v>0</v>
      </c>
      <c r="AK193">
        <v>0</v>
      </c>
      <c r="AQ193">
        <v>1</v>
      </c>
      <c r="AR193" t="s">
        <v>476</v>
      </c>
      <c r="AT193" t="str">
        <f>("Lowest effective dosage")</f>
        <v>Lowest effective dosage</v>
      </c>
      <c r="AU193" t="s">
        <v>476</v>
      </c>
      <c r="AV193" t="s">
        <v>475</v>
      </c>
      <c r="AW193">
        <v>0</v>
      </c>
      <c r="BC193">
        <v>0</v>
      </c>
      <c r="BI193" t="str">
        <f>("Schedule II")</f>
        <v>Schedule II</v>
      </c>
      <c r="BJ193" t="s">
        <v>479</v>
      </c>
      <c r="BL193">
        <v>1</v>
      </c>
      <c r="BM193" t="s">
        <v>476</v>
      </c>
      <c r="BO193" t="str">
        <f>("Palliative care, Cancer-related pain, Substance use disorder, Nursing facility")</f>
        <v>Palliative care, Cancer-related pain, Substance use disorder, Nursing facility</v>
      </c>
      <c r="BP193" t="s">
        <v>476</v>
      </c>
      <c r="BR193">
        <v>0</v>
      </c>
    </row>
    <row r="194" spans="1:77" x14ac:dyDescent="0.35">
      <c r="A194" t="s">
        <v>481</v>
      </c>
      <c r="B194" s="1">
        <v>41640</v>
      </c>
      <c r="C194" s="1">
        <v>43830</v>
      </c>
      <c r="D194">
        <v>0</v>
      </c>
    </row>
    <row r="195" spans="1:77" x14ac:dyDescent="0.35">
      <c r="A195" t="s">
        <v>482</v>
      </c>
      <c r="B195" s="1">
        <v>41640</v>
      </c>
      <c r="C195" s="1">
        <v>42572</v>
      </c>
      <c r="D195">
        <v>0</v>
      </c>
    </row>
    <row r="196" spans="1:77" x14ac:dyDescent="0.35">
      <c r="A196" t="s">
        <v>482</v>
      </c>
      <c r="B196" s="1">
        <v>42573</v>
      </c>
      <c r="C196" s="1">
        <v>43190</v>
      </c>
      <c r="D196">
        <v>1</v>
      </c>
      <c r="E196" t="s">
        <v>483</v>
      </c>
      <c r="G196" t="str">
        <f>("Initial prescriptions for acute pain, All prescriptions for acute pain")</f>
        <v>Initial prescriptions for acute pain, All prescriptions for acute pain</v>
      </c>
      <c r="H196" t="s">
        <v>484</v>
      </c>
      <c r="J196" t="str">
        <f>("Law does not define initial prescriptions ")</f>
        <v xml:space="preserve">Law does not define initial prescriptions </v>
      </c>
      <c r="M196" t="str">
        <f>("Yes")</f>
        <v>Yes</v>
      </c>
      <c r="N196" t="s">
        <v>484</v>
      </c>
      <c r="P196">
        <v>1</v>
      </c>
      <c r="Q196" t="s">
        <v>484</v>
      </c>
      <c r="S196">
        <v>1</v>
      </c>
      <c r="T196" t="s">
        <v>484</v>
      </c>
      <c r="V196" t="str">
        <f>("7 days, 30 days")</f>
        <v>7 days, 30 days</v>
      </c>
      <c r="W196" t="s">
        <v>484</v>
      </c>
      <c r="X196" t="s">
        <v>485</v>
      </c>
      <c r="Y196">
        <v>0</v>
      </c>
      <c r="AE196">
        <v>0</v>
      </c>
      <c r="AK196">
        <v>0</v>
      </c>
      <c r="AQ196">
        <v>0</v>
      </c>
      <c r="AW196">
        <v>0</v>
      </c>
      <c r="BC196">
        <v>0</v>
      </c>
      <c r="BI196" t="str">
        <f>("Schedule II, Schedule III, Schedule IV")</f>
        <v>Schedule II, Schedule III, Schedule IV</v>
      </c>
      <c r="BJ196" t="s">
        <v>486</v>
      </c>
      <c r="BL196">
        <v>1</v>
      </c>
      <c r="BM196" t="s">
        <v>484</v>
      </c>
      <c r="BO196" t="str">
        <f>("Palliative care, Cancer-related pain, Chronic pain")</f>
        <v>Palliative care, Cancer-related pain, Chronic pain</v>
      </c>
      <c r="BP196" t="s">
        <v>484</v>
      </c>
      <c r="BR196">
        <v>0</v>
      </c>
    </row>
    <row r="197" spans="1:77" x14ac:dyDescent="0.35">
      <c r="A197" t="s">
        <v>482</v>
      </c>
      <c r="B197" s="1">
        <v>43191</v>
      </c>
      <c r="C197" s="1">
        <v>43291</v>
      </c>
      <c r="D197">
        <v>1</v>
      </c>
      <c r="E197" t="s">
        <v>483</v>
      </c>
      <c r="G197" t="str">
        <f>("Initial prescriptions for acute pain, All prescriptions for acute pain")</f>
        <v>Initial prescriptions for acute pain, All prescriptions for acute pain</v>
      </c>
      <c r="H197" t="s">
        <v>484</v>
      </c>
      <c r="J197" t="str">
        <f>("Law does not define initial prescriptions ")</f>
        <v xml:space="preserve">Law does not define initial prescriptions </v>
      </c>
      <c r="M197" t="str">
        <f>("Yes")</f>
        <v>Yes</v>
      </c>
      <c r="N197" t="s">
        <v>484</v>
      </c>
      <c r="P197">
        <v>1</v>
      </c>
      <c r="Q197" t="s">
        <v>484</v>
      </c>
      <c r="S197">
        <v>1</v>
      </c>
      <c r="T197" t="s">
        <v>484</v>
      </c>
      <c r="V197" t="str">
        <f>("7 days, 30 days")</f>
        <v>7 days, 30 days</v>
      </c>
      <c r="W197" t="s">
        <v>484</v>
      </c>
      <c r="X197" t="s">
        <v>485</v>
      </c>
      <c r="Y197">
        <v>0</v>
      </c>
      <c r="AE197">
        <v>0</v>
      </c>
      <c r="AK197">
        <v>0</v>
      </c>
      <c r="AQ197">
        <v>0</v>
      </c>
      <c r="AW197">
        <v>0</v>
      </c>
      <c r="BC197">
        <v>0</v>
      </c>
      <c r="BI197" t="str">
        <f>("Schedule II, Schedule III, Schedule IV")</f>
        <v>Schedule II, Schedule III, Schedule IV</v>
      </c>
      <c r="BJ197" t="s">
        <v>486</v>
      </c>
      <c r="BL197">
        <v>1</v>
      </c>
      <c r="BM197" t="s">
        <v>483</v>
      </c>
      <c r="BO197" t="str">
        <f>("Palliative care, Cancer-related pain, Chronic pain")</f>
        <v>Palliative care, Cancer-related pain, Chronic pain</v>
      </c>
      <c r="BP197" t="s">
        <v>483</v>
      </c>
      <c r="BR197">
        <v>0</v>
      </c>
    </row>
    <row r="198" spans="1:77" x14ac:dyDescent="0.35">
      <c r="A198" t="s">
        <v>482</v>
      </c>
      <c r="B198" s="1">
        <v>43292</v>
      </c>
      <c r="C198" s="1">
        <v>43830</v>
      </c>
      <c r="D198">
        <v>1</v>
      </c>
      <c r="E198" t="s">
        <v>483</v>
      </c>
      <c r="G198" t="str">
        <f>("Initial prescriptions for acute pain, All prescriptions for acute pain")</f>
        <v>Initial prescriptions for acute pain, All prescriptions for acute pain</v>
      </c>
      <c r="H198" t="s">
        <v>484</v>
      </c>
      <c r="J198" t="str">
        <f>("Law does not define initial prescriptions ")</f>
        <v xml:space="preserve">Law does not define initial prescriptions </v>
      </c>
      <c r="M198" t="str">
        <f>("Yes")</f>
        <v>Yes</v>
      </c>
      <c r="N198" t="s">
        <v>484</v>
      </c>
      <c r="P198">
        <v>1</v>
      </c>
      <c r="Q198" t="s">
        <v>484</v>
      </c>
      <c r="S198">
        <v>1</v>
      </c>
      <c r="T198" t="s">
        <v>484</v>
      </c>
      <c r="V198" t="str">
        <f>("7 days, 30 days")</f>
        <v>7 days, 30 days</v>
      </c>
      <c r="W198" t="s">
        <v>484</v>
      </c>
      <c r="X198" t="s">
        <v>485</v>
      </c>
      <c r="Y198">
        <v>0</v>
      </c>
      <c r="AE198">
        <v>0</v>
      </c>
      <c r="AK198">
        <v>0</v>
      </c>
      <c r="AQ198">
        <v>0</v>
      </c>
      <c r="AW198">
        <v>0</v>
      </c>
      <c r="BC198">
        <v>0</v>
      </c>
      <c r="BI198" t="str">
        <f>("Schedule II, Schedule III, Schedule IV")</f>
        <v>Schedule II, Schedule III, Schedule IV</v>
      </c>
      <c r="BJ198" t="s">
        <v>486</v>
      </c>
      <c r="BL198">
        <v>1</v>
      </c>
      <c r="BM198" t="s">
        <v>483</v>
      </c>
      <c r="BO198" t="str">
        <f>("Palliative care, Cancer-related pain, Chronic pain")</f>
        <v>Palliative care, Cancer-related pain, Chronic pain</v>
      </c>
      <c r="BP198" t="s">
        <v>483</v>
      </c>
      <c r="BR198">
        <v>0</v>
      </c>
    </row>
    <row r="199" spans="1:77" x14ac:dyDescent="0.35">
      <c r="A199" t="s">
        <v>487</v>
      </c>
      <c r="B199" s="1">
        <v>41640</v>
      </c>
      <c r="C199" s="1">
        <v>43100</v>
      </c>
      <c r="D199">
        <v>0</v>
      </c>
    </row>
    <row r="200" spans="1:77" x14ac:dyDescent="0.35">
      <c r="A200" t="s">
        <v>487</v>
      </c>
      <c r="B200" s="1">
        <v>43101</v>
      </c>
      <c r="C200" s="1">
        <v>43275</v>
      </c>
      <c r="D200">
        <v>1</v>
      </c>
      <c r="E200" t="s">
        <v>488</v>
      </c>
      <c r="G200" t="str">
        <f>("Initial prescriptions for acute pain")</f>
        <v>Initial prescriptions for acute pain</v>
      </c>
      <c r="H200" t="s">
        <v>488</v>
      </c>
      <c r="J200" t="str">
        <f>("Law does not define initial prescriptions ")</f>
        <v xml:space="preserve">Law does not define initial prescriptions </v>
      </c>
      <c r="M200" t="str">
        <f>("Yes")</f>
        <v>Yes</v>
      </c>
      <c r="N200" t="s">
        <v>488</v>
      </c>
      <c r="P200">
        <v>1</v>
      </c>
      <c r="Q200" t="s">
        <v>488</v>
      </c>
      <c r="S200">
        <v>1</v>
      </c>
      <c r="T200" t="s">
        <v>488</v>
      </c>
      <c r="V200" t="str">
        <f>("5 days, 7 days")</f>
        <v>5 days, 7 days</v>
      </c>
      <c r="W200" t="s">
        <v>488</v>
      </c>
      <c r="X200" t="s">
        <v>489</v>
      </c>
      <c r="Y200">
        <v>0</v>
      </c>
      <c r="AE200">
        <v>0</v>
      </c>
      <c r="AK200">
        <v>0</v>
      </c>
      <c r="AQ200">
        <v>0</v>
      </c>
      <c r="AW200">
        <v>0</v>
      </c>
      <c r="BC200">
        <v>0</v>
      </c>
      <c r="BI200" t="str">
        <f>("Schedule II, Schedule III")</f>
        <v>Schedule II, Schedule III</v>
      </c>
      <c r="BJ200" t="s">
        <v>490</v>
      </c>
      <c r="BK200" t="s">
        <v>491</v>
      </c>
      <c r="BL200">
        <v>1</v>
      </c>
      <c r="BM200" t="s">
        <v>492</v>
      </c>
      <c r="BO200" t="str">
        <f>("Palliative care, Cancer-related pain, Substance use disorder, Chronic pain, Emergency department care, Nursing facility, Inpatient care")</f>
        <v>Palliative care, Cancer-related pain, Substance use disorder, Chronic pain, Emergency department care, Nursing facility, Inpatient care</v>
      </c>
      <c r="BP200" t="s">
        <v>492</v>
      </c>
      <c r="BR200">
        <v>0</v>
      </c>
    </row>
    <row r="201" spans="1:77" x14ac:dyDescent="0.35">
      <c r="A201" t="s">
        <v>487</v>
      </c>
      <c r="B201" s="1">
        <v>43276</v>
      </c>
      <c r="C201" s="1">
        <v>43830</v>
      </c>
      <c r="D201">
        <v>1</v>
      </c>
      <c r="E201" t="s">
        <v>488</v>
      </c>
      <c r="G201" t="str">
        <f>("Initial prescriptions for acute pain")</f>
        <v>Initial prescriptions for acute pain</v>
      </c>
      <c r="H201" t="s">
        <v>492</v>
      </c>
      <c r="J201" t="str">
        <f>("Law does not define initial prescriptions ")</f>
        <v xml:space="preserve">Law does not define initial prescriptions </v>
      </c>
      <c r="M201" t="str">
        <f>("Yes")</f>
        <v>Yes</v>
      </c>
      <c r="N201" t="s">
        <v>488</v>
      </c>
      <c r="P201">
        <v>1</v>
      </c>
      <c r="Q201" t="s">
        <v>488</v>
      </c>
      <c r="S201">
        <v>1</v>
      </c>
      <c r="T201" t="s">
        <v>488</v>
      </c>
      <c r="V201" t="str">
        <f>("5 days, 7 days")</f>
        <v>5 days, 7 days</v>
      </c>
      <c r="W201" t="s">
        <v>488</v>
      </c>
      <c r="X201" t="s">
        <v>489</v>
      </c>
      <c r="Y201">
        <v>0</v>
      </c>
      <c r="AE201">
        <v>0</v>
      </c>
      <c r="AK201">
        <v>0</v>
      </c>
      <c r="AQ201">
        <v>0</v>
      </c>
      <c r="AW201">
        <v>0</v>
      </c>
      <c r="BC201">
        <v>0</v>
      </c>
      <c r="BI201" t="str">
        <f>("Schedule II, Schedule III")</f>
        <v>Schedule II, Schedule III</v>
      </c>
      <c r="BJ201" t="s">
        <v>493</v>
      </c>
      <c r="BK201" t="s">
        <v>491</v>
      </c>
      <c r="BL201">
        <v>1</v>
      </c>
      <c r="BM201" t="s">
        <v>492</v>
      </c>
      <c r="BO201" t="str">
        <f>("Palliative care, Cancer-related pain, Substance use disorder, Chronic pain, Emergency department care, Nursing facility, Inpatient care")</f>
        <v>Palliative care, Cancer-related pain, Substance use disorder, Chronic pain, Emergency department care, Nursing facility, Inpatient care</v>
      </c>
      <c r="BP201" t="s">
        <v>488</v>
      </c>
      <c r="BR201">
        <v>0</v>
      </c>
    </row>
    <row r="202" spans="1:77" x14ac:dyDescent="0.35">
      <c r="A202" t="s">
        <v>494</v>
      </c>
      <c r="B202" s="1">
        <v>41640</v>
      </c>
      <c r="C202" s="1">
        <v>43830</v>
      </c>
      <c r="D202">
        <v>0</v>
      </c>
    </row>
    <row r="203" spans="1:77" x14ac:dyDescent="0.35">
      <c r="A203" t="s">
        <v>495</v>
      </c>
      <c r="B203" s="1">
        <v>41640</v>
      </c>
      <c r="C203" s="1">
        <v>42977</v>
      </c>
      <c r="D203">
        <v>0</v>
      </c>
    </row>
    <row r="204" spans="1:77" x14ac:dyDescent="0.35">
      <c r="A204" t="s">
        <v>495</v>
      </c>
      <c r="B204" s="1">
        <v>42978</v>
      </c>
      <c r="C204" s="1">
        <v>43100</v>
      </c>
      <c r="D204">
        <v>1</v>
      </c>
      <c r="E204" t="s">
        <v>496</v>
      </c>
      <c r="G204" t="str">
        <f>("Initial prescriptions for acute pain, All prescriptions for acute pain, Initial prescriptions for acute pain for minors")</f>
        <v>Initial prescriptions for acute pain, All prescriptions for acute pain, Initial prescriptions for acute pain for minors</v>
      </c>
      <c r="H204" t="s">
        <v>497</v>
      </c>
      <c r="J204" t="str">
        <f>("Law does not define initial prescriptions ")</f>
        <v xml:space="preserve">Law does not define initial prescriptions </v>
      </c>
      <c r="M204" t="str">
        <f>("Yes")</f>
        <v>Yes</v>
      </c>
      <c r="N204" t="s">
        <v>498</v>
      </c>
      <c r="P204">
        <v>1</v>
      </c>
      <c r="Q204" t="s">
        <v>499</v>
      </c>
      <c r="S204">
        <v>0</v>
      </c>
      <c r="V204" t="str">
        <f>("7 days")</f>
        <v>7 days</v>
      </c>
      <c r="W204" t="s">
        <v>496</v>
      </c>
      <c r="Y204">
        <v>1</v>
      </c>
      <c r="Z204" t="s">
        <v>500</v>
      </c>
      <c r="AB204" t="str">
        <f>("5 days")</f>
        <v>5 days</v>
      </c>
      <c r="AC204" t="s">
        <v>501</v>
      </c>
      <c r="AE204">
        <v>0</v>
      </c>
      <c r="AK204">
        <v>0</v>
      </c>
      <c r="AQ204">
        <v>1</v>
      </c>
      <c r="AR204" t="s">
        <v>496</v>
      </c>
      <c r="AT204" t="str">
        <f>("30 MME")</f>
        <v>30 MME</v>
      </c>
      <c r="AU204" t="s">
        <v>501</v>
      </c>
      <c r="AV204" t="s">
        <v>502</v>
      </c>
      <c r="AW204">
        <v>0</v>
      </c>
      <c r="BC204">
        <v>0</v>
      </c>
      <c r="BI204" t="str">
        <f>("Schedules not specified in the law")</f>
        <v>Schedules not specified in the law</v>
      </c>
      <c r="BL204">
        <v>1</v>
      </c>
      <c r="BM204" t="s">
        <v>503</v>
      </c>
      <c r="BO204" t="str">
        <f>("Palliative care, Cancer-related pain, Substance use disorder, Traumatic injuries, Professional judgment , Surgery with prolonged pain needs, Burns, Inpatient care")</f>
        <v>Palliative care, Cancer-related pain, Substance use disorder, Traumatic injuries, Professional judgment , Surgery with prolonged pain needs, Burns, Inpatient care</v>
      </c>
      <c r="BP204" t="s">
        <v>504</v>
      </c>
      <c r="BQ204" t="s">
        <v>505</v>
      </c>
      <c r="BR204">
        <v>0</v>
      </c>
    </row>
    <row r="205" spans="1:77" x14ac:dyDescent="0.35">
      <c r="A205" t="s">
        <v>495</v>
      </c>
      <c r="B205" s="1">
        <v>43101</v>
      </c>
      <c r="C205" s="1">
        <v>43455</v>
      </c>
      <c r="D205">
        <v>1</v>
      </c>
      <c r="E205" t="s">
        <v>496</v>
      </c>
      <c r="G205" t="str">
        <f>("Initial prescriptions for acute pain, All prescriptions for acute pain, Initial prescriptions for acute pain for minors")</f>
        <v>Initial prescriptions for acute pain, All prescriptions for acute pain, Initial prescriptions for acute pain for minors</v>
      </c>
      <c r="H205" t="s">
        <v>497</v>
      </c>
      <c r="J205" t="str">
        <f>("Law does not define initial prescriptions ")</f>
        <v xml:space="preserve">Law does not define initial prescriptions </v>
      </c>
      <c r="M205" t="str">
        <f>("Yes")</f>
        <v>Yes</v>
      </c>
      <c r="N205" t="s">
        <v>498</v>
      </c>
      <c r="P205">
        <v>1</v>
      </c>
      <c r="Q205" t="s">
        <v>499</v>
      </c>
      <c r="S205">
        <v>0</v>
      </c>
      <c r="V205" t="str">
        <f>("7 days")</f>
        <v>7 days</v>
      </c>
      <c r="W205" t="s">
        <v>496</v>
      </c>
      <c r="Y205">
        <v>1</v>
      </c>
      <c r="Z205" t="s">
        <v>500</v>
      </c>
      <c r="AB205" t="str">
        <f>("5 days")</f>
        <v>5 days</v>
      </c>
      <c r="AC205" t="s">
        <v>501</v>
      </c>
      <c r="AE205">
        <v>0</v>
      </c>
      <c r="AK205">
        <v>0</v>
      </c>
      <c r="AQ205">
        <v>1</v>
      </c>
      <c r="AR205" t="s">
        <v>496</v>
      </c>
      <c r="AT205" t="str">
        <f>("30 MME")</f>
        <v>30 MME</v>
      </c>
      <c r="AU205" t="s">
        <v>501</v>
      </c>
      <c r="AV205" t="s">
        <v>502</v>
      </c>
      <c r="AW205">
        <v>0</v>
      </c>
      <c r="BC205">
        <v>0</v>
      </c>
      <c r="BI205" t="str">
        <f>("Schedules not specified in the law")</f>
        <v>Schedules not specified in the law</v>
      </c>
      <c r="BL205">
        <v>1</v>
      </c>
      <c r="BM205" t="s">
        <v>503</v>
      </c>
      <c r="BO205" t="str">
        <f>("Palliative care, Cancer-related pain, Substance use disorder, Traumatic injuries, Professional judgment , Surgery with prolonged pain needs, Burns, Inpatient care")</f>
        <v>Palliative care, Cancer-related pain, Substance use disorder, Traumatic injuries, Professional judgment , Surgery with prolonged pain needs, Burns, Inpatient care</v>
      </c>
      <c r="BP205" t="s">
        <v>506</v>
      </c>
      <c r="BQ205" t="s">
        <v>505</v>
      </c>
      <c r="BR205">
        <v>0</v>
      </c>
    </row>
    <row r="206" spans="1:77" x14ac:dyDescent="0.35">
      <c r="A206" t="s">
        <v>495</v>
      </c>
      <c r="B206" s="1">
        <v>43456</v>
      </c>
      <c r="C206" s="1">
        <v>43830</v>
      </c>
      <c r="D206">
        <v>1</v>
      </c>
      <c r="E206" t="s">
        <v>496</v>
      </c>
      <c r="G206" t="str">
        <f>("Initial prescriptions for acute pain, All prescriptions for acute pain, Initial prescriptions for acute pain for minors")</f>
        <v>Initial prescriptions for acute pain, All prescriptions for acute pain, Initial prescriptions for acute pain for minors</v>
      </c>
      <c r="H206" t="s">
        <v>507</v>
      </c>
      <c r="J206" t="str">
        <f>("Law does not define initial prescriptions ")</f>
        <v xml:space="preserve">Law does not define initial prescriptions </v>
      </c>
      <c r="M206" t="str">
        <f>("Yes")</f>
        <v>Yes</v>
      </c>
      <c r="N206" t="s">
        <v>498</v>
      </c>
      <c r="P206">
        <v>1</v>
      </c>
      <c r="Q206" t="s">
        <v>508</v>
      </c>
      <c r="S206">
        <v>0</v>
      </c>
      <c r="V206" t="str">
        <f>("7 days")</f>
        <v>7 days</v>
      </c>
      <c r="W206" t="s">
        <v>496</v>
      </c>
      <c r="Y206">
        <v>1</v>
      </c>
      <c r="Z206" t="s">
        <v>500</v>
      </c>
      <c r="AB206" t="str">
        <f>("5 days")</f>
        <v>5 days</v>
      </c>
      <c r="AC206" t="s">
        <v>501</v>
      </c>
      <c r="AE206">
        <v>0</v>
      </c>
      <c r="AK206">
        <v>0</v>
      </c>
      <c r="AQ206">
        <v>1</v>
      </c>
      <c r="AR206" t="s">
        <v>496</v>
      </c>
      <c r="AT206" t="str">
        <f>("30 MME")</f>
        <v>30 MME</v>
      </c>
      <c r="AU206" t="s">
        <v>501</v>
      </c>
      <c r="AV206" t="s">
        <v>502</v>
      </c>
      <c r="AW206">
        <v>0</v>
      </c>
      <c r="BC206">
        <v>0</v>
      </c>
      <c r="BI206" t="str">
        <f>("Schedules not specified in the law")</f>
        <v>Schedules not specified in the law</v>
      </c>
      <c r="BL206">
        <v>1</v>
      </c>
      <c r="BM206" t="s">
        <v>503</v>
      </c>
      <c r="BO206" t="str">
        <f>("Palliative care, Cancer-related pain, Substance use disorder, Traumatic injuries, Professional judgment , Surgery with prolonged pain needs, Burns, Inpatient care")</f>
        <v>Palliative care, Cancer-related pain, Substance use disorder, Traumatic injuries, Professional judgment , Surgery with prolonged pain needs, Burns, Inpatient care</v>
      </c>
      <c r="BP206" t="s">
        <v>506</v>
      </c>
      <c r="BQ206" t="s">
        <v>505</v>
      </c>
      <c r="BR206">
        <v>0</v>
      </c>
    </row>
    <row r="207" spans="1:77" x14ac:dyDescent="0.35">
      <c r="A207" t="s">
        <v>509</v>
      </c>
      <c r="B207" s="1">
        <v>41640</v>
      </c>
      <c r="C207" s="1">
        <v>43404</v>
      </c>
      <c r="D207">
        <v>0</v>
      </c>
    </row>
    <row r="208" spans="1:77" x14ac:dyDescent="0.35">
      <c r="A208" t="s">
        <v>509</v>
      </c>
      <c r="B208" s="1">
        <v>43405</v>
      </c>
      <c r="C208" s="1">
        <v>43558</v>
      </c>
      <c r="D208">
        <v>1</v>
      </c>
      <c r="E208" t="s">
        <v>510</v>
      </c>
      <c r="G208" t="str">
        <f>("Initial prescriptions for acute pain, All prescriptions for acute pain, All opioid prescriptions for minors")</f>
        <v>Initial prescriptions for acute pain, All prescriptions for acute pain, All opioid prescriptions for minors</v>
      </c>
      <c r="H208" t="s">
        <v>510</v>
      </c>
      <c r="J208" t="str">
        <f>("Prescriptions to patients who have not had dispensed opioid prescriptions for 365 days , Prescriptions for acute pain event")</f>
        <v>Prescriptions to patients who have not had dispensed opioid prescriptions for 365 days , Prescriptions for acute pain event</v>
      </c>
      <c r="K208" t="s">
        <v>511</v>
      </c>
      <c r="M208" t="str">
        <f>("Yes")</f>
        <v>Yes</v>
      </c>
      <c r="N208" t="s">
        <v>511</v>
      </c>
      <c r="P208">
        <v>1</v>
      </c>
      <c r="Q208" t="s">
        <v>510</v>
      </c>
      <c r="S208">
        <v>0</v>
      </c>
      <c r="V208" t="str">
        <f>("7 days")</f>
        <v>7 days</v>
      </c>
      <c r="W208" t="s">
        <v>512</v>
      </c>
      <c r="X208" t="s">
        <v>513</v>
      </c>
      <c r="Y208">
        <v>0</v>
      </c>
      <c r="AE208">
        <v>0</v>
      </c>
      <c r="AK208">
        <v>0</v>
      </c>
      <c r="AQ208">
        <v>1</v>
      </c>
      <c r="AR208" t="s">
        <v>514</v>
      </c>
      <c r="AT208" t="str">
        <f>("Lowest effective dosage")</f>
        <v>Lowest effective dosage</v>
      </c>
      <c r="AU208" t="s">
        <v>514</v>
      </c>
      <c r="AV208" t="s">
        <v>515</v>
      </c>
      <c r="AW208">
        <v>0</v>
      </c>
      <c r="BC208">
        <v>0</v>
      </c>
      <c r="BI208" t="str">
        <f>("Schedules not specified in the law")</f>
        <v>Schedules not specified in the law</v>
      </c>
      <c r="BL208">
        <v>1</v>
      </c>
      <c r="BM208" t="s">
        <v>514</v>
      </c>
      <c r="BO208" t="str">
        <f>("Palliative care, Cancer-related pain, Substance use disorder, Nursing facility")</f>
        <v>Palliative care, Cancer-related pain, Substance use disorder, Nursing facility</v>
      </c>
      <c r="BP208" t="s">
        <v>514</v>
      </c>
      <c r="BR208">
        <v>1</v>
      </c>
      <c r="BS208" t="s">
        <v>516</v>
      </c>
      <c r="BT208" t="s">
        <v>517</v>
      </c>
      <c r="BU208" t="str">
        <f>("Suspension, Revocation of license, Denial of license, Non-disciplinary actions, Disciplinary actions, Fines, Practice restrictions, Reprimand, Concern letter, Probation, Remedial education, Censure")</f>
        <v>Suspension, Revocation of license, Denial of license, Non-disciplinary actions, Disciplinary actions, Fines, Practice restrictions, Reprimand, Concern letter, Probation, Remedial education, Censure</v>
      </c>
      <c r="BV208" t="s">
        <v>518</v>
      </c>
      <c r="BX208" t="str">
        <f>("State medical licensing board")</f>
        <v>State medical licensing board</v>
      </c>
      <c r="BY208" t="s">
        <v>519</v>
      </c>
    </row>
    <row r="209" spans="1:77" x14ac:dyDescent="0.35">
      <c r="A209" t="s">
        <v>509</v>
      </c>
      <c r="B209" s="1">
        <v>43559</v>
      </c>
      <c r="C209" s="1">
        <v>43572</v>
      </c>
      <c r="D209">
        <v>1</v>
      </c>
      <c r="E209" t="s">
        <v>510</v>
      </c>
      <c r="G209" t="str">
        <f>("Initial prescriptions for acute pain, All prescriptions for acute pain, All opioid prescriptions for minors")</f>
        <v>Initial prescriptions for acute pain, All prescriptions for acute pain, All opioid prescriptions for minors</v>
      </c>
      <c r="H209" t="s">
        <v>510</v>
      </c>
      <c r="J209" t="str">
        <f>("Prescriptions to patients who have not had dispensed opioid prescriptions for 365 days , Prescriptions for acute pain event")</f>
        <v>Prescriptions to patients who have not had dispensed opioid prescriptions for 365 days , Prescriptions for acute pain event</v>
      </c>
      <c r="K209" t="s">
        <v>511</v>
      </c>
      <c r="M209" t="str">
        <f>("Yes")</f>
        <v>Yes</v>
      </c>
      <c r="N209" t="s">
        <v>511</v>
      </c>
      <c r="P209">
        <v>1</v>
      </c>
      <c r="Q209" t="s">
        <v>510</v>
      </c>
      <c r="S209">
        <v>0</v>
      </c>
      <c r="V209" t="str">
        <f>("7 days")</f>
        <v>7 days</v>
      </c>
      <c r="W209" t="s">
        <v>512</v>
      </c>
      <c r="X209" t="s">
        <v>513</v>
      </c>
      <c r="Y209">
        <v>0</v>
      </c>
      <c r="AE209">
        <v>0</v>
      </c>
      <c r="AK209">
        <v>0</v>
      </c>
      <c r="AQ209">
        <v>1</v>
      </c>
      <c r="AR209" t="s">
        <v>514</v>
      </c>
      <c r="AT209" t="str">
        <f>("Lowest effective dosage")</f>
        <v>Lowest effective dosage</v>
      </c>
      <c r="AU209" t="s">
        <v>514</v>
      </c>
      <c r="AV209" t="s">
        <v>515</v>
      </c>
      <c r="AW209">
        <v>0</v>
      </c>
      <c r="BC209">
        <v>0</v>
      </c>
      <c r="BI209" t="str">
        <f>("Schedules not specified in the law")</f>
        <v>Schedules not specified in the law</v>
      </c>
      <c r="BL209">
        <v>1</v>
      </c>
      <c r="BM209" t="s">
        <v>514</v>
      </c>
      <c r="BO209" t="str">
        <f>("Palliative care, Cancer-related pain, Substance use disorder, Nursing facility")</f>
        <v>Palliative care, Cancer-related pain, Substance use disorder, Nursing facility</v>
      </c>
      <c r="BP209" t="s">
        <v>514</v>
      </c>
      <c r="BR209">
        <v>1</v>
      </c>
      <c r="BS209" t="s">
        <v>516</v>
      </c>
      <c r="BT209" t="s">
        <v>517</v>
      </c>
      <c r="BU209" t="str">
        <f>("Suspension, Revocation of license, Denial of license, Non-disciplinary actions, Disciplinary actions, Fines, Practice restrictions, Reprimand, Concern letter, Probation, Remedial education, Censure")</f>
        <v>Suspension, Revocation of license, Denial of license, Non-disciplinary actions, Disciplinary actions, Fines, Practice restrictions, Reprimand, Concern letter, Probation, Remedial education, Censure</v>
      </c>
      <c r="BV209" t="s">
        <v>518</v>
      </c>
      <c r="BX209" t="str">
        <f>("State medical licensing board")</f>
        <v>State medical licensing board</v>
      </c>
      <c r="BY209" t="s">
        <v>519</v>
      </c>
    </row>
    <row r="210" spans="1:77" x14ac:dyDescent="0.35">
      <c r="A210" t="s">
        <v>509</v>
      </c>
      <c r="B210" s="1">
        <v>43573</v>
      </c>
      <c r="C210" s="1">
        <v>43605</v>
      </c>
      <c r="D210">
        <v>1</v>
      </c>
      <c r="E210" t="s">
        <v>510</v>
      </c>
      <c r="G210" t="str">
        <f>("Initial prescriptions for acute pain, All prescriptions for acute pain, All opioid prescriptions for minors")</f>
        <v>Initial prescriptions for acute pain, All prescriptions for acute pain, All opioid prescriptions for minors</v>
      </c>
      <c r="H210" t="s">
        <v>510</v>
      </c>
      <c r="J210" t="str">
        <f>("Prescriptions to patients who have not had dispensed opioid prescriptions for 365 days , Prescriptions for acute pain event")</f>
        <v>Prescriptions to patients who have not had dispensed opioid prescriptions for 365 days , Prescriptions for acute pain event</v>
      </c>
      <c r="K210" t="s">
        <v>511</v>
      </c>
      <c r="M210" t="str">
        <f>("Yes")</f>
        <v>Yes</v>
      </c>
      <c r="N210" t="s">
        <v>511</v>
      </c>
      <c r="P210">
        <v>1</v>
      </c>
      <c r="Q210" t="s">
        <v>510</v>
      </c>
      <c r="S210">
        <v>0</v>
      </c>
      <c r="V210" t="str">
        <f>("7 days")</f>
        <v>7 days</v>
      </c>
      <c r="W210" t="s">
        <v>510</v>
      </c>
      <c r="X210" t="s">
        <v>513</v>
      </c>
      <c r="Y210">
        <v>0</v>
      </c>
      <c r="AE210">
        <v>0</v>
      </c>
      <c r="AK210">
        <v>0</v>
      </c>
      <c r="AQ210">
        <v>1</v>
      </c>
      <c r="AR210" t="s">
        <v>514</v>
      </c>
      <c r="AT210" t="str">
        <f>("Lowest effective dosage")</f>
        <v>Lowest effective dosage</v>
      </c>
      <c r="AU210" t="s">
        <v>514</v>
      </c>
      <c r="AV210" t="s">
        <v>515</v>
      </c>
      <c r="AW210">
        <v>0</v>
      </c>
      <c r="BC210">
        <v>0</v>
      </c>
      <c r="BI210" t="str">
        <f>("Schedules not specified in the law")</f>
        <v>Schedules not specified in the law</v>
      </c>
      <c r="BL210">
        <v>1</v>
      </c>
      <c r="BM210" t="s">
        <v>514</v>
      </c>
      <c r="BO210" t="str">
        <f>("Palliative care, Cancer-related pain, Substance use disorder, Nursing facility")</f>
        <v>Palliative care, Cancer-related pain, Substance use disorder, Nursing facility</v>
      </c>
      <c r="BP210" t="s">
        <v>514</v>
      </c>
      <c r="BR210">
        <v>1</v>
      </c>
      <c r="BS210" t="s">
        <v>516</v>
      </c>
      <c r="BT210" t="s">
        <v>517</v>
      </c>
      <c r="BU210" t="str">
        <f>("Suspension, Revocation of license, Denial of license, Non-disciplinary actions, Disciplinary actions, Fines, Practice restrictions, Reprimand, Concern letter, Probation, Remedial education, Censure")</f>
        <v>Suspension, Revocation of license, Denial of license, Non-disciplinary actions, Disciplinary actions, Fines, Practice restrictions, Reprimand, Concern letter, Probation, Remedial education, Censure</v>
      </c>
      <c r="BV210" t="s">
        <v>518</v>
      </c>
      <c r="BX210" t="str">
        <f>("State medical licensing board")</f>
        <v>State medical licensing board</v>
      </c>
      <c r="BY210" t="s">
        <v>519</v>
      </c>
    </row>
    <row r="211" spans="1:77" x14ac:dyDescent="0.35">
      <c r="A211" t="s">
        <v>509</v>
      </c>
      <c r="B211" s="1">
        <v>43606</v>
      </c>
      <c r="C211" s="1">
        <v>43769</v>
      </c>
      <c r="D211">
        <v>1</v>
      </c>
      <c r="E211" t="s">
        <v>510</v>
      </c>
      <c r="G211" t="str">
        <f>("Initial prescriptions for acute pain, All prescriptions for acute pain")</f>
        <v>Initial prescriptions for acute pain, All prescriptions for acute pain</v>
      </c>
      <c r="H211" t="s">
        <v>510</v>
      </c>
      <c r="J211" t="str">
        <f>("Prescriptions to patients who have not had dispensed opioid prescriptions for 365 days , Prescriptions for acute pain event")</f>
        <v>Prescriptions to patients who have not had dispensed opioid prescriptions for 365 days , Prescriptions for acute pain event</v>
      </c>
      <c r="K211" t="s">
        <v>511</v>
      </c>
      <c r="M211" t="str">
        <f>("Yes")</f>
        <v>Yes</v>
      </c>
      <c r="N211" t="s">
        <v>511</v>
      </c>
      <c r="P211">
        <v>1</v>
      </c>
      <c r="Q211" t="s">
        <v>510</v>
      </c>
      <c r="S211">
        <v>0</v>
      </c>
      <c r="V211" t="str">
        <f>("7 days")</f>
        <v>7 days</v>
      </c>
      <c r="W211" t="s">
        <v>510</v>
      </c>
      <c r="X211" t="s">
        <v>513</v>
      </c>
      <c r="Y211">
        <v>0</v>
      </c>
      <c r="AE211">
        <v>0</v>
      </c>
      <c r="AK211">
        <v>0</v>
      </c>
      <c r="AQ211">
        <v>1</v>
      </c>
      <c r="AR211" t="s">
        <v>514</v>
      </c>
      <c r="AT211" t="str">
        <f>("Lowest effective dosage")</f>
        <v>Lowest effective dosage</v>
      </c>
      <c r="AU211" t="s">
        <v>514</v>
      </c>
      <c r="AV211" t="s">
        <v>515</v>
      </c>
      <c r="AW211">
        <v>0</v>
      </c>
      <c r="BC211">
        <v>0</v>
      </c>
      <c r="BI211" t="str">
        <f>("Schedules not specified in the law")</f>
        <v>Schedules not specified in the law</v>
      </c>
      <c r="BL211">
        <v>1</v>
      </c>
      <c r="BM211" t="s">
        <v>514</v>
      </c>
      <c r="BO211" t="str">
        <f>("Palliative care, Cancer-related pain, Substance use disorder, Nursing facility")</f>
        <v>Palliative care, Cancer-related pain, Substance use disorder, Nursing facility</v>
      </c>
      <c r="BP211" t="s">
        <v>514</v>
      </c>
      <c r="BR211">
        <v>1</v>
      </c>
      <c r="BS211" t="s">
        <v>520</v>
      </c>
      <c r="BT211" t="s">
        <v>521</v>
      </c>
      <c r="BU211" t="str">
        <f>("Suspension, Revocation of license, Denial of license, Non-disciplinary actions, Disciplinary actions, Fines, Practice restrictions, Reprimand, Concern letter, Probation, Remedial education, Censure")</f>
        <v>Suspension, Revocation of license, Denial of license, Non-disciplinary actions, Disciplinary actions, Fines, Practice restrictions, Reprimand, Concern letter, Probation, Remedial education, Censure</v>
      </c>
      <c r="BV211" t="s">
        <v>522</v>
      </c>
      <c r="BW211" t="s">
        <v>523</v>
      </c>
      <c r="BX211" t="str">
        <f>("State medical licensing board")</f>
        <v>State medical licensing board</v>
      </c>
      <c r="BY211" t="s">
        <v>524</v>
      </c>
    </row>
    <row r="212" spans="1:77" x14ac:dyDescent="0.35">
      <c r="A212" t="s">
        <v>509</v>
      </c>
      <c r="B212" s="1">
        <v>43770</v>
      </c>
      <c r="C212" s="1">
        <v>43830</v>
      </c>
      <c r="D212">
        <v>1</v>
      </c>
      <c r="E212" t="s">
        <v>510</v>
      </c>
      <c r="G212" t="str">
        <f>("Initial prescriptions for acute pain, All prescriptions for acute pain")</f>
        <v>Initial prescriptions for acute pain, All prescriptions for acute pain</v>
      </c>
      <c r="H212" t="s">
        <v>510</v>
      </c>
      <c r="J212" t="str">
        <f>("Prescriptions to patients who have not had dispensed opioid prescriptions for 365 days , Prescriptions for acute pain event")</f>
        <v>Prescriptions to patients who have not had dispensed opioid prescriptions for 365 days , Prescriptions for acute pain event</v>
      </c>
      <c r="K212" t="s">
        <v>511</v>
      </c>
      <c r="M212" t="str">
        <f>("Yes")</f>
        <v>Yes</v>
      </c>
      <c r="N212" t="s">
        <v>511</v>
      </c>
      <c r="P212">
        <v>1</v>
      </c>
      <c r="Q212" t="s">
        <v>510</v>
      </c>
      <c r="S212">
        <v>0</v>
      </c>
      <c r="V212" t="str">
        <f>("7 days")</f>
        <v>7 days</v>
      </c>
      <c r="W212" t="s">
        <v>510</v>
      </c>
      <c r="X212" t="s">
        <v>513</v>
      </c>
      <c r="Y212">
        <v>0</v>
      </c>
      <c r="AE212">
        <v>0</v>
      </c>
      <c r="AK212">
        <v>0</v>
      </c>
      <c r="AQ212">
        <v>1</v>
      </c>
      <c r="AR212" t="s">
        <v>514</v>
      </c>
      <c r="AT212" t="str">
        <f>("Lowest effective dosage")</f>
        <v>Lowest effective dosage</v>
      </c>
      <c r="AU212" t="s">
        <v>514</v>
      </c>
      <c r="AV212" t="s">
        <v>515</v>
      </c>
      <c r="AW212">
        <v>0</v>
      </c>
      <c r="BC212">
        <v>0</v>
      </c>
      <c r="BI212" t="str">
        <f>("Schedules not specified in the law")</f>
        <v>Schedules not specified in the law</v>
      </c>
      <c r="BL212">
        <v>1</v>
      </c>
      <c r="BM212" t="s">
        <v>514</v>
      </c>
      <c r="BO212" t="str">
        <f>("Palliative care, Cancer-related pain, Substance use disorder, Nursing facility")</f>
        <v>Palliative care, Cancer-related pain, Substance use disorder, Nursing facility</v>
      </c>
      <c r="BP212" t="s">
        <v>514</v>
      </c>
      <c r="BR212">
        <v>1</v>
      </c>
      <c r="BS212" t="s">
        <v>525</v>
      </c>
      <c r="BT212" t="s">
        <v>521</v>
      </c>
      <c r="BU212" t="str">
        <f>("Suspension, Revocation of license, Denial of license, Non-disciplinary actions, Disciplinary actions, Fines, Practice restrictions, Reprimand, Concern letter, Probation, Remedial education, Censure")</f>
        <v>Suspension, Revocation of license, Denial of license, Non-disciplinary actions, Disciplinary actions, Fines, Practice restrictions, Reprimand, Concern letter, Probation, Remedial education, Censure</v>
      </c>
      <c r="BV212" t="s">
        <v>526</v>
      </c>
      <c r="BW212" t="s">
        <v>523</v>
      </c>
      <c r="BX212" t="str">
        <f>("State medical licensing board")</f>
        <v>State medical licensing board</v>
      </c>
      <c r="BY212" t="s">
        <v>524</v>
      </c>
    </row>
    <row r="213" spans="1:77" x14ac:dyDescent="0.35">
      <c r="A213" t="s">
        <v>527</v>
      </c>
      <c r="B213" s="1">
        <v>41640</v>
      </c>
      <c r="C213" s="1">
        <v>43830</v>
      </c>
      <c r="D213">
        <v>0</v>
      </c>
    </row>
    <row r="214" spans="1:77" x14ac:dyDescent="0.35">
      <c r="A214" t="s">
        <v>528</v>
      </c>
      <c r="B214" s="1">
        <v>41640</v>
      </c>
      <c r="C214" s="1">
        <v>42737</v>
      </c>
      <c r="D214">
        <v>0</v>
      </c>
    </row>
    <row r="215" spans="1:77" x14ac:dyDescent="0.35">
      <c r="A215" t="s">
        <v>528</v>
      </c>
      <c r="B215" s="1">
        <v>42738</v>
      </c>
      <c r="C215" s="1">
        <v>42769</v>
      </c>
      <c r="D215">
        <v>1</v>
      </c>
      <c r="E215" t="s">
        <v>529</v>
      </c>
      <c r="G215" t="str">
        <f>("Prescriptions for a specified health care setting")</f>
        <v>Prescriptions for a specified health care setting</v>
      </c>
      <c r="H215" t="s">
        <v>529</v>
      </c>
      <c r="J215" t="str">
        <f>("Law does not restrict “initial prescriptions” for opioid analgesics")</f>
        <v>Law does not restrict “initial prescriptions” for opioid analgesics</v>
      </c>
      <c r="M215" t="s">
        <v>80</v>
      </c>
      <c r="P215">
        <v>1</v>
      </c>
      <c r="Q215" t="s">
        <v>529</v>
      </c>
      <c r="S215">
        <v>0</v>
      </c>
      <c r="V215" t="str">
        <f>("7 days")</f>
        <v>7 days</v>
      </c>
      <c r="W215" t="s">
        <v>529</v>
      </c>
      <c r="Y215">
        <v>0</v>
      </c>
      <c r="AE215">
        <v>0</v>
      </c>
      <c r="AK215">
        <v>0</v>
      </c>
      <c r="AQ215">
        <v>0</v>
      </c>
      <c r="AW215">
        <v>0</v>
      </c>
      <c r="BC215">
        <v>1</v>
      </c>
      <c r="BD215" t="s">
        <v>529</v>
      </c>
      <c r="BF215" t="str">
        <f>("Emergency department, Urgent care center")</f>
        <v>Emergency department, Urgent care center</v>
      </c>
      <c r="BG215" t="s">
        <v>529</v>
      </c>
      <c r="BI215" t="str">
        <f>("Schedules not specified in the law")</f>
        <v>Schedules not specified in the law</v>
      </c>
      <c r="BL215">
        <v>1</v>
      </c>
      <c r="BM215" t="s">
        <v>529</v>
      </c>
      <c r="BO215" t="str">
        <f>("Palliative care, Cancer-related pain, Professional judgment , Acute medical condition")</f>
        <v>Palliative care, Cancer-related pain, Professional judgment , Acute medical condition</v>
      </c>
      <c r="BP215" t="s">
        <v>529</v>
      </c>
      <c r="BR215">
        <v>1</v>
      </c>
      <c r="BS215" t="s">
        <v>530</v>
      </c>
      <c r="BU215" t="str">
        <f>("Disciplinary actions")</f>
        <v>Disciplinary actions</v>
      </c>
      <c r="BV215" t="s">
        <v>530</v>
      </c>
      <c r="BX215" t="str">
        <f>("State medical licensing board")</f>
        <v>State medical licensing board</v>
      </c>
      <c r="BY215" t="s">
        <v>530</v>
      </c>
    </row>
    <row r="216" spans="1:77" x14ac:dyDescent="0.35">
      <c r="A216" t="s">
        <v>528</v>
      </c>
      <c r="B216" s="1">
        <v>42770</v>
      </c>
      <c r="C216" s="1">
        <v>43457</v>
      </c>
      <c r="D216">
        <v>1</v>
      </c>
      <c r="E216" t="s">
        <v>531</v>
      </c>
      <c r="G216" t="str">
        <f>("Prescriptions for a specified health care setting, All opioid prescriptions for minors")</f>
        <v>Prescriptions for a specified health care setting, All opioid prescriptions for minors</v>
      </c>
      <c r="H216" t="s">
        <v>532</v>
      </c>
      <c r="J216" t="str">
        <f>("Law does not restrict “initial prescriptions” for opioid analgesics")</f>
        <v>Law does not restrict “initial prescriptions” for opioid analgesics</v>
      </c>
      <c r="M216" t="s">
        <v>80</v>
      </c>
      <c r="P216">
        <v>1</v>
      </c>
      <c r="Q216" t="s">
        <v>533</v>
      </c>
      <c r="S216">
        <v>0</v>
      </c>
      <c r="V216" t="str">
        <f>("7 days")</f>
        <v>7 days</v>
      </c>
      <c r="W216" t="s">
        <v>529</v>
      </c>
      <c r="Y216">
        <v>1</v>
      </c>
      <c r="Z216" t="s">
        <v>534</v>
      </c>
      <c r="AB216" t="str">
        <f>("3 days, 7 days")</f>
        <v>3 days, 7 days</v>
      </c>
      <c r="AC216" t="s">
        <v>534</v>
      </c>
      <c r="AD216" t="s">
        <v>535</v>
      </c>
      <c r="AE216">
        <v>0</v>
      </c>
      <c r="AK216">
        <v>0</v>
      </c>
      <c r="AQ216">
        <v>0</v>
      </c>
      <c r="AW216">
        <v>0</v>
      </c>
      <c r="BC216">
        <v>1</v>
      </c>
      <c r="BD216" t="s">
        <v>529</v>
      </c>
      <c r="BE216" t="s">
        <v>536</v>
      </c>
      <c r="BF216" t="str">
        <f>("Emergency department, Urgent care center")</f>
        <v>Emergency department, Urgent care center</v>
      </c>
      <c r="BG216" t="s">
        <v>529</v>
      </c>
      <c r="BI216" t="str">
        <f>("Schedules not specified in the law")</f>
        <v>Schedules not specified in the law</v>
      </c>
      <c r="BL216">
        <v>1</v>
      </c>
      <c r="BM216" t="s">
        <v>531</v>
      </c>
      <c r="BO216" t="str">
        <f>("Palliative care, Cancer-related pain, Chronic pain, Professional judgment , Acute medical condition")</f>
        <v>Palliative care, Cancer-related pain, Chronic pain, Professional judgment , Acute medical condition</v>
      </c>
      <c r="BP216" t="s">
        <v>531</v>
      </c>
      <c r="BR216">
        <v>1</v>
      </c>
      <c r="BS216" t="s">
        <v>537</v>
      </c>
      <c r="BU216" t="str">
        <f>("Disciplinary actions, Sanctions")</f>
        <v>Disciplinary actions, Sanctions</v>
      </c>
      <c r="BV216" t="s">
        <v>537</v>
      </c>
      <c r="BX216" t="str">
        <f>("State medical licensing board")</f>
        <v>State medical licensing board</v>
      </c>
      <c r="BY216" t="s">
        <v>538</v>
      </c>
    </row>
    <row r="217" spans="1:77" x14ac:dyDescent="0.35">
      <c r="A217" t="s">
        <v>528</v>
      </c>
      <c r="B217" s="1">
        <v>43458</v>
      </c>
      <c r="C217" s="1">
        <v>43830</v>
      </c>
      <c r="D217">
        <v>1</v>
      </c>
      <c r="E217" t="s">
        <v>534</v>
      </c>
      <c r="G217" t="str">
        <f>("Prescriptions for a specified health care setting, All opioid prescriptions for minors")</f>
        <v>Prescriptions for a specified health care setting, All opioid prescriptions for minors</v>
      </c>
      <c r="H217" t="s">
        <v>533</v>
      </c>
      <c r="J217" t="str">
        <f>("Law does not restrict “initial prescriptions” for opioid analgesics")</f>
        <v>Law does not restrict “initial prescriptions” for opioid analgesics</v>
      </c>
      <c r="M217" t="s">
        <v>80</v>
      </c>
      <c r="P217">
        <v>1</v>
      </c>
      <c r="Q217" t="s">
        <v>534</v>
      </c>
      <c r="S217">
        <v>0</v>
      </c>
      <c r="V217" t="str">
        <f>("7 days")</f>
        <v>7 days</v>
      </c>
      <c r="W217" t="s">
        <v>529</v>
      </c>
      <c r="Y217">
        <v>1</v>
      </c>
      <c r="Z217" t="s">
        <v>534</v>
      </c>
      <c r="AB217" t="str">
        <f>("3 days, 7 days")</f>
        <v>3 days, 7 days</v>
      </c>
      <c r="AC217" t="s">
        <v>534</v>
      </c>
      <c r="AD217" t="s">
        <v>535</v>
      </c>
      <c r="AE217">
        <v>0</v>
      </c>
      <c r="AK217">
        <v>0</v>
      </c>
      <c r="AQ217">
        <v>0</v>
      </c>
      <c r="AW217">
        <v>0</v>
      </c>
      <c r="BC217">
        <v>1</v>
      </c>
      <c r="BD217" t="s">
        <v>529</v>
      </c>
      <c r="BE217" t="s">
        <v>536</v>
      </c>
      <c r="BF217" t="str">
        <f>("Emergency department, Urgent care center")</f>
        <v>Emergency department, Urgent care center</v>
      </c>
      <c r="BG217" t="s">
        <v>529</v>
      </c>
      <c r="BI217" t="str">
        <f>("Schedules not specified in the law")</f>
        <v>Schedules not specified in the law</v>
      </c>
      <c r="BL217">
        <v>1</v>
      </c>
      <c r="BM217" t="s">
        <v>531</v>
      </c>
      <c r="BO217" t="str">
        <f>("Palliative care, Cancer-related pain, Chronic pain, Professional judgment , Acute medical condition")</f>
        <v>Palliative care, Cancer-related pain, Chronic pain, Professional judgment , Acute medical condition</v>
      </c>
      <c r="BP217" t="s">
        <v>531</v>
      </c>
      <c r="BR217">
        <v>1</v>
      </c>
      <c r="BS217" t="s">
        <v>538</v>
      </c>
      <c r="BU217" t="str">
        <f>("Disciplinary actions, Sanctions")</f>
        <v>Disciplinary actions, Sanctions</v>
      </c>
      <c r="BV217" t="s">
        <v>537</v>
      </c>
      <c r="BX217" t="str">
        <f>("State medical licensing board")</f>
        <v>State medical licensing board</v>
      </c>
      <c r="BY217" t="s">
        <v>538</v>
      </c>
    </row>
    <row r="218" spans="1:77" x14ac:dyDescent="0.35">
      <c r="A218" t="s">
        <v>539</v>
      </c>
      <c r="B218" s="1">
        <v>41640</v>
      </c>
      <c r="C218" s="1">
        <v>42548</v>
      </c>
      <c r="D218">
        <v>0</v>
      </c>
    </row>
    <row r="219" spans="1:77" x14ac:dyDescent="0.35">
      <c r="A219" t="s">
        <v>539</v>
      </c>
      <c r="B219" s="1">
        <v>42549</v>
      </c>
      <c r="C219" s="1">
        <v>42815</v>
      </c>
      <c r="D219">
        <v>1</v>
      </c>
      <c r="E219" t="s">
        <v>540</v>
      </c>
      <c r="G219" t="str">
        <f>("Initial prescriptions for acute pain, Initial prescriptions for acute pain for minors")</f>
        <v>Initial prescriptions for acute pain, Initial prescriptions for acute pain for minors</v>
      </c>
      <c r="H219" t="s">
        <v>540</v>
      </c>
      <c r="J219" t="str">
        <f>("Law does not define initial prescriptions ")</f>
        <v xml:space="preserve">Law does not define initial prescriptions </v>
      </c>
      <c r="M219" t="str">
        <f>("No")</f>
        <v>No</v>
      </c>
      <c r="P219">
        <v>0</v>
      </c>
      <c r="AE219">
        <v>1</v>
      </c>
      <c r="AF219" t="s">
        <v>540</v>
      </c>
      <c r="AH219" t="str">
        <f t="shared" ref="AH219:AH224" si="88">("20 doses")</f>
        <v>20 doses</v>
      </c>
      <c r="AI219" t="s">
        <v>540</v>
      </c>
      <c r="AJ219" t="s">
        <v>541</v>
      </c>
      <c r="AK219">
        <v>0</v>
      </c>
      <c r="AQ219">
        <v>1</v>
      </c>
      <c r="AR219" t="s">
        <v>540</v>
      </c>
      <c r="AT219" t="str">
        <f t="shared" ref="AT219:AT224" si="89">("30 MME")</f>
        <v>30 MME</v>
      </c>
      <c r="AU219" t="s">
        <v>540</v>
      </c>
      <c r="AV219" t="s">
        <v>541</v>
      </c>
      <c r="AW219">
        <v>0</v>
      </c>
      <c r="BC219">
        <v>0</v>
      </c>
      <c r="BI219" t="str">
        <f t="shared" ref="BI219:BI224" si="90">("Schedules not specified in the law")</f>
        <v>Schedules not specified in the law</v>
      </c>
      <c r="BL219">
        <v>1</v>
      </c>
      <c r="BM219" t="s">
        <v>542</v>
      </c>
      <c r="BO219" t="str">
        <f t="shared" ref="BO219:BO224" si="91">("Palliative care, Cancer-related pain, Substance use disorder, Chronic pain, Nursing facility, Other exceptions as determined by the Department of Health")</f>
        <v>Palliative care, Cancer-related pain, Substance use disorder, Chronic pain, Nursing facility, Other exceptions as determined by the Department of Health</v>
      </c>
      <c r="BP219" t="s">
        <v>542</v>
      </c>
      <c r="BR219">
        <v>1</v>
      </c>
      <c r="BS219" t="s">
        <v>543</v>
      </c>
      <c r="BU219" t="str">
        <f>("Suspension, Revocation of license, Denial of license")</f>
        <v>Suspension, Revocation of license, Denial of license</v>
      </c>
      <c r="BV219" t="s">
        <v>543</v>
      </c>
      <c r="BX219" t="str">
        <f t="shared" ref="BX219:BX224" si="92">("State department of health")</f>
        <v>State department of health</v>
      </c>
      <c r="BY219" t="s">
        <v>544</v>
      </c>
    </row>
    <row r="220" spans="1:77" x14ac:dyDescent="0.35">
      <c r="A220" t="s">
        <v>539</v>
      </c>
      <c r="B220" s="1">
        <v>42816</v>
      </c>
      <c r="C220" s="1">
        <v>43100</v>
      </c>
      <c r="D220">
        <v>1</v>
      </c>
      <c r="E220" t="s">
        <v>545</v>
      </c>
      <c r="G220" t="str">
        <f>("Initial prescriptions for acute pain, Initial prescriptions for acute pain for minors")</f>
        <v>Initial prescriptions for acute pain, Initial prescriptions for acute pain for minors</v>
      </c>
      <c r="H220" t="s">
        <v>546</v>
      </c>
      <c r="J220" t="str">
        <f>("Initial prescription by current provider , Prescriptions to patients who have not used opioids in the past 30 days")</f>
        <v>Initial prescription by current provider , Prescriptions to patients who have not used opioids in the past 30 days</v>
      </c>
      <c r="K220" t="s">
        <v>547</v>
      </c>
      <c r="L220" t="s">
        <v>548</v>
      </c>
      <c r="M220" t="str">
        <f>("Yes")</f>
        <v>Yes</v>
      </c>
      <c r="N220" t="s">
        <v>549</v>
      </c>
      <c r="P220">
        <v>0</v>
      </c>
      <c r="AE220">
        <v>1</v>
      </c>
      <c r="AF220" t="s">
        <v>546</v>
      </c>
      <c r="AH220" t="str">
        <f t="shared" si="88"/>
        <v>20 doses</v>
      </c>
      <c r="AI220" t="s">
        <v>546</v>
      </c>
      <c r="AJ220" t="s">
        <v>541</v>
      </c>
      <c r="AK220">
        <v>0</v>
      </c>
      <c r="AQ220">
        <v>1</v>
      </c>
      <c r="AR220" t="s">
        <v>546</v>
      </c>
      <c r="AT220" t="str">
        <f t="shared" si="89"/>
        <v>30 MME</v>
      </c>
      <c r="AU220" t="s">
        <v>546</v>
      </c>
      <c r="AV220" t="s">
        <v>541</v>
      </c>
      <c r="AW220">
        <v>0</v>
      </c>
      <c r="BC220">
        <v>0</v>
      </c>
      <c r="BI220" t="str">
        <f t="shared" si="90"/>
        <v>Schedules not specified in the law</v>
      </c>
      <c r="BL220">
        <v>1</v>
      </c>
      <c r="BM220" t="s">
        <v>550</v>
      </c>
      <c r="BO220" t="str">
        <f t="shared" si="91"/>
        <v>Palliative care, Cancer-related pain, Substance use disorder, Chronic pain, Nursing facility, Other exceptions as determined by the Department of Health</v>
      </c>
      <c r="BP220" t="s">
        <v>550</v>
      </c>
      <c r="BR220">
        <v>1</v>
      </c>
      <c r="BS220" t="s">
        <v>551</v>
      </c>
      <c r="BU220" t="str">
        <f>("Suspension, Revocation of license, Denial of license, Fines, Imprisonment")</f>
        <v>Suspension, Revocation of license, Denial of license, Fines, Imprisonment</v>
      </c>
      <c r="BV220" t="s">
        <v>552</v>
      </c>
      <c r="BX220" t="str">
        <f t="shared" si="92"/>
        <v>State department of health</v>
      </c>
      <c r="BY220" t="s">
        <v>553</v>
      </c>
    </row>
    <row r="221" spans="1:77" x14ac:dyDescent="0.35">
      <c r="A221" t="s">
        <v>539</v>
      </c>
      <c r="B221" s="1">
        <v>43101</v>
      </c>
      <c r="C221" s="1">
        <v>43282</v>
      </c>
      <c r="D221">
        <v>1</v>
      </c>
      <c r="E221" t="s">
        <v>546</v>
      </c>
      <c r="G221" t="str">
        <f>("Initial prescriptions for acute pain, Initial prescriptions for acute pain for minors")</f>
        <v>Initial prescriptions for acute pain, Initial prescriptions for acute pain for minors</v>
      </c>
      <c r="H221" t="s">
        <v>546</v>
      </c>
      <c r="J221" t="str">
        <f>("Initial prescription by current provider , Prescriptions to patients who have not used opioids in the past 30 days")</f>
        <v>Initial prescription by current provider , Prescriptions to patients who have not used opioids in the past 30 days</v>
      </c>
      <c r="K221" t="s">
        <v>547</v>
      </c>
      <c r="L221" t="s">
        <v>548</v>
      </c>
      <c r="M221" t="str">
        <f>("Yes")</f>
        <v>Yes</v>
      </c>
      <c r="N221" t="s">
        <v>549</v>
      </c>
      <c r="P221">
        <v>0</v>
      </c>
      <c r="AE221">
        <v>1</v>
      </c>
      <c r="AF221" t="s">
        <v>546</v>
      </c>
      <c r="AH221" t="str">
        <f t="shared" si="88"/>
        <v>20 doses</v>
      </c>
      <c r="AI221" t="s">
        <v>546</v>
      </c>
      <c r="AJ221" t="s">
        <v>541</v>
      </c>
      <c r="AK221">
        <v>0</v>
      </c>
      <c r="AQ221">
        <v>1</v>
      </c>
      <c r="AR221" t="s">
        <v>546</v>
      </c>
      <c r="AT221" t="str">
        <f t="shared" si="89"/>
        <v>30 MME</v>
      </c>
      <c r="AU221" t="s">
        <v>546</v>
      </c>
      <c r="AV221" t="s">
        <v>541</v>
      </c>
      <c r="AW221">
        <v>0</v>
      </c>
      <c r="BC221">
        <v>0</v>
      </c>
      <c r="BI221" t="str">
        <f t="shared" si="90"/>
        <v>Schedules not specified in the law</v>
      </c>
      <c r="BL221">
        <v>1</v>
      </c>
      <c r="BM221" t="s">
        <v>550</v>
      </c>
      <c r="BO221" t="str">
        <f t="shared" si="91"/>
        <v>Palliative care, Cancer-related pain, Substance use disorder, Chronic pain, Nursing facility, Other exceptions as determined by the Department of Health</v>
      </c>
      <c r="BP221" t="s">
        <v>550</v>
      </c>
      <c r="BR221">
        <v>1</v>
      </c>
      <c r="BS221" t="s">
        <v>554</v>
      </c>
      <c r="BU221" t="str">
        <f>("Suspension, Revocation of license, Denial of license, Fines, Imprisonment")</f>
        <v>Suspension, Revocation of license, Denial of license, Fines, Imprisonment</v>
      </c>
      <c r="BV221" t="s">
        <v>552</v>
      </c>
      <c r="BX221" t="str">
        <f t="shared" si="92"/>
        <v>State department of health</v>
      </c>
      <c r="BY221" t="s">
        <v>555</v>
      </c>
    </row>
    <row r="222" spans="1:77" x14ac:dyDescent="0.35">
      <c r="A222" t="s">
        <v>539</v>
      </c>
      <c r="B222" s="1">
        <v>43283</v>
      </c>
      <c r="C222" s="1">
        <v>43650</v>
      </c>
      <c r="D222">
        <v>1</v>
      </c>
      <c r="E222" t="s">
        <v>546</v>
      </c>
      <c r="G222" t="str">
        <f>("Initial prescriptions for acute pain, Initial prescriptions for acute pain for minors")</f>
        <v>Initial prescriptions for acute pain, Initial prescriptions for acute pain for minors</v>
      </c>
      <c r="H222" t="s">
        <v>546</v>
      </c>
      <c r="J222" t="str">
        <f>("Initial prescription by current provider , Prescriptions to patients who have not used opioids in the past 30 days")</f>
        <v>Initial prescription by current provider , Prescriptions to patients who have not used opioids in the past 30 days</v>
      </c>
      <c r="K222" t="s">
        <v>556</v>
      </c>
      <c r="L222" t="s">
        <v>548</v>
      </c>
      <c r="M222" t="str">
        <f>("Yes")</f>
        <v>Yes</v>
      </c>
      <c r="N222" t="s">
        <v>557</v>
      </c>
      <c r="P222">
        <v>0</v>
      </c>
      <c r="AE222">
        <v>1</v>
      </c>
      <c r="AF222" t="s">
        <v>546</v>
      </c>
      <c r="AH222" t="str">
        <f t="shared" si="88"/>
        <v>20 doses</v>
      </c>
      <c r="AI222" t="s">
        <v>546</v>
      </c>
      <c r="AJ222" t="s">
        <v>541</v>
      </c>
      <c r="AK222">
        <v>0</v>
      </c>
      <c r="AQ222">
        <v>1</v>
      </c>
      <c r="AR222" t="s">
        <v>546</v>
      </c>
      <c r="AT222" t="str">
        <f t="shared" si="89"/>
        <v>30 MME</v>
      </c>
      <c r="AU222" t="s">
        <v>546</v>
      </c>
      <c r="AV222" t="s">
        <v>541</v>
      </c>
      <c r="AW222">
        <v>0</v>
      </c>
      <c r="BC222">
        <v>0</v>
      </c>
      <c r="BI222" t="str">
        <f t="shared" si="90"/>
        <v>Schedules not specified in the law</v>
      </c>
      <c r="BL222">
        <v>1</v>
      </c>
      <c r="BM222" t="s">
        <v>550</v>
      </c>
      <c r="BO222" t="str">
        <f t="shared" si="91"/>
        <v>Palliative care, Cancer-related pain, Substance use disorder, Chronic pain, Nursing facility, Other exceptions as determined by the Department of Health</v>
      </c>
      <c r="BP222" t="s">
        <v>550</v>
      </c>
      <c r="BR222">
        <v>1</v>
      </c>
      <c r="BS222" t="s">
        <v>558</v>
      </c>
      <c r="BU222" t="str">
        <f>("Suspension, Revocation of license, Denial of license, Fines, Imprisonment")</f>
        <v>Suspension, Revocation of license, Denial of license, Fines, Imprisonment</v>
      </c>
      <c r="BV222" t="s">
        <v>559</v>
      </c>
      <c r="BX222" t="str">
        <f t="shared" si="92"/>
        <v>State department of health</v>
      </c>
      <c r="BY222" t="s">
        <v>560</v>
      </c>
    </row>
    <row r="223" spans="1:77" x14ac:dyDescent="0.35">
      <c r="A223" t="s">
        <v>539</v>
      </c>
      <c r="B223" s="1">
        <v>43651</v>
      </c>
      <c r="C223" s="1">
        <v>43653</v>
      </c>
      <c r="D223">
        <v>1</v>
      </c>
      <c r="E223" t="s">
        <v>546</v>
      </c>
      <c r="G223" t="str">
        <f>("Initial prescriptions for acute pain, Initial prescriptions for acute pain for minors")</f>
        <v>Initial prescriptions for acute pain, Initial prescriptions for acute pain for minors</v>
      </c>
      <c r="H223" t="s">
        <v>546</v>
      </c>
      <c r="J223" t="str">
        <f>("Initial prescription by current provider , Prescriptions to patients who have not used opioids in the past 30 days")</f>
        <v>Initial prescription by current provider , Prescriptions to patients who have not used opioids in the past 30 days</v>
      </c>
      <c r="K223" t="s">
        <v>556</v>
      </c>
      <c r="L223" t="s">
        <v>548</v>
      </c>
      <c r="M223" t="str">
        <f>("Yes")</f>
        <v>Yes</v>
      </c>
      <c r="N223" t="s">
        <v>557</v>
      </c>
      <c r="P223">
        <v>0</v>
      </c>
      <c r="AE223">
        <v>1</v>
      </c>
      <c r="AF223" t="s">
        <v>546</v>
      </c>
      <c r="AH223" t="str">
        <f t="shared" si="88"/>
        <v>20 doses</v>
      </c>
      <c r="AI223" t="s">
        <v>546</v>
      </c>
      <c r="AJ223" t="s">
        <v>541</v>
      </c>
      <c r="AK223">
        <v>0</v>
      </c>
      <c r="AQ223">
        <v>1</v>
      </c>
      <c r="AR223" t="s">
        <v>546</v>
      </c>
      <c r="AT223" t="str">
        <f t="shared" si="89"/>
        <v>30 MME</v>
      </c>
      <c r="AU223" t="s">
        <v>546</v>
      </c>
      <c r="AV223" t="s">
        <v>541</v>
      </c>
      <c r="AW223">
        <v>0</v>
      </c>
      <c r="BC223">
        <v>0</v>
      </c>
      <c r="BI223" t="str">
        <f t="shared" si="90"/>
        <v>Schedules not specified in the law</v>
      </c>
      <c r="BL223">
        <v>1</v>
      </c>
      <c r="BM223" t="s">
        <v>550</v>
      </c>
      <c r="BO223" t="str">
        <f t="shared" si="91"/>
        <v>Palliative care, Cancer-related pain, Substance use disorder, Chronic pain, Nursing facility, Other exceptions as determined by the Department of Health</v>
      </c>
      <c r="BP223" t="s">
        <v>550</v>
      </c>
      <c r="BR223">
        <v>1</v>
      </c>
      <c r="BS223" t="s">
        <v>561</v>
      </c>
      <c r="BU223" t="str">
        <f>("Suspension, Revocation of license, Denial of license, Fines, Imprisonment")</f>
        <v>Suspension, Revocation of license, Denial of license, Fines, Imprisonment</v>
      </c>
      <c r="BV223" t="s">
        <v>562</v>
      </c>
      <c r="BX223" t="str">
        <f t="shared" si="92"/>
        <v>State department of health</v>
      </c>
      <c r="BY223" t="s">
        <v>552</v>
      </c>
    </row>
    <row r="224" spans="1:77" x14ac:dyDescent="0.35">
      <c r="A224" t="s">
        <v>539</v>
      </c>
      <c r="B224" s="1">
        <v>43654</v>
      </c>
      <c r="C224" s="1">
        <v>43830</v>
      </c>
      <c r="D224">
        <v>1</v>
      </c>
      <c r="E224" t="s">
        <v>563</v>
      </c>
      <c r="G224" t="str">
        <f>("Initial prescriptions for acute pain, All opioid prescriptions for minors, Initial prescriptions for acute pain for minors")</f>
        <v>Initial prescriptions for acute pain, All opioid prescriptions for minors, Initial prescriptions for acute pain for minors</v>
      </c>
      <c r="H224" t="s">
        <v>564</v>
      </c>
      <c r="J224" t="str">
        <f>("Initial prescription by current provider , Prescriptions to patients who have not used opioids in the past 30 days")</f>
        <v>Initial prescription by current provider , Prescriptions to patients who have not used opioids in the past 30 days</v>
      </c>
      <c r="K224" t="s">
        <v>556</v>
      </c>
      <c r="L224" t="s">
        <v>548</v>
      </c>
      <c r="M224" t="str">
        <f>("Yes")</f>
        <v>Yes</v>
      </c>
      <c r="N224" t="s">
        <v>557</v>
      </c>
      <c r="P224">
        <v>0</v>
      </c>
      <c r="AE224">
        <v>1</v>
      </c>
      <c r="AF224" t="s">
        <v>546</v>
      </c>
      <c r="AH224" t="str">
        <f t="shared" si="88"/>
        <v>20 doses</v>
      </c>
      <c r="AI224" t="s">
        <v>564</v>
      </c>
      <c r="AJ224" t="s">
        <v>565</v>
      </c>
      <c r="AK224">
        <v>0</v>
      </c>
      <c r="AQ224">
        <v>1</v>
      </c>
      <c r="AR224" t="s">
        <v>564</v>
      </c>
      <c r="AT224" t="str">
        <f t="shared" si="89"/>
        <v>30 MME</v>
      </c>
      <c r="AU224" t="s">
        <v>564</v>
      </c>
      <c r="AV224" t="s">
        <v>541</v>
      </c>
      <c r="AW224">
        <v>0</v>
      </c>
      <c r="BC224">
        <v>0</v>
      </c>
      <c r="BI224" t="str">
        <f t="shared" si="90"/>
        <v>Schedules not specified in the law</v>
      </c>
      <c r="BL224">
        <v>1</v>
      </c>
      <c r="BM224" t="s">
        <v>550</v>
      </c>
      <c r="BO224" t="str">
        <f t="shared" si="91"/>
        <v>Palliative care, Cancer-related pain, Substance use disorder, Chronic pain, Nursing facility, Other exceptions as determined by the Department of Health</v>
      </c>
      <c r="BP224" t="s">
        <v>550</v>
      </c>
      <c r="BR224">
        <v>1</v>
      </c>
      <c r="BS224" t="s">
        <v>566</v>
      </c>
      <c r="BU224" t="str">
        <f>("Suspension, Revocation of license, Denial of license, Fines, Imprisonment")</f>
        <v>Suspension, Revocation of license, Denial of license, Fines, Imprisonment</v>
      </c>
      <c r="BV224" t="s">
        <v>553</v>
      </c>
      <c r="BX224" t="str">
        <f t="shared" si="92"/>
        <v>State department of health</v>
      </c>
      <c r="BY224" t="s">
        <v>553</v>
      </c>
    </row>
    <row r="225" spans="1:77" x14ac:dyDescent="0.35">
      <c r="A225" t="s">
        <v>567</v>
      </c>
      <c r="B225" s="1">
        <v>41640</v>
      </c>
      <c r="C225" s="1">
        <v>43234</v>
      </c>
      <c r="D225">
        <v>1</v>
      </c>
      <c r="E225" t="s">
        <v>568</v>
      </c>
      <c r="G225" t="str">
        <f>("Prescriptions for specified DEA Schedule")</f>
        <v>Prescriptions for specified DEA Schedule</v>
      </c>
      <c r="H225" t="s">
        <v>568</v>
      </c>
      <c r="J225" t="str">
        <f>("Law does not restrict “initial prescriptions” for opioid analgesics")</f>
        <v>Law does not restrict “initial prescriptions” for opioid analgesics</v>
      </c>
      <c r="M225" t="s">
        <v>80</v>
      </c>
      <c r="P225">
        <v>1</v>
      </c>
      <c r="Q225" t="s">
        <v>568</v>
      </c>
      <c r="S225">
        <v>1</v>
      </c>
      <c r="T225" t="s">
        <v>568</v>
      </c>
      <c r="V225" t="str">
        <f>("31 days, 90 days")</f>
        <v>31 days, 90 days</v>
      </c>
      <c r="W225" t="s">
        <v>568</v>
      </c>
      <c r="X225" t="s">
        <v>569</v>
      </c>
      <c r="Y225">
        <v>0</v>
      </c>
      <c r="AE225">
        <v>0</v>
      </c>
      <c r="AK225">
        <v>0</v>
      </c>
      <c r="AQ225">
        <v>0</v>
      </c>
      <c r="AW225">
        <v>0</v>
      </c>
      <c r="BC225">
        <v>0</v>
      </c>
      <c r="BI225" t="str">
        <f>("Schedule II, Schedule III, Schedule IV, Schedule V")</f>
        <v>Schedule II, Schedule III, Schedule IV, Schedule V</v>
      </c>
      <c r="BJ225" t="s">
        <v>568</v>
      </c>
      <c r="BL225">
        <v>0</v>
      </c>
      <c r="BR225">
        <v>0</v>
      </c>
    </row>
    <row r="226" spans="1:77" x14ac:dyDescent="0.35">
      <c r="A226" t="s">
        <v>567</v>
      </c>
      <c r="B226" s="1">
        <v>43235</v>
      </c>
      <c r="C226" s="1">
        <v>43296</v>
      </c>
      <c r="D226">
        <v>1</v>
      </c>
      <c r="E226" t="s">
        <v>570</v>
      </c>
      <c r="G226" t="str">
        <f>("Initial prescriptions for acute pain, Prescriptions for specified DEA Schedule")</f>
        <v>Initial prescriptions for acute pain, Prescriptions for specified DEA Schedule</v>
      </c>
      <c r="H226" t="s">
        <v>570</v>
      </c>
      <c r="J226" t="str">
        <f>("Law does not define initial prescriptions ")</f>
        <v xml:space="preserve">Law does not define initial prescriptions </v>
      </c>
      <c r="M226" t="str">
        <f>("Yes")</f>
        <v>Yes</v>
      </c>
      <c r="N226" t="s">
        <v>568</v>
      </c>
      <c r="P226">
        <v>1</v>
      </c>
      <c r="Q226" t="s">
        <v>570</v>
      </c>
      <c r="S226">
        <v>1</v>
      </c>
      <c r="T226" t="s">
        <v>570</v>
      </c>
      <c r="V226" t="str">
        <f>("7 days, 31 days, 90 days")</f>
        <v>7 days, 31 days, 90 days</v>
      </c>
      <c r="W226" t="s">
        <v>570</v>
      </c>
      <c r="X226" t="s">
        <v>571</v>
      </c>
      <c r="Y226">
        <v>0</v>
      </c>
      <c r="AE226">
        <v>0</v>
      </c>
      <c r="AK226">
        <v>0</v>
      </c>
      <c r="AQ226">
        <v>0</v>
      </c>
      <c r="AW226">
        <v>0</v>
      </c>
      <c r="BC226">
        <v>0</v>
      </c>
      <c r="BI226" t="str">
        <f>("Schedule II, Schedule III, Schedule IV, Schedule V")</f>
        <v>Schedule II, Schedule III, Schedule IV, Schedule V</v>
      </c>
      <c r="BJ226" t="s">
        <v>568</v>
      </c>
      <c r="BL226">
        <v>1</v>
      </c>
      <c r="BM226" t="s">
        <v>570</v>
      </c>
      <c r="BO226" t="s">
        <v>572</v>
      </c>
      <c r="BP226" t="s">
        <v>570</v>
      </c>
      <c r="BR226">
        <v>0</v>
      </c>
    </row>
    <row r="227" spans="1:77" x14ac:dyDescent="0.35">
      <c r="A227" t="s">
        <v>567</v>
      </c>
      <c r="B227" s="1">
        <v>43297</v>
      </c>
      <c r="C227" s="1">
        <v>43830</v>
      </c>
      <c r="D227">
        <v>1</v>
      </c>
      <c r="E227" t="s">
        <v>570</v>
      </c>
      <c r="G227" t="str">
        <f>("Initial prescriptions for acute pain, Prescriptions for specified DEA Schedule")</f>
        <v>Initial prescriptions for acute pain, Prescriptions for specified DEA Schedule</v>
      </c>
      <c r="H227" t="s">
        <v>570</v>
      </c>
      <c r="J227" t="str">
        <f>("Law does not define initial prescriptions ")</f>
        <v xml:space="preserve">Law does not define initial prescriptions </v>
      </c>
      <c r="M227" t="str">
        <f>("Yes")</f>
        <v>Yes</v>
      </c>
      <c r="N227" t="s">
        <v>568</v>
      </c>
      <c r="P227">
        <v>1</v>
      </c>
      <c r="Q227" t="s">
        <v>570</v>
      </c>
      <c r="S227">
        <v>1</v>
      </c>
      <c r="T227" t="s">
        <v>568</v>
      </c>
      <c r="V227" t="str">
        <f>("7 days, 31 days, 90 days")</f>
        <v>7 days, 31 days, 90 days</v>
      </c>
      <c r="W227" t="s">
        <v>568</v>
      </c>
      <c r="X227" t="s">
        <v>571</v>
      </c>
      <c r="Y227">
        <v>0</v>
      </c>
      <c r="AE227">
        <v>0</v>
      </c>
      <c r="AK227">
        <v>0</v>
      </c>
      <c r="AQ227">
        <v>0</v>
      </c>
      <c r="AW227">
        <v>0</v>
      </c>
      <c r="BC227">
        <v>0</v>
      </c>
      <c r="BI227" t="str">
        <f>("Schedule II, Schedule III, Schedule IV, Schedule V")</f>
        <v>Schedule II, Schedule III, Schedule IV, Schedule V</v>
      </c>
      <c r="BJ227" t="s">
        <v>568</v>
      </c>
      <c r="BL227">
        <v>1</v>
      </c>
      <c r="BM227" t="s">
        <v>570</v>
      </c>
      <c r="BO227" t="s">
        <v>572</v>
      </c>
      <c r="BP227" t="s">
        <v>570</v>
      </c>
      <c r="BR227">
        <v>0</v>
      </c>
    </row>
    <row r="228" spans="1:77" x14ac:dyDescent="0.35">
      <c r="A228" t="s">
        <v>573</v>
      </c>
      <c r="B228" s="1">
        <v>41640</v>
      </c>
      <c r="C228" s="1">
        <v>43830</v>
      </c>
      <c r="D228">
        <v>0</v>
      </c>
    </row>
    <row r="229" spans="1:77" x14ac:dyDescent="0.35">
      <c r="A229" t="s">
        <v>574</v>
      </c>
      <c r="B229" s="1">
        <v>41640</v>
      </c>
      <c r="C229" s="1">
        <v>43281</v>
      </c>
      <c r="D229">
        <v>0</v>
      </c>
    </row>
    <row r="230" spans="1:77" x14ac:dyDescent="0.35">
      <c r="A230" t="s">
        <v>574</v>
      </c>
      <c r="B230" s="1">
        <v>43282</v>
      </c>
      <c r="C230" s="1">
        <v>43552</v>
      </c>
      <c r="D230">
        <v>1</v>
      </c>
      <c r="E230" t="s">
        <v>575</v>
      </c>
      <c r="G230" t="str">
        <f>("All opioid prescriptions")</f>
        <v>All opioid prescriptions</v>
      </c>
      <c r="H230" t="s">
        <v>575</v>
      </c>
      <c r="J230" t="str">
        <f>("Law does not restrict “initial prescriptions” for opioid analgesics")</f>
        <v>Law does not restrict “initial prescriptions” for opioid analgesics</v>
      </c>
      <c r="M230" t="s">
        <v>80</v>
      </c>
      <c r="P230">
        <v>1</v>
      </c>
      <c r="Q230" t="s">
        <v>575</v>
      </c>
      <c r="S230">
        <v>1</v>
      </c>
      <c r="T230" t="s">
        <v>575</v>
      </c>
      <c r="V230" t="str">
        <f>("3 days, 10 days, 30 days")</f>
        <v>3 days, 10 days, 30 days</v>
      </c>
      <c r="W230" t="s">
        <v>575</v>
      </c>
      <c r="X230" t="s">
        <v>576</v>
      </c>
      <c r="Y230">
        <v>0</v>
      </c>
      <c r="AE230">
        <v>0</v>
      </c>
      <c r="AK230">
        <v>1</v>
      </c>
      <c r="AL230" t="s">
        <v>575</v>
      </c>
      <c r="AN230" t="str">
        <f>("1200 MME")</f>
        <v>1200 MME</v>
      </c>
      <c r="AO230" t="s">
        <v>575</v>
      </c>
      <c r="AP230" t="s">
        <v>576</v>
      </c>
      <c r="AQ230">
        <v>0</v>
      </c>
      <c r="AW230">
        <v>1</v>
      </c>
      <c r="AX230" t="s">
        <v>577</v>
      </c>
      <c r="AZ230" t="str">
        <f>("Pain management specialists")</f>
        <v>Pain management specialists</v>
      </c>
      <c r="BA230" t="s">
        <v>577</v>
      </c>
      <c r="BC230">
        <v>0</v>
      </c>
      <c r="BI230" t="str">
        <f>("Schedules not specified in the law")</f>
        <v>Schedules not specified in the law</v>
      </c>
      <c r="BL230">
        <v>1</v>
      </c>
      <c r="BM230" t="s">
        <v>577</v>
      </c>
      <c r="BO230" t="str">
        <f>("Palliative care, Cancer-related pain, Substance use disorder, Chronic pain, Professional judgment , Burns, Prescription issued by pain management specialist, Inpatient care, Sickle cell anemia")</f>
        <v>Palliative care, Cancer-related pain, Substance use disorder, Chronic pain, Professional judgment , Burns, Prescription issued by pain management specialist, Inpatient care, Sickle cell anemia</v>
      </c>
      <c r="BP230" t="s">
        <v>577</v>
      </c>
      <c r="BR230">
        <v>0</v>
      </c>
    </row>
    <row r="231" spans="1:77" x14ac:dyDescent="0.35">
      <c r="A231" t="s">
        <v>574</v>
      </c>
      <c r="B231" s="1">
        <v>43553</v>
      </c>
      <c r="C231" s="1">
        <v>43830</v>
      </c>
      <c r="D231">
        <v>1</v>
      </c>
      <c r="E231" t="s">
        <v>575</v>
      </c>
      <c r="G231" t="str">
        <f>("All opioid prescriptions")</f>
        <v>All opioid prescriptions</v>
      </c>
      <c r="H231" t="s">
        <v>575</v>
      </c>
      <c r="J231" t="str">
        <f>("Law does not restrict “initial prescriptions” for opioid analgesics")</f>
        <v>Law does not restrict “initial prescriptions” for opioid analgesics</v>
      </c>
      <c r="M231" t="s">
        <v>80</v>
      </c>
      <c r="P231">
        <v>1</v>
      </c>
      <c r="Q231" t="s">
        <v>575</v>
      </c>
      <c r="S231">
        <v>1</v>
      </c>
      <c r="T231" t="s">
        <v>578</v>
      </c>
      <c r="V231" t="str">
        <f>("3 days, 10 days, 30 days")</f>
        <v>3 days, 10 days, 30 days</v>
      </c>
      <c r="W231" t="s">
        <v>578</v>
      </c>
      <c r="X231" t="s">
        <v>576</v>
      </c>
      <c r="Y231">
        <v>0</v>
      </c>
      <c r="AE231">
        <v>0</v>
      </c>
      <c r="AK231">
        <v>1</v>
      </c>
      <c r="AL231" t="s">
        <v>575</v>
      </c>
      <c r="AN231" t="str">
        <f>("1200 MME")</f>
        <v>1200 MME</v>
      </c>
      <c r="AO231" t="s">
        <v>575</v>
      </c>
      <c r="AP231" t="s">
        <v>576</v>
      </c>
      <c r="AQ231">
        <v>0</v>
      </c>
      <c r="AW231">
        <v>1</v>
      </c>
      <c r="AX231" t="s">
        <v>577</v>
      </c>
      <c r="AZ231" t="str">
        <f>("Pain management specialists")</f>
        <v>Pain management specialists</v>
      </c>
      <c r="BA231" t="s">
        <v>577</v>
      </c>
      <c r="BC231">
        <v>0</v>
      </c>
      <c r="BI231" t="str">
        <f>("Schedules not specified in the law")</f>
        <v>Schedules not specified in the law</v>
      </c>
      <c r="BL231">
        <v>1</v>
      </c>
      <c r="BM231" t="s">
        <v>577</v>
      </c>
      <c r="BO231" t="str">
        <f>("Palliative care, Cancer-related pain, Substance use disorder, Chronic pain, Professional judgment , Burns, Prescription issued by pain management specialist, Inpatient care, Sickle cell anemia")</f>
        <v>Palliative care, Cancer-related pain, Substance use disorder, Chronic pain, Professional judgment , Burns, Prescription issued by pain management specialist, Inpatient care, Sickle cell anemia</v>
      </c>
      <c r="BP231" t="s">
        <v>577</v>
      </c>
      <c r="BR231">
        <v>1</v>
      </c>
      <c r="BS231" t="s">
        <v>579</v>
      </c>
      <c r="BU231" t="str">
        <f>("Fines, Practice restrictions, Reprimand, Remedial education")</f>
        <v>Fines, Practice restrictions, Reprimand, Remedial education</v>
      </c>
      <c r="BV231" t="s">
        <v>579</v>
      </c>
      <c r="BX231" t="str">
        <f>("State medical licensing board")</f>
        <v>State medical licensing board</v>
      </c>
      <c r="BY231" t="s">
        <v>579</v>
      </c>
    </row>
    <row r="232" spans="1:77" x14ac:dyDescent="0.35">
      <c r="A232" t="s">
        <v>580</v>
      </c>
      <c r="B232" s="1">
        <v>41640</v>
      </c>
      <c r="C232" s="1">
        <v>43708</v>
      </c>
      <c r="D232">
        <v>0</v>
      </c>
    </row>
    <row r="233" spans="1:77" x14ac:dyDescent="0.35">
      <c r="A233" t="s">
        <v>580</v>
      </c>
      <c r="B233" s="1">
        <v>43709</v>
      </c>
      <c r="C233" s="1">
        <v>43808</v>
      </c>
      <c r="D233">
        <v>1</v>
      </c>
      <c r="E233" t="s">
        <v>581</v>
      </c>
      <c r="G233" t="str">
        <f>("All prescriptions for acute pain")</f>
        <v>All prescriptions for acute pain</v>
      </c>
      <c r="H233" t="s">
        <v>581</v>
      </c>
      <c r="J233" t="str">
        <f>("Law does not restrict “initial prescriptions” for opioid analgesics")</f>
        <v>Law does not restrict “initial prescriptions” for opioid analgesics</v>
      </c>
      <c r="M233" t="str">
        <f>("Yes")</f>
        <v>Yes</v>
      </c>
      <c r="N233" t="s">
        <v>581</v>
      </c>
      <c r="P233">
        <v>1</v>
      </c>
      <c r="Q233" t="s">
        <v>581</v>
      </c>
      <c r="S233">
        <v>0</v>
      </c>
      <c r="V233" t="str">
        <f>("10 days")</f>
        <v>10 days</v>
      </c>
      <c r="W233" t="s">
        <v>581</v>
      </c>
      <c r="Y233">
        <v>0</v>
      </c>
      <c r="AE233">
        <v>0</v>
      </c>
      <c r="AK233">
        <v>0</v>
      </c>
      <c r="AQ233">
        <v>0</v>
      </c>
      <c r="AW233">
        <v>0</v>
      </c>
      <c r="BC233">
        <v>0</v>
      </c>
      <c r="BI233" t="str">
        <f>("Schedules not specified in the law")</f>
        <v>Schedules not specified in the law</v>
      </c>
      <c r="BL233">
        <v>1</v>
      </c>
      <c r="BM233" t="s">
        <v>582</v>
      </c>
      <c r="BO233" t="str">
        <f>("Palliative care, Cancer-related pain, Substance use disorder, Chronic pain")</f>
        <v>Palliative care, Cancer-related pain, Substance use disorder, Chronic pain</v>
      </c>
      <c r="BP233" t="s">
        <v>582</v>
      </c>
      <c r="BR233">
        <v>0</v>
      </c>
    </row>
    <row r="234" spans="1:77" x14ac:dyDescent="0.35">
      <c r="A234" t="s">
        <v>580</v>
      </c>
      <c r="B234" s="1">
        <v>43809</v>
      </c>
      <c r="C234" s="1">
        <v>43830</v>
      </c>
      <c r="D234">
        <v>1</v>
      </c>
      <c r="E234" t="s">
        <v>583</v>
      </c>
      <c r="G234" t="str">
        <f>("All prescriptions for acute pain")</f>
        <v>All prescriptions for acute pain</v>
      </c>
      <c r="H234" t="s">
        <v>583</v>
      </c>
      <c r="J234" t="str">
        <f>("Law does not restrict “initial prescriptions” for opioid analgesics")</f>
        <v>Law does not restrict “initial prescriptions” for opioid analgesics</v>
      </c>
      <c r="M234" t="str">
        <f>("Yes")</f>
        <v>Yes</v>
      </c>
      <c r="N234" t="s">
        <v>581</v>
      </c>
      <c r="P234">
        <v>1</v>
      </c>
      <c r="Q234" t="s">
        <v>583</v>
      </c>
      <c r="S234">
        <v>0</v>
      </c>
      <c r="V234" t="str">
        <f>("10 days")</f>
        <v>10 days</v>
      </c>
      <c r="W234" t="s">
        <v>583</v>
      </c>
      <c r="Y234">
        <v>0</v>
      </c>
      <c r="AE234">
        <v>0</v>
      </c>
      <c r="AK234">
        <v>0</v>
      </c>
      <c r="AQ234">
        <v>0</v>
      </c>
      <c r="AW234">
        <v>0</v>
      </c>
      <c r="BC234">
        <v>0</v>
      </c>
      <c r="BI234" t="str">
        <f>("Schedules not specified in the law")</f>
        <v>Schedules not specified in the law</v>
      </c>
      <c r="BL234">
        <v>1</v>
      </c>
      <c r="BM234" t="s">
        <v>582</v>
      </c>
      <c r="BO234" t="str">
        <f>("Palliative care, Cancer-related pain, Substance use disorder, Chronic pain")</f>
        <v>Palliative care, Cancer-related pain, Substance use disorder, Chronic pain</v>
      </c>
      <c r="BP234" t="s">
        <v>582</v>
      </c>
      <c r="BR234">
        <v>0</v>
      </c>
    </row>
    <row r="235" spans="1:77" x14ac:dyDescent="0.35">
      <c r="A235" t="s">
        <v>584</v>
      </c>
      <c r="B235" s="1">
        <v>41640</v>
      </c>
      <c r="C235" s="1">
        <v>42863</v>
      </c>
      <c r="D235">
        <v>0</v>
      </c>
      <c r="F235" t="s">
        <v>585</v>
      </c>
    </row>
    <row r="236" spans="1:77" x14ac:dyDescent="0.35">
      <c r="A236" t="s">
        <v>584</v>
      </c>
      <c r="B236" s="1">
        <v>42864</v>
      </c>
      <c r="C236" s="1">
        <v>43227</v>
      </c>
      <c r="D236">
        <v>1</v>
      </c>
      <c r="E236" t="s">
        <v>586</v>
      </c>
      <c r="G236" t="str">
        <f>("All prescriptions for acute pain, Prescriptions for specified DEA Schedule")</f>
        <v>All prescriptions for acute pain, Prescriptions for specified DEA Schedule</v>
      </c>
      <c r="H236" t="s">
        <v>586</v>
      </c>
      <c r="J236" t="str">
        <f>("Law does not restrict “initial prescriptions” for opioid analgesics")</f>
        <v>Law does not restrict “initial prescriptions” for opioid analgesics</v>
      </c>
      <c r="M236" t="str">
        <f>("No")</f>
        <v>No</v>
      </c>
      <c r="P236">
        <v>1</v>
      </c>
      <c r="Q236" t="s">
        <v>586</v>
      </c>
      <c r="S236">
        <v>1</v>
      </c>
      <c r="T236" t="s">
        <v>586</v>
      </c>
      <c r="V236" t="str">
        <f>("7 days, 30 days")</f>
        <v>7 days, 30 days</v>
      </c>
      <c r="W236" t="s">
        <v>586</v>
      </c>
      <c r="X236" t="s">
        <v>587</v>
      </c>
      <c r="Y236">
        <v>0</v>
      </c>
      <c r="AE236">
        <v>0</v>
      </c>
      <c r="AK236">
        <v>0</v>
      </c>
      <c r="AQ236">
        <v>0</v>
      </c>
      <c r="AW236">
        <v>0</v>
      </c>
      <c r="BC236">
        <v>0</v>
      </c>
      <c r="BI236" t="str">
        <f>("Schedule II, Schedule III")</f>
        <v>Schedule II, Schedule III</v>
      </c>
      <c r="BJ236" t="s">
        <v>586</v>
      </c>
      <c r="BL236">
        <v>1</v>
      </c>
      <c r="BM236" t="s">
        <v>588</v>
      </c>
      <c r="BO236" t="str">
        <f>("Professional judgment , Surgery with prolonged pain needs")</f>
        <v>Professional judgment , Surgery with prolonged pain needs</v>
      </c>
      <c r="BP236" t="s">
        <v>588</v>
      </c>
      <c r="BQ236" t="s">
        <v>589</v>
      </c>
      <c r="BR236">
        <v>1</v>
      </c>
      <c r="BS236" t="s">
        <v>588</v>
      </c>
      <c r="BU236" t="str">
        <f>("Suspension, Revocation of license, Denial of license, Probation")</f>
        <v>Suspension, Revocation of license, Denial of license, Probation</v>
      </c>
      <c r="BV236" t="s">
        <v>588</v>
      </c>
      <c r="BX236" t="str">
        <f>("State medical licensing board")</f>
        <v>State medical licensing board</v>
      </c>
      <c r="BY236" t="s">
        <v>590</v>
      </c>
    </row>
    <row r="237" spans="1:77" x14ac:dyDescent="0.35">
      <c r="A237" t="s">
        <v>584</v>
      </c>
      <c r="B237" s="1">
        <v>43228</v>
      </c>
      <c r="C237" s="1">
        <v>43830</v>
      </c>
      <c r="D237">
        <v>1</v>
      </c>
      <c r="E237" t="s">
        <v>586</v>
      </c>
      <c r="G237" t="str">
        <f>("All prescriptions for acute pain, Prescriptions for specified DEA Schedule")</f>
        <v>All prescriptions for acute pain, Prescriptions for specified DEA Schedule</v>
      </c>
      <c r="H237" t="s">
        <v>586</v>
      </c>
      <c r="J237" t="str">
        <f>("Law does not restrict “initial prescriptions” for opioid analgesics")</f>
        <v>Law does not restrict “initial prescriptions” for opioid analgesics</v>
      </c>
      <c r="M237" t="str">
        <f>("No")</f>
        <v>No</v>
      </c>
      <c r="P237">
        <v>1</v>
      </c>
      <c r="Q237" t="s">
        <v>586</v>
      </c>
      <c r="S237">
        <v>1</v>
      </c>
      <c r="T237" t="s">
        <v>586</v>
      </c>
      <c r="V237" t="str">
        <f>("7 days, 30 days")</f>
        <v>7 days, 30 days</v>
      </c>
      <c r="W237" t="s">
        <v>586</v>
      </c>
      <c r="X237" t="s">
        <v>587</v>
      </c>
      <c r="Y237">
        <v>0</v>
      </c>
      <c r="AE237">
        <v>0</v>
      </c>
      <c r="AK237">
        <v>0</v>
      </c>
      <c r="AQ237">
        <v>0</v>
      </c>
      <c r="AW237">
        <v>0</v>
      </c>
      <c r="BC237">
        <v>0</v>
      </c>
      <c r="BI237" t="str">
        <f>("Schedule II, Schedule III")</f>
        <v>Schedule II, Schedule III</v>
      </c>
      <c r="BJ237" t="s">
        <v>586</v>
      </c>
      <c r="BL237">
        <v>1</v>
      </c>
      <c r="BM237" t="s">
        <v>588</v>
      </c>
      <c r="BO237" t="str">
        <f>("Professional judgment , Surgery with prolonged pain needs")</f>
        <v>Professional judgment , Surgery with prolonged pain needs</v>
      </c>
      <c r="BP237" t="s">
        <v>588</v>
      </c>
      <c r="BQ237" t="s">
        <v>589</v>
      </c>
      <c r="BR237">
        <v>1</v>
      </c>
      <c r="BS237" t="s">
        <v>588</v>
      </c>
      <c r="BU237" t="str">
        <f>("Suspension, Revocation of license, Denial of license, Probation")</f>
        <v>Suspension, Revocation of license, Denial of license, Probation</v>
      </c>
      <c r="BV237" t="s">
        <v>588</v>
      </c>
      <c r="BX237" t="str">
        <f>("State medical licensing board")</f>
        <v>State medical licensing board</v>
      </c>
      <c r="BY237" t="s">
        <v>591</v>
      </c>
    </row>
    <row r="238" spans="1:77" x14ac:dyDescent="0.35">
      <c r="A238" t="s">
        <v>592</v>
      </c>
      <c r="B238" s="1">
        <v>41640</v>
      </c>
      <c r="C238" s="1">
        <v>42916</v>
      </c>
      <c r="D238">
        <v>0</v>
      </c>
    </row>
    <row r="239" spans="1:77" x14ac:dyDescent="0.35">
      <c r="A239" t="s">
        <v>592</v>
      </c>
      <c r="B239" s="1">
        <v>42917</v>
      </c>
      <c r="C239" s="1">
        <v>43524</v>
      </c>
      <c r="D239">
        <v>1</v>
      </c>
      <c r="E239" t="s">
        <v>593</v>
      </c>
      <c r="G239" t="str">
        <f>("Initial prescriptions for acute pain, Initial prescriptions for acute pain for minors")</f>
        <v>Initial prescriptions for acute pain, Initial prescriptions for acute pain for minors</v>
      </c>
      <c r="H239" t="s">
        <v>593</v>
      </c>
      <c r="I239" t="s">
        <v>594</v>
      </c>
      <c r="J239" t="str">
        <f>("Prescriptions to patients who have not used opioids for more than 7 consecutive days during the previous 30 days")</f>
        <v>Prescriptions to patients who have not used opioids for more than 7 consecutive days during the previous 30 days</v>
      </c>
      <c r="K239" t="s">
        <v>595</v>
      </c>
      <c r="M239" t="str">
        <f>("Yes")</f>
        <v>Yes</v>
      </c>
      <c r="N239" t="s">
        <v>596</v>
      </c>
      <c r="P239">
        <v>1</v>
      </c>
      <c r="Q239" t="s">
        <v>597</v>
      </c>
      <c r="S239">
        <v>0</v>
      </c>
      <c r="V239" t="str">
        <f>("7 days")</f>
        <v>7 days</v>
      </c>
      <c r="W239" t="s">
        <v>598</v>
      </c>
      <c r="Y239">
        <v>1</v>
      </c>
      <c r="Z239" t="s">
        <v>598</v>
      </c>
      <c r="AB239" t="str">
        <f>("3 days")</f>
        <v>3 days</v>
      </c>
      <c r="AC239" t="s">
        <v>598</v>
      </c>
      <c r="AE239">
        <v>0</v>
      </c>
      <c r="AK239">
        <v>1</v>
      </c>
      <c r="AL239" t="s">
        <v>597</v>
      </c>
      <c r="AN239" t="str">
        <f>("72 MME, 350 MME")</f>
        <v>72 MME, 350 MME</v>
      </c>
      <c r="AO239" t="s">
        <v>597</v>
      </c>
      <c r="AP239" t="s">
        <v>599</v>
      </c>
      <c r="AQ239">
        <v>1</v>
      </c>
      <c r="AR239" t="s">
        <v>597</v>
      </c>
      <c r="AS239" t="s">
        <v>600</v>
      </c>
      <c r="AT239" t="str">
        <f>("24 MME, 50 MME")</f>
        <v>24 MME, 50 MME</v>
      </c>
      <c r="AU239" t="s">
        <v>597</v>
      </c>
      <c r="AV239" t="s">
        <v>601</v>
      </c>
      <c r="AW239">
        <v>0</v>
      </c>
      <c r="BC239">
        <v>0</v>
      </c>
      <c r="BE239" t="s">
        <v>602</v>
      </c>
      <c r="BI239" t="str">
        <f>("Schedules not specified in the law")</f>
        <v>Schedules not specified in the law</v>
      </c>
      <c r="BL239">
        <v>1</v>
      </c>
      <c r="BM239" t="s">
        <v>603</v>
      </c>
      <c r="BO239" t="str">
        <f>("Palliative care, Substance use disorder, Traumatic injuries, Professional judgment , Post-operative care, Surgery with prolonged pain needs, Other exceptions as determined by the Department of Health")</f>
        <v>Palliative care, Substance use disorder, Traumatic injuries, Professional judgment , Post-operative care, Surgery with prolonged pain needs, Other exceptions as determined by the Department of Health</v>
      </c>
      <c r="BP239" t="s">
        <v>603</v>
      </c>
      <c r="BR239">
        <v>0</v>
      </c>
    </row>
    <row r="240" spans="1:77" x14ac:dyDescent="0.35">
      <c r="A240" t="s">
        <v>592</v>
      </c>
      <c r="B240" s="1">
        <v>43525</v>
      </c>
      <c r="C240" s="1">
        <v>43830</v>
      </c>
      <c r="D240">
        <v>1</v>
      </c>
      <c r="E240" t="s">
        <v>604</v>
      </c>
      <c r="G240" t="str">
        <f>("Initial prescriptions for acute pain, Initial prescriptions for acute pain for minors")</f>
        <v>Initial prescriptions for acute pain, Initial prescriptions for acute pain for minors</v>
      </c>
      <c r="H240" t="s">
        <v>598</v>
      </c>
      <c r="I240" t="s">
        <v>594</v>
      </c>
      <c r="J240" t="str">
        <f>("Prescriptions to patients who have not used opioids for more than 7 consecutive days during the previous 30 days")</f>
        <v>Prescriptions to patients who have not used opioids for more than 7 consecutive days during the previous 30 days</v>
      </c>
      <c r="K240" t="s">
        <v>595</v>
      </c>
      <c r="M240" t="str">
        <f>("Yes")</f>
        <v>Yes</v>
      </c>
      <c r="N240" t="s">
        <v>596</v>
      </c>
      <c r="P240">
        <v>1</v>
      </c>
      <c r="Q240" t="s">
        <v>597</v>
      </c>
      <c r="S240">
        <v>0</v>
      </c>
      <c r="V240" t="str">
        <f>("7 days")</f>
        <v>7 days</v>
      </c>
      <c r="W240" t="s">
        <v>598</v>
      </c>
      <c r="Y240">
        <v>1</v>
      </c>
      <c r="Z240" t="s">
        <v>598</v>
      </c>
      <c r="AB240" t="str">
        <f>("3 days")</f>
        <v>3 days</v>
      </c>
      <c r="AC240" t="s">
        <v>598</v>
      </c>
      <c r="AE240">
        <v>0</v>
      </c>
      <c r="AK240">
        <v>1</v>
      </c>
      <c r="AL240" t="s">
        <v>597</v>
      </c>
      <c r="AN240" t="str">
        <f>("72 MME, 350 MME")</f>
        <v>72 MME, 350 MME</v>
      </c>
      <c r="AO240" t="s">
        <v>597</v>
      </c>
      <c r="AP240" t="s">
        <v>599</v>
      </c>
      <c r="AQ240">
        <v>1</v>
      </c>
      <c r="AR240" t="s">
        <v>597</v>
      </c>
      <c r="AS240" t="s">
        <v>600</v>
      </c>
      <c r="AT240" t="str">
        <f>("24 MME, 50 MME")</f>
        <v>24 MME, 50 MME</v>
      </c>
      <c r="AU240" t="s">
        <v>597</v>
      </c>
      <c r="AV240" t="s">
        <v>601</v>
      </c>
      <c r="AW240">
        <v>0</v>
      </c>
      <c r="BC240">
        <v>0</v>
      </c>
      <c r="BE240" t="s">
        <v>602</v>
      </c>
      <c r="BI240" t="str">
        <f>("Schedules not specified in the law")</f>
        <v>Schedules not specified in the law</v>
      </c>
      <c r="BL240">
        <v>1</v>
      </c>
      <c r="BM240" t="s">
        <v>603</v>
      </c>
      <c r="BO240" t="str">
        <f>("Palliative care, Substance use disorder, Traumatic injuries, Professional judgment , Post-operative care, Surgery with prolonged pain needs, Other exceptions as determined by the Department of Health")</f>
        <v>Palliative care, Substance use disorder, Traumatic injuries, Professional judgment , Post-operative care, Surgery with prolonged pain needs, Other exceptions as determined by the Department of Health</v>
      </c>
      <c r="BP240" t="s">
        <v>605</v>
      </c>
      <c r="BR240">
        <v>0</v>
      </c>
    </row>
    <row r="241" spans="1:77" x14ac:dyDescent="0.35">
      <c r="A241" t="s">
        <v>606</v>
      </c>
      <c r="B241" s="1">
        <v>41640</v>
      </c>
      <c r="C241" s="1">
        <v>42808</v>
      </c>
      <c r="D241">
        <v>0</v>
      </c>
      <c r="F241" t="s">
        <v>607</v>
      </c>
    </row>
    <row r="242" spans="1:77" x14ac:dyDescent="0.35">
      <c r="A242" t="s">
        <v>606</v>
      </c>
      <c r="B242" s="1">
        <v>42809</v>
      </c>
      <c r="C242" s="1">
        <v>42848</v>
      </c>
      <c r="D242">
        <v>1</v>
      </c>
      <c r="E242" t="s">
        <v>608</v>
      </c>
      <c r="G242" t="str">
        <f t="shared" ref="G242:G249" si="93">("Initial prescriptions for acute pain, All prescriptions for acute pain")</f>
        <v>Initial prescriptions for acute pain, All prescriptions for acute pain</v>
      </c>
      <c r="H242" t="s">
        <v>609</v>
      </c>
      <c r="I242" t="s">
        <v>610</v>
      </c>
      <c r="J242" t="str">
        <f t="shared" ref="J242:J249" si="94">("Initial prescription by current provider ")</f>
        <v xml:space="preserve">Initial prescription by current provider </v>
      </c>
      <c r="K242" t="s">
        <v>609</v>
      </c>
      <c r="M242" t="str">
        <f t="shared" ref="M242:M249" si="95">("Yes")</f>
        <v>Yes</v>
      </c>
      <c r="N242" t="s">
        <v>611</v>
      </c>
      <c r="P242">
        <v>1</v>
      </c>
      <c r="Q242" t="s">
        <v>612</v>
      </c>
      <c r="S242">
        <v>1</v>
      </c>
      <c r="T242" t="s">
        <v>612</v>
      </c>
      <c r="V242" t="str">
        <f t="shared" ref="V242:V249" si="96">("7 days, 14 days, Fewest number of days")</f>
        <v>7 days, 14 days, Fewest number of days</v>
      </c>
      <c r="W242" t="s">
        <v>612</v>
      </c>
      <c r="X242" t="s">
        <v>613</v>
      </c>
      <c r="Y242">
        <v>0</v>
      </c>
      <c r="AE242">
        <v>0</v>
      </c>
      <c r="AK242">
        <v>0</v>
      </c>
      <c r="AQ242">
        <v>1</v>
      </c>
      <c r="AR242" t="s">
        <v>609</v>
      </c>
      <c r="AT242" t="str">
        <f t="shared" ref="AT242:AT249" si="97">("120 MME")</f>
        <v>120 MME</v>
      </c>
      <c r="AU242" t="s">
        <v>609</v>
      </c>
      <c r="AV242" t="s">
        <v>614</v>
      </c>
      <c r="AW242">
        <v>0</v>
      </c>
      <c r="BC242">
        <v>0</v>
      </c>
      <c r="BI242" t="str">
        <f t="shared" ref="BI242:BI249" si="98">("Schedule II, Schedule III, Schedule IV")</f>
        <v>Schedule II, Schedule III, Schedule IV</v>
      </c>
      <c r="BJ242" t="s">
        <v>611</v>
      </c>
      <c r="BL242">
        <v>0</v>
      </c>
      <c r="BR242">
        <v>0</v>
      </c>
    </row>
    <row r="243" spans="1:77" x14ac:dyDescent="0.35">
      <c r="A243" t="s">
        <v>606</v>
      </c>
      <c r="B243" s="1">
        <v>42849</v>
      </c>
      <c r="C243" s="1">
        <v>42970</v>
      </c>
      <c r="D243">
        <v>1</v>
      </c>
      <c r="E243" t="s">
        <v>615</v>
      </c>
      <c r="G243" t="str">
        <f t="shared" si="93"/>
        <v>Initial prescriptions for acute pain, All prescriptions for acute pain</v>
      </c>
      <c r="H243" t="s">
        <v>616</v>
      </c>
      <c r="I243" t="s">
        <v>617</v>
      </c>
      <c r="J243" t="str">
        <f t="shared" si="94"/>
        <v xml:space="preserve">Initial prescription by current provider </v>
      </c>
      <c r="K243" t="s">
        <v>618</v>
      </c>
      <c r="M243" t="str">
        <f t="shared" si="95"/>
        <v>Yes</v>
      </c>
      <c r="N243" t="s">
        <v>619</v>
      </c>
      <c r="P243">
        <v>1</v>
      </c>
      <c r="Q243" t="s">
        <v>620</v>
      </c>
      <c r="S243">
        <v>1</v>
      </c>
      <c r="T243" t="s">
        <v>620</v>
      </c>
      <c r="V243" t="str">
        <f t="shared" si="96"/>
        <v>7 days, 14 days, Fewest number of days</v>
      </c>
      <c r="W243" t="s">
        <v>621</v>
      </c>
      <c r="X243" t="s">
        <v>622</v>
      </c>
      <c r="Y243">
        <v>0</v>
      </c>
      <c r="AE243">
        <v>0</v>
      </c>
      <c r="AK243">
        <v>0</v>
      </c>
      <c r="AQ243">
        <v>1</v>
      </c>
      <c r="AR243" t="s">
        <v>618</v>
      </c>
      <c r="AT243" t="str">
        <f t="shared" si="97"/>
        <v>120 MME</v>
      </c>
      <c r="AU243" t="s">
        <v>623</v>
      </c>
      <c r="AV243" t="s">
        <v>624</v>
      </c>
      <c r="AW243">
        <v>0</v>
      </c>
      <c r="BC243">
        <v>0</v>
      </c>
      <c r="BI243" t="str">
        <f t="shared" si="98"/>
        <v>Schedule II, Schedule III, Schedule IV</v>
      </c>
      <c r="BJ243" t="s">
        <v>619</v>
      </c>
      <c r="BL243">
        <v>0</v>
      </c>
      <c r="BR243">
        <v>0</v>
      </c>
    </row>
    <row r="244" spans="1:77" x14ac:dyDescent="0.35">
      <c r="A244" t="s">
        <v>606</v>
      </c>
      <c r="B244" s="1">
        <v>42971</v>
      </c>
      <c r="C244" s="1">
        <v>43037</v>
      </c>
      <c r="D244">
        <v>1</v>
      </c>
      <c r="E244" t="s">
        <v>615</v>
      </c>
      <c r="G244" t="str">
        <f t="shared" si="93"/>
        <v>Initial prescriptions for acute pain, All prescriptions for acute pain</v>
      </c>
      <c r="H244" t="s">
        <v>625</v>
      </c>
      <c r="I244" t="s">
        <v>626</v>
      </c>
      <c r="J244" t="str">
        <f t="shared" si="94"/>
        <v xml:space="preserve">Initial prescription by current provider </v>
      </c>
      <c r="K244" t="s">
        <v>627</v>
      </c>
      <c r="M244" t="str">
        <f t="shared" si="95"/>
        <v>Yes</v>
      </c>
      <c r="N244" t="s">
        <v>619</v>
      </c>
      <c r="P244">
        <v>1</v>
      </c>
      <c r="Q244" t="s">
        <v>628</v>
      </c>
      <c r="S244">
        <v>1</v>
      </c>
      <c r="T244" t="s">
        <v>628</v>
      </c>
      <c r="V244" t="str">
        <f t="shared" si="96"/>
        <v>7 days, 14 days, Fewest number of days</v>
      </c>
      <c r="W244" t="s">
        <v>629</v>
      </c>
      <c r="X244" t="s">
        <v>630</v>
      </c>
      <c r="Y244">
        <v>0</v>
      </c>
      <c r="AE244">
        <v>0</v>
      </c>
      <c r="AK244">
        <v>0</v>
      </c>
      <c r="AQ244">
        <v>1</v>
      </c>
      <c r="AR244" t="s">
        <v>627</v>
      </c>
      <c r="AT244" t="str">
        <f t="shared" si="97"/>
        <v>120 MME</v>
      </c>
      <c r="AU244" t="s">
        <v>631</v>
      </c>
      <c r="AV244" t="s">
        <v>632</v>
      </c>
      <c r="AW244">
        <v>0</v>
      </c>
      <c r="BC244">
        <v>0</v>
      </c>
      <c r="BI244" t="str">
        <f t="shared" si="98"/>
        <v>Schedule II, Schedule III, Schedule IV</v>
      </c>
      <c r="BJ244" t="s">
        <v>619</v>
      </c>
      <c r="BL244">
        <v>1</v>
      </c>
      <c r="BM244" t="s">
        <v>633</v>
      </c>
      <c r="BO244" t="str">
        <f>("Palliative care, Cancer-related pain, Nursing facility, Clinical trial")</f>
        <v>Palliative care, Cancer-related pain, Nursing facility, Clinical trial</v>
      </c>
      <c r="BP244" t="s">
        <v>633</v>
      </c>
      <c r="BR244">
        <v>0</v>
      </c>
    </row>
    <row r="245" spans="1:77" x14ac:dyDescent="0.35">
      <c r="A245" t="s">
        <v>606</v>
      </c>
      <c r="B245" s="1">
        <v>43038</v>
      </c>
      <c r="C245" s="1">
        <v>43319</v>
      </c>
      <c r="D245">
        <v>1</v>
      </c>
      <c r="E245" t="s">
        <v>634</v>
      </c>
      <c r="G245" t="str">
        <f t="shared" si="93"/>
        <v>Initial prescriptions for acute pain, All prescriptions for acute pain</v>
      </c>
      <c r="H245" t="s">
        <v>635</v>
      </c>
      <c r="I245" t="s">
        <v>636</v>
      </c>
      <c r="J245" t="str">
        <f t="shared" si="94"/>
        <v xml:space="preserve">Initial prescription by current provider </v>
      </c>
      <c r="K245" t="s">
        <v>637</v>
      </c>
      <c r="M245" t="str">
        <f t="shared" si="95"/>
        <v>Yes</v>
      </c>
      <c r="N245" t="s">
        <v>638</v>
      </c>
      <c r="P245">
        <v>1</v>
      </c>
      <c r="Q245" t="s">
        <v>639</v>
      </c>
      <c r="S245">
        <v>1</v>
      </c>
      <c r="T245" t="s">
        <v>639</v>
      </c>
      <c r="V245" t="str">
        <f t="shared" si="96"/>
        <v>7 days, 14 days, Fewest number of days</v>
      </c>
      <c r="W245" t="s">
        <v>640</v>
      </c>
      <c r="X245" t="s">
        <v>641</v>
      </c>
      <c r="Y245">
        <v>0</v>
      </c>
      <c r="AE245">
        <v>0</v>
      </c>
      <c r="AK245">
        <v>0</v>
      </c>
      <c r="AQ245">
        <v>1</v>
      </c>
      <c r="AR245" t="s">
        <v>637</v>
      </c>
      <c r="AT245" t="str">
        <f t="shared" si="97"/>
        <v>120 MME</v>
      </c>
      <c r="AU245" t="s">
        <v>642</v>
      </c>
      <c r="AV245" t="s">
        <v>643</v>
      </c>
      <c r="AW245">
        <v>0</v>
      </c>
      <c r="BC245">
        <v>0</v>
      </c>
      <c r="BI245" t="str">
        <f t="shared" si="98"/>
        <v>Schedule II, Schedule III, Schedule IV</v>
      </c>
      <c r="BJ245" t="s">
        <v>638</v>
      </c>
      <c r="BL245">
        <v>1</v>
      </c>
      <c r="BM245" t="s">
        <v>633</v>
      </c>
      <c r="BO245" t="str">
        <f>("Palliative care, Cancer-related pain, Nursing facility, Clinical trial")</f>
        <v>Palliative care, Cancer-related pain, Nursing facility, Clinical trial</v>
      </c>
      <c r="BP245" t="s">
        <v>633</v>
      </c>
      <c r="BR245">
        <v>0</v>
      </c>
    </row>
    <row r="246" spans="1:77" x14ac:dyDescent="0.35">
      <c r="A246" t="s">
        <v>606</v>
      </c>
      <c r="B246" s="1">
        <v>43320</v>
      </c>
      <c r="C246" s="1">
        <v>43529</v>
      </c>
      <c r="D246">
        <v>1</v>
      </c>
      <c r="E246" t="s">
        <v>644</v>
      </c>
      <c r="G246" t="str">
        <f t="shared" si="93"/>
        <v>Initial prescriptions for acute pain, All prescriptions for acute pain</v>
      </c>
      <c r="H246" t="s">
        <v>645</v>
      </c>
      <c r="I246" t="s">
        <v>636</v>
      </c>
      <c r="J246" t="str">
        <f t="shared" si="94"/>
        <v xml:space="preserve">Initial prescription by current provider </v>
      </c>
      <c r="K246" t="s">
        <v>637</v>
      </c>
      <c r="M246" t="str">
        <f t="shared" si="95"/>
        <v>Yes</v>
      </c>
      <c r="N246" t="s">
        <v>646</v>
      </c>
      <c r="P246">
        <v>1</v>
      </c>
      <c r="Q246" t="s">
        <v>639</v>
      </c>
      <c r="S246">
        <v>1</v>
      </c>
      <c r="T246" t="s">
        <v>647</v>
      </c>
      <c r="V246" t="str">
        <f t="shared" si="96"/>
        <v>7 days, 14 days, Fewest number of days</v>
      </c>
      <c r="W246" t="s">
        <v>639</v>
      </c>
      <c r="X246" t="s">
        <v>641</v>
      </c>
      <c r="Y246">
        <v>0</v>
      </c>
      <c r="AE246">
        <v>0</v>
      </c>
      <c r="AK246">
        <v>0</v>
      </c>
      <c r="AQ246">
        <v>1</v>
      </c>
      <c r="AR246" t="s">
        <v>648</v>
      </c>
      <c r="AT246" t="str">
        <f t="shared" si="97"/>
        <v>120 MME</v>
      </c>
      <c r="AU246" t="s">
        <v>649</v>
      </c>
      <c r="AV246" t="s">
        <v>643</v>
      </c>
      <c r="AW246">
        <v>0</v>
      </c>
      <c r="BC246">
        <v>0</v>
      </c>
      <c r="BI246" t="str">
        <f t="shared" si="98"/>
        <v>Schedule II, Schedule III, Schedule IV</v>
      </c>
      <c r="BJ246" t="s">
        <v>646</v>
      </c>
      <c r="BL246">
        <v>1</v>
      </c>
      <c r="BM246" t="s">
        <v>650</v>
      </c>
      <c r="BO246" t="str">
        <f>("Palliative care, Cancer-related pain, Nursing facility, Clinical trial, Sickle cell anemia")</f>
        <v>Palliative care, Cancer-related pain, Nursing facility, Clinical trial, Sickle cell anemia</v>
      </c>
      <c r="BP246" t="s">
        <v>650</v>
      </c>
      <c r="BR246">
        <v>0</v>
      </c>
    </row>
    <row r="247" spans="1:77" x14ac:dyDescent="0.35">
      <c r="A247" t="s">
        <v>606</v>
      </c>
      <c r="B247" s="1">
        <v>43530</v>
      </c>
      <c r="C247" s="1">
        <v>43655</v>
      </c>
      <c r="D247">
        <v>1</v>
      </c>
      <c r="E247" t="s">
        <v>651</v>
      </c>
      <c r="G247" t="str">
        <f t="shared" si="93"/>
        <v>Initial prescriptions for acute pain, All prescriptions for acute pain</v>
      </c>
      <c r="H247" t="s">
        <v>652</v>
      </c>
      <c r="I247" t="s">
        <v>636</v>
      </c>
      <c r="J247" t="str">
        <f t="shared" si="94"/>
        <v xml:space="preserve">Initial prescription by current provider </v>
      </c>
      <c r="K247" t="s">
        <v>637</v>
      </c>
      <c r="M247" t="str">
        <f t="shared" si="95"/>
        <v>Yes</v>
      </c>
      <c r="N247" t="s">
        <v>646</v>
      </c>
      <c r="P247">
        <v>1</v>
      </c>
      <c r="Q247" t="s">
        <v>639</v>
      </c>
      <c r="S247">
        <v>1</v>
      </c>
      <c r="T247" t="s">
        <v>653</v>
      </c>
      <c r="V247" t="str">
        <f t="shared" si="96"/>
        <v>7 days, 14 days, Fewest number of days</v>
      </c>
      <c r="W247" t="s">
        <v>654</v>
      </c>
      <c r="X247" t="s">
        <v>641</v>
      </c>
      <c r="Y247">
        <v>0</v>
      </c>
      <c r="AE247">
        <v>0</v>
      </c>
      <c r="AK247">
        <v>0</v>
      </c>
      <c r="AQ247">
        <v>1</v>
      </c>
      <c r="AR247" t="s">
        <v>655</v>
      </c>
      <c r="AT247" t="str">
        <f t="shared" si="97"/>
        <v>120 MME</v>
      </c>
      <c r="AU247" t="s">
        <v>656</v>
      </c>
      <c r="AV247" t="s">
        <v>643</v>
      </c>
      <c r="AW247">
        <v>0</v>
      </c>
      <c r="BC247">
        <v>0</v>
      </c>
      <c r="BI247" t="str">
        <f t="shared" si="98"/>
        <v>Schedule II, Schedule III, Schedule IV</v>
      </c>
      <c r="BJ247" t="s">
        <v>646</v>
      </c>
      <c r="BL247">
        <v>1</v>
      </c>
      <c r="BM247" t="s">
        <v>650</v>
      </c>
      <c r="BO247" t="str">
        <f>("Palliative care, Cancer-related pain, Nursing facility, Clinical trial, Sickle cell anemia")</f>
        <v>Palliative care, Cancer-related pain, Nursing facility, Clinical trial, Sickle cell anemia</v>
      </c>
      <c r="BP247" t="s">
        <v>650</v>
      </c>
      <c r="BR247">
        <v>0</v>
      </c>
    </row>
    <row r="248" spans="1:77" x14ac:dyDescent="0.35">
      <c r="A248" t="s">
        <v>606</v>
      </c>
      <c r="B248" s="1">
        <v>43656</v>
      </c>
      <c r="C248" s="1">
        <v>43781</v>
      </c>
      <c r="D248">
        <v>1</v>
      </c>
      <c r="E248" t="s">
        <v>657</v>
      </c>
      <c r="G248" t="str">
        <f t="shared" si="93"/>
        <v>Initial prescriptions for acute pain, All prescriptions for acute pain</v>
      </c>
      <c r="H248" t="s">
        <v>652</v>
      </c>
      <c r="I248" t="s">
        <v>636</v>
      </c>
      <c r="J248" t="str">
        <f t="shared" si="94"/>
        <v xml:space="preserve">Initial prescription by current provider </v>
      </c>
      <c r="K248" t="s">
        <v>637</v>
      </c>
      <c r="M248" t="str">
        <f t="shared" si="95"/>
        <v>Yes</v>
      </c>
      <c r="N248" t="s">
        <v>646</v>
      </c>
      <c r="P248">
        <v>1</v>
      </c>
      <c r="Q248" t="s">
        <v>639</v>
      </c>
      <c r="S248">
        <v>1</v>
      </c>
      <c r="T248" t="s">
        <v>647</v>
      </c>
      <c r="V248" t="str">
        <f t="shared" si="96"/>
        <v>7 days, 14 days, Fewest number of days</v>
      </c>
      <c r="W248" t="s">
        <v>658</v>
      </c>
      <c r="X248" t="s">
        <v>641</v>
      </c>
      <c r="Y248">
        <v>0</v>
      </c>
      <c r="AE248">
        <v>0</v>
      </c>
      <c r="AK248">
        <v>0</v>
      </c>
      <c r="AQ248">
        <v>1</v>
      </c>
      <c r="AR248" t="s">
        <v>659</v>
      </c>
      <c r="AT248" t="str">
        <f t="shared" si="97"/>
        <v>120 MME</v>
      </c>
      <c r="AU248" t="s">
        <v>659</v>
      </c>
      <c r="AV248" t="s">
        <v>643</v>
      </c>
      <c r="AW248">
        <v>0</v>
      </c>
      <c r="BC248">
        <v>0</v>
      </c>
      <c r="BI248" t="str">
        <f t="shared" si="98"/>
        <v>Schedule II, Schedule III, Schedule IV</v>
      </c>
      <c r="BJ248" t="s">
        <v>646</v>
      </c>
      <c r="BL248">
        <v>1</v>
      </c>
      <c r="BM248" t="s">
        <v>650</v>
      </c>
      <c r="BO248" t="str">
        <f>("Palliative care, Cancer-related pain, Nursing facility, Clinical trial, Sickle cell anemia")</f>
        <v>Palliative care, Cancer-related pain, Nursing facility, Clinical trial, Sickle cell anemia</v>
      </c>
      <c r="BP248" t="s">
        <v>650</v>
      </c>
      <c r="BR248">
        <v>0</v>
      </c>
    </row>
    <row r="249" spans="1:77" x14ac:dyDescent="0.35">
      <c r="A249" t="s">
        <v>606</v>
      </c>
      <c r="B249" s="1">
        <v>43782</v>
      </c>
      <c r="C249" s="1">
        <v>43830</v>
      </c>
      <c r="D249">
        <v>1</v>
      </c>
      <c r="E249" t="s">
        <v>660</v>
      </c>
      <c r="G249" t="str">
        <f t="shared" si="93"/>
        <v>Initial prescriptions for acute pain, All prescriptions for acute pain</v>
      </c>
      <c r="H249" t="s">
        <v>652</v>
      </c>
      <c r="I249" t="s">
        <v>636</v>
      </c>
      <c r="J249" t="str">
        <f t="shared" si="94"/>
        <v xml:space="preserve">Initial prescription by current provider </v>
      </c>
      <c r="K249" t="s">
        <v>637</v>
      </c>
      <c r="M249" t="str">
        <f t="shared" si="95"/>
        <v>Yes</v>
      </c>
      <c r="N249" t="s">
        <v>646</v>
      </c>
      <c r="P249">
        <v>1</v>
      </c>
      <c r="Q249" t="s">
        <v>639</v>
      </c>
      <c r="S249">
        <v>1</v>
      </c>
      <c r="T249" t="s">
        <v>661</v>
      </c>
      <c r="V249" t="str">
        <f t="shared" si="96"/>
        <v>7 days, 14 days, Fewest number of days</v>
      </c>
      <c r="W249" t="s">
        <v>662</v>
      </c>
      <c r="X249" t="s">
        <v>641</v>
      </c>
      <c r="Y249">
        <v>0</v>
      </c>
      <c r="AE249">
        <v>0</v>
      </c>
      <c r="AK249">
        <v>0</v>
      </c>
      <c r="AQ249">
        <v>1</v>
      </c>
      <c r="AR249" t="s">
        <v>655</v>
      </c>
      <c r="AT249" t="str">
        <f t="shared" si="97"/>
        <v>120 MME</v>
      </c>
      <c r="AU249" t="s">
        <v>655</v>
      </c>
      <c r="AV249" t="s">
        <v>643</v>
      </c>
      <c r="AW249">
        <v>0</v>
      </c>
      <c r="BC249">
        <v>0</v>
      </c>
      <c r="BI249" t="str">
        <f t="shared" si="98"/>
        <v>Schedule II, Schedule III, Schedule IV</v>
      </c>
      <c r="BJ249" t="s">
        <v>646</v>
      </c>
      <c r="BL249">
        <v>1</v>
      </c>
      <c r="BM249" t="s">
        <v>650</v>
      </c>
      <c r="BO249" t="str">
        <f>("Palliative care, Cancer-related pain, Nursing facility, Clinical trial, Sickle cell anemia")</f>
        <v>Palliative care, Cancer-related pain, Nursing facility, Clinical trial, Sickle cell anemia</v>
      </c>
      <c r="BP249" t="s">
        <v>650</v>
      </c>
      <c r="BR249">
        <v>0</v>
      </c>
    </row>
    <row r="250" spans="1:77" x14ac:dyDescent="0.35">
      <c r="A250" t="s">
        <v>663</v>
      </c>
      <c r="B250" s="1">
        <v>41640</v>
      </c>
      <c r="C250" s="1">
        <v>43404</v>
      </c>
      <c r="D250">
        <v>0</v>
      </c>
    </row>
    <row r="251" spans="1:77" x14ac:dyDescent="0.35">
      <c r="A251" t="s">
        <v>663</v>
      </c>
      <c r="B251" s="1">
        <v>43405</v>
      </c>
      <c r="C251" s="1">
        <v>43465</v>
      </c>
      <c r="D251">
        <v>1</v>
      </c>
      <c r="E251" t="s">
        <v>664</v>
      </c>
      <c r="G251" t="str">
        <f>("All prescriptions for acute pain")</f>
        <v>All prescriptions for acute pain</v>
      </c>
      <c r="H251" t="s">
        <v>665</v>
      </c>
      <c r="J251" t="str">
        <f>("Law does not restrict “initial prescriptions” for opioid analgesics")</f>
        <v>Law does not restrict “initial prescriptions” for opioid analgesics</v>
      </c>
      <c r="M251" t="str">
        <f>("Yes")</f>
        <v>Yes</v>
      </c>
      <c r="N251" t="s">
        <v>666</v>
      </c>
      <c r="P251">
        <v>1</v>
      </c>
      <c r="Q251" t="s">
        <v>665</v>
      </c>
      <c r="S251">
        <v>1</v>
      </c>
      <c r="T251" t="s">
        <v>665</v>
      </c>
      <c r="V251" t="str">
        <f>("7 days, 14 days")</f>
        <v>7 days, 14 days</v>
      </c>
      <c r="W251" t="s">
        <v>665</v>
      </c>
      <c r="X251" t="s">
        <v>667</v>
      </c>
      <c r="Y251">
        <v>0</v>
      </c>
      <c r="AE251">
        <v>0</v>
      </c>
      <c r="AK251">
        <v>0</v>
      </c>
      <c r="AQ251">
        <v>0</v>
      </c>
      <c r="AW251">
        <v>0</v>
      </c>
      <c r="BC251">
        <v>0</v>
      </c>
      <c r="BI251" t="str">
        <f>("Schedules not specified in the law")</f>
        <v>Schedules not specified in the law</v>
      </c>
      <c r="BL251">
        <v>1</v>
      </c>
      <c r="BM251" t="s">
        <v>668</v>
      </c>
      <c r="BO251" t="str">
        <f>("Palliative care, Cancer-related pain, Inpatient care")</f>
        <v>Palliative care, Cancer-related pain, Inpatient care</v>
      </c>
      <c r="BP251" t="s">
        <v>668</v>
      </c>
      <c r="BR251">
        <v>0</v>
      </c>
    </row>
    <row r="252" spans="1:77" x14ac:dyDescent="0.35">
      <c r="A252" t="s">
        <v>663</v>
      </c>
      <c r="B252" s="1">
        <v>43466</v>
      </c>
      <c r="C252" s="1">
        <v>43490</v>
      </c>
      <c r="D252">
        <v>1</v>
      </c>
      <c r="E252" t="s">
        <v>669</v>
      </c>
      <c r="G252" t="str">
        <f>("All prescriptions for acute pain")</f>
        <v>All prescriptions for acute pain</v>
      </c>
      <c r="H252" t="s">
        <v>670</v>
      </c>
      <c r="J252" t="str">
        <f>("Law does not restrict “initial prescriptions” for opioid analgesics")</f>
        <v>Law does not restrict “initial prescriptions” for opioid analgesics</v>
      </c>
      <c r="M252" t="str">
        <f>("Yes")</f>
        <v>Yes</v>
      </c>
      <c r="N252" t="s">
        <v>671</v>
      </c>
      <c r="P252">
        <v>1</v>
      </c>
      <c r="Q252" t="s">
        <v>670</v>
      </c>
      <c r="S252">
        <v>1</v>
      </c>
      <c r="T252" t="s">
        <v>670</v>
      </c>
      <c r="V252" t="str">
        <f>("7 days, 14 days")</f>
        <v>7 days, 14 days</v>
      </c>
      <c r="W252" t="s">
        <v>670</v>
      </c>
      <c r="X252" t="s">
        <v>672</v>
      </c>
      <c r="Y252">
        <v>0</v>
      </c>
      <c r="AE252">
        <v>0</v>
      </c>
      <c r="AK252">
        <v>0</v>
      </c>
      <c r="AQ252">
        <v>0</v>
      </c>
      <c r="AW252">
        <v>0</v>
      </c>
      <c r="BC252">
        <v>0</v>
      </c>
      <c r="BI252" t="str">
        <f>("Schedules not specified in the law")</f>
        <v>Schedules not specified in the law</v>
      </c>
      <c r="BL252">
        <v>1</v>
      </c>
      <c r="BM252" t="s">
        <v>673</v>
      </c>
      <c r="BO252" t="str">
        <f>("Palliative care, Cancer-related pain, Inpatient care")</f>
        <v>Palliative care, Cancer-related pain, Inpatient care</v>
      </c>
      <c r="BP252" t="s">
        <v>673</v>
      </c>
      <c r="BR252">
        <v>0</v>
      </c>
    </row>
    <row r="253" spans="1:77" x14ac:dyDescent="0.35">
      <c r="A253" t="s">
        <v>663</v>
      </c>
      <c r="B253" s="1">
        <v>43491</v>
      </c>
      <c r="C253" s="1">
        <v>43830</v>
      </c>
      <c r="D253">
        <v>1</v>
      </c>
      <c r="E253" t="s">
        <v>674</v>
      </c>
      <c r="G253" t="str">
        <f>("All prescriptions for acute pain")</f>
        <v>All prescriptions for acute pain</v>
      </c>
      <c r="H253" t="s">
        <v>675</v>
      </c>
      <c r="J253" t="str">
        <f>("Law does not restrict “initial prescriptions” for opioid analgesics")</f>
        <v>Law does not restrict “initial prescriptions” for opioid analgesics</v>
      </c>
      <c r="M253" t="str">
        <f>("Yes")</f>
        <v>Yes</v>
      </c>
      <c r="N253" t="s">
        <v>676</v>
      </c>
      <c r="P253">
        <v>1</v>
      </c>
      <c r="Q253" t="s">
        <v>675</v>
      </c>
      <c r="S253">
        <v>1</v>
      </c>
      <c r="T253" t="s">
        <v>675</v>
      </c>
      <c r="V253" t="str">
        <f>("7 days, 14 days")</f>
        <v>7 days, 14 days</v>
      </c>
      <c r="W253" t="s">
        <v>675</v>
      </c>
      <c r="X253" t="s">
        <v>677</v>
      </c>
      <c r="Y253">
        <v>0</v>
      </c>
      <c r="AE253">
        <v>0</v>
      </c>
      <c r="AK253">
        <v>0</v>
      </c>
      <c r="AQ253">
        <v>0</v>
      </c>
      <c r="AW253">
        <v>0</v>
      </c>
      <c r="BC253">
        <v>0</v>
      </c>
      <c r="BI253" t="str">
        <f>("Schedules not specified in the law")</f>
        <v>Schedules not specified in the law</v>
      </c>
      <c r="BL253">
        <v>1</v>
      </c>
      <c r="BM253" t="s">
        <v>678</v>
      </c>
      <c r="BO253" t="str">
        <f>("Palliative care, Cancer-related pain, Inpatient care")</f>
        <v>Palliative care, Cancer-related pain, Inpatient care</v>
      </c>
      <c r="BP253" t="s">
        <v>678</v>
      </c>
      <c r="BR253">
        <v>0</v>
      </c>
    </row>
    <row r="254" spans="1:77" x14ac:dyDescent="0.35">
      <c r="A254" t="s">
        <v>679</v>
      </c>
      <c r="B254" s="1">
        <v>41640</v>
      </c>
      <c r="C254" s="1">
        <v>43257</v>
      </c>
      <c r="D254">
        <v>0</v>
      </c>
    </row>
    <row r="255" spans="1:77" x14ac:dyDescent="0.35">
      <c r="A255" t="s">
        <v>679</v>
      </c>
      <c r="B255" s="1">
        <v>43258</v>
      </c>
      <c r="C255" s="1">
        <v>43622</v>
      </c>
      <c r="D255">
        <v>1</v>
      </c>
      <c r="E255" t="s">
        <v>680</v>
      </c>
      <c r="G255" t="str">
        <f>("All initial prescriptions, Prescriptions for specified DEA Schedule, All opioid prescriptions for minors")</f>
        <v>All initial prescriptions, Prescriptions for specified DEA Schedule, All opioid prescriptions for minors</v>
      </c>
      <c r="H255" t="s">
        <v>681</v>
      </c>
      <c r="J255" t="str">
        <f>("Law does not define initial prescriptions ")</f>
        <v xml:space="preserve">Law does not define initial prescriptions </v>
      </c>
      <c r="K255" t="s">
        <v>682</v>
      </c>
      <c r="L255" t="s">
        <v>683</v>
      </c>
      <c r="M255" t="s">
        <v>80</v>
      </c>
      <c r="P255">
        <v>1</v>
      </c>
      <c r="Q255" t="s">
        <v>681</v>
      </c>
      <c r="S255">
        <v>1</v>
      </c>
      <c r="T255" t="s">
        <v>680</v>
      </c>
      <c r="V255" t="str">
        <f>("3 days, 7 days, 30 days")</f>
        <v>3 days, 7 days, 30 days</v>
      </c>
      <c r="W255" t="s">
        <v>680</v>
      </c>
      <c r="X255" t="s">
        <v>684</v>
      </c>
      <c r="Y255">
        <v>1</v>
      </c>
      <c r="Z255" t="s">
        <v>682</v>
      </c>
      <c r="AB255" t="str">
        <f>("3 days")</f>
        <v>3 days</v>
      </c>
      <c r="AC255" t="s">
        <v>682</v>
      </c>
      <c r="AE255">
        <v>0</v>
      </c>
      <c r="AK255">
        <v>0</v>
      </c>
      <c r="AQ255">
        <v>1</v>
      </c>
      <c r="AR255" t="s">
        <v>682</v>
      </c>
      <c r="AT255" t="str">
        <f>("Lowest effective dosage")</f>
        <v>Lowest effective dosage</v>
      </c>
      <c r="AU255" t="s">
        <v>682</v>
      </c>
      <c r="AW255">
        <v>0</v>
      </c>
      <c r="BC255">
        <v>0</v>
      </c>
      <c r="BI255" t="str">
        <f>("Schedule II")</f>
        <v>Schedule II</v>
      </c>
      <c r="BJ255" t="s">
        <v>682</v>
      </c>
      <c r="BK255" t="s">
        <v>685</v>
      </c>
      <c r="BL255">
        <v>1</v>
      </c>
      <c r="BM255" t="s">
        <v>686</v>
      </c>
      <c r="BO255" t="str">
        <f>("Palliative care, Cancer-related pain, Substance use disorder, Professional judgment , Post-operative care, Nursing facility")</f>
        <v>Palliative care, Cancer-related pain, Substance use disorder, Professional judgment , Post-operative care, Nursing facility</v>
      </c>
      <c r="BP255" t="s">
        <v>686</v>
      </c>
      <c r="BQ255" t="s">
        <v>687</v>
      </c>
      <c r="BR255">
        <v>1</v>
      </c>
      <c r="BS255" t="s">
        <v>688</v>
      </c>
      <c r="BU255" t="str">
        <f>("Disciplinary actions")</f>
        <v>Disciplinary actions</v>
      </c>
      <c r="BV255" t="s">
        <v>688</v>
      </c>
      <c r="BX255" t="str">
        <f>("State medical licensing board")</f>
        <v>State medical licensing board</v>
      </c>
      <c r="BY255" t="s">
        <v>688</v>
      </c>
    </row>
    <row r="256" spans="1:77" x14ac:dyDescent="0.35">
      <c r="A256" t="s">
        <v>679</v>
      </c>
      <c r="B256" s="1">
        <v>43623</v>
      </c>
      <c r="C256" s="1">
        <v>43830</v>
      </c>
      <c r="D256">
        <v>1</v>
      </c>
      <c r="E256" t="s">
        <v>680</v>
      </c>
      <c r="G256" t="str">
        <f>("All initial prescriptions, Prescriptions for specified DEA Schedule, All initial prescriptions for minors")</f>
        <v>All initial prescriptions, Prescriptions for specified DEA Schedule, All initial prescriptions for minors</v>
      </c>
      <c r="H256" t="s">
        <v>681</v>
      </c>
      <c r="J256" t="str">
        <f>("Law does not define initial prescriptions ")</f>
        <v xml:space="preserve">Law does not define initial prescriptions </v>
      </c>
      <c r="M256" t="s">
        <v>80</v>
      </c>
      <c r="P256">
        <v>1</v>
      </c>
      <c r="Q256" t="s">
        <v>681</v>
      </c>
      <c r="S256">
        <v>1</v>
      </c>
      <c r="T256" t="s">
        <v>680</v>
      </c>
      <c r="V256" t="str">
        <f>("3 days, 7 days, 30 days")</f>
        <v>3 days, 7 days, 30 days</v>
      </c>
      <c r="W256" t="s">
        <v>680</v>
      </c>
      <c r="X256" t="s">
        <v>689</v>
      </c>
      <c r="Y256">
        <v>1</v>
      </c>
      <c r="Z256" t="s">
        <v>682</v>
      </c>
      <c r="AB256" t="str">
        <f>("3 days")</f>
        <v>3 days</v>
      </c>
      <c r="AC256" t="s">
        <v>682</v>
      </c>
      <c r="AE256">
        <v>0</v>
      </c>
      <c r="AK256">
        <v>0</v>
      </c>
      <c r="AQ256">
        <v>1</v>
      </c>
      <c r="AR256" t="s">
        <v>682</v>
      </c>
      <c r="AT256" t="str">
        <f>("Lowest effective dosage")</f>
        <v>Lowest effective dosage</v>
      </c>
      <c r="AU256" t="s">
        <v>682</v>
      </c>
      <c r="AW256">
        <v>0</v>
      </c>
      <c r="BC256">
        <v>0</v>
      </c>
      <c r="BI256" t="str">
        <f>("Schedule II")</f>
        <v>Schedule II</v>
      </c>
      <c r="BJ256" t="s">
        <v>681</v>
      </c>
      <c r="BL256">
        <v>1</v>
      </c>
      <c r="BM256" t="s">
        <v>690</v>
      </c>
      <c r="BO256" t="str">
        <f>("Palliative care, Cancer-related pain, Substance use disorder, Professional judgment , Post-operative care, Nursing facility, Inpatient care")</f>
        <v>Palliative care, Cancer-related pain, Substance use disorder, Professional judgment , Post-operative care, Nursing facility, Inpatient care</v>
      </c>
      <c r="BP256" t="s">
        <v>690</v>
      </c>
      <c r="BQ256" t="s">
        <v>691</v>
      </c>
      <c r="BR256">
        <v>1</v>
      </c>
      <c r="BS256" t="s">
        <v>688</v>
      </c>
      <c r="BU256" t="str">
        <f>("Disciplinary actions")</f>
        <v>Disciplinary actions</v>
      </c>
      <c r="BV256" t="s">
        <v>688</v>
      </c>
      <c r="BX256" t="str">
        <f>("State medical licensing board")</f>
        <v>State medical licensing board</v>
      </c>
      <c r="BY256" t="s">
        <v>688</v>
      </c>
    </row>
    <row r="257" spans="1:70" x14ac:dyDescent="0.35">
      <c r="A257" t="s">
        <v>692</v>
      </c>
      <c r="B257" s="1">
        <v>41640</v>
      </c>
      <c r="C257" s="1">
        <v>43830</v>
      </c>
      <c r="D257">
        <v>0</v>
      </c>
    </row>
    <row r="258" spans="1:70" x14ac:dyDescent="0.35">
      <c r="A258" t="s">
        <v>693</v>
      </c>
      <c r="B258" s="1">
        <v>41640</v>
      </c>
      <c r="C258" s="1">
        <v>43646</v>
      </c>
      <c r="D258">
        <v>0</v>
      </c>
    </row>
    <row r="259" spans="1:70" x14ac:dyDescent="0.35">
      <c r="A259" t="s">
        <v>693</v>
      </c>
      <c r="B259" s="1">
        <v>43647</v>
      </c>
      <c r="C259" s="1">
        <v>43830</v>
      </c>
      <c r="D259">
        <v>1</v>
      </c>
      <c r="E259" t="s">
        <v>694</v>
      </c>
      <c r="G259" t="str">
        <f>("Initial prescriptions for acute pain")</f>
        <v>Initial prescriptions for acute pain</v>
      </c>
      <c r="H259" t="s">
        <v>694</v>
      </c>
      <c r="J259" t="str">
        <f>("Prescriptions to patients who have not had dispensed opioid prescriptions for 45 days ")</f>
        <v xml:space="preserve">Prescriptions to patients who have not had dispensed opioid prescriptions for 45 days </v>
      </c>
      <c r="K259" t="s">
        <v>694</v>
      </c>
      <c r="M259" t="str">
        <f>("No")</f>
        <v>No</v>
      </c>
      <c r="P259">
        <v>1</v>
      </c>
      <c r="Q259" t="s">
        <v>694</v>
      </c>
      <c r="S259">
        <v>0</v>
      </c>
      <c r="V259" t="str">
        <f>("7 days")</f>
        <v>7 days</v>
      </c>
      <c r="W259" t="s">
        <v>694</v>
      </c>
      <c r="Y259">
        <v>0</v>
      </c>
      <c r="AE259">
        <v>0</v>
      </c>
      <c r="AK259">
        <v>0</v>
      </c>
      <c r="AQ259">
        <v>0</v>
      </c>
      <c r="AW259">
        <v>0</v>
      </c>
      <c r="BC259">
        <v>0</v>
      </c>
      <c r="BI259" t="str">
        <f>("Schedules not specified in the law")</f>
        <v>Schedules not specified in the law</v>
      </c>
      <c r="BL259">
        <v>1</v>
      </c>
      <c r="BM259" t="s">
        <v>694</v>
      </c>
      <c r="BO259" t="str">
        <f>("Palliative care, Cancer-related pain, Chronic pain, Other exceptions as determined by the Department of Health")</f>
        <v>Palliative care, Cancer-related pain, Chronic pain, Other exceptions as determined by the Department of Health</v>
      </c>
      <c r="BP259" t="s">
        <v>694</v>
      </c>
      <c r="BR259">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Statistical Data</vt:lpstr>
      <vt:lpstr>Summary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Lizzy Platt</dc:creator>
  <cp:lastModifiedBy>Lizzy Platt</cp:lastModifiedBy>
  <dcterms:created xsi:type="dcterms:W3CDTF">2022-05-03T21:15:38Z</dcterms:created>
  <dcterms:modified xsi:type="dcterms:W3CDTF">2022-05-03T21:19:19Z</dcterms:modified>
</cp:coreProperties>
</file>