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MU DS Bootcamp\Homework\Homework1-Excel_old\"/>
    </mc:Choice>
  </mc:AlternateContent>
  <xr:revisionPtr revIDLastSave="0" documentId="10_ncr:100000_{D2C53409-A5A6-462A-90BD-899A46B214DC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Sheet1" sheetId="1" r:id="rId1"/>
    <sheet name="Category pivot" sheetId="2" r:id="rId2"/>
    <sheet name="Sub-cat Pivot" sheetId="3" r:id="rId3"/>
    <sheet name="Date Pivot" sheetId="4" r:id="rId4"/>
    <sheet name="Outcome vs Goal" sheetId="5" r:id="rId5"/>
  </sheets>
  <definedNames>
    <definedName name="_xlnm._FilterDatabase" localSheetId="0" hidden="1">Sheet1!$A$1:$T$1</definedName>
    <definedName name="goal">Sheet1!$D$2:$D$4115</definedName>
    <definedName name="State">Sheet1!$F$2:$F$4115</definedName>
  </definedNames>
  <calcPr calcId="179017"/>
  <pivotCaches>
    <pivotCache cacheId="6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R6" i="1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<sst xmlns="http://schemas.openxmlformats.org/spreadsheetml/2006/main" count="24820" uniqueCount="8400">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</sst>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[StarterBook_v0.1.xlsx]Category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7-4F36-A65A-80A115D6C2ED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7-4F36-A65A-80A115D6C2ED}"/>
            </c:ext>
          </c:extLst>
        </c:ser>
        <c:ser>
          <c:idx val="2"/>
          <c:order val="2"/>
          <c:tx>
            <c:strRef>
              <c:f>'Category pivot'!$E$3:$E$4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7-4F36-A65A-80A115D6C2ED}"/>
            </c:ext>
          </c:extLst>
        </c:ser>
        <c:ser>
          <c:idx val="3"/>
          <c:order val="3"/>
          <c:tx>
            <c:strRef>
              <c:f>'Category pivot'!$F$3:$F$4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7-4F36-A65A-80A115D6C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083400"/>
        <c:axId val="465081760"/>
      </c:barChart>
      <c:catAx>
        <c:axId val="46508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81760"/>
        <c:crosses val="autoZero"/>
        <c:auto val="1"/>
        <c:lblAlgn val="ctr"/>
        <c:lblOffset val="100"/>
        <c:noMultiLvlLbl val="0"/>
      </c:catAx>
      <c:valAx>
        <c:axId val="4650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8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[StarterBook_v0.1.xlsx]Sub-cat Pivot!PivotTable2</c:name>
    <c:fmtId val="0"/>
  </c:pivotSource>
  <c:chart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0B2-A334-90F0A40613C6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5-40B2-A334-90F0A40613C6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5-40B2-A334-90F0A40613C6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75-40B2-A334-90F0A406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869552"/>
        <c:axId val="371867256"/>
      </c:barChart>
      <c:catAx>
        <c:axId val="3718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67256"/>
        <c:crosses val="autoZero"/>
        <c:auto val="1"/>
        <c:lblAlgn val="ctr"/>
        <c:lblOffset val="100"/>
        <c:noMultiLvlLbl val="0"/>
      </c:catAx>
      <c:valAx>
        <c:axId val="37186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[StarterBook_v0.1.xlsx]Date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5-4DAC-B1BC-58F56DCEB884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5-4DAC-B1BC-58F56DCEB884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5-4DAC-B1BC-58F56DCEB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485744"/>
        <c:axId val="367491320"/>
      </c:lineChart>
      <c:catAx>
        <c:axId val="3674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91320"/>
        <c:crosses val="autoZero"/>
        <c:auto val="1"/>
        <c:lblAlgn val="ctr"/>
        <c:lblOffset val="100"/>
        <c:noMultiLvlLbl val="0"/>
      </c:catAx>
      <c:valAx>
        <c:axId val="36749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vs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F5-4B7D-B631-619A62D185BC}"/>
            </c:ext>
          </c:extLst>
        </c:ser>
        <c:ser>
          <c:idx val="5"/>
          <c:order val="1"/>
          <c:tx>
            <c:strRef>
              <c:f>'Outcome vs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F5-4B7D-B631-619A62D185BC}"/>
            </c:ext>
          </c:extLst>
        </c:ser>
        <c:ser>
          <c:idx val="6"/>
          <c:order val="2"/>
          <c:tx>
            <c:strRef>
              <c:f>'Outcome vs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F5-4B7D-B631-619A62D18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423512"/>
        <c:axId val="461423840"/>
      </c:lineChart>
      <c:catAx>
        <c:axId val="46142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23840"/>
        <c:crosses val="autoZero"/>
        <c:auto val="1"/>
        <c:lblAlgn val="ctr"/>
        <c:lblOffset val="100"/>
        <c:noMultiLvlLbl val="0"/>
      </c:catAx>
      <c:valAx>
        <c:axId val="4614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2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365124</xdr:colOff>
      <xdr:row>1</xdr:row>
      <xdr:rowOff>161924</xdr:rowOff>
    </xdr:from>
    <xdr:to>
      <xdr:col>18</xdr:col>
      <xdr:colOff>558799</xdr:colOff>
      <xdr:row>22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7E85C-B0A2-415B-8034-04D0B1EB3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22225</xdr:rowOff>
    </xdr:from>
    <xdr:to>
      <xdr:col>18</xdr:col>
      <xdr:colOff>57149</xdr:colOff>
      <xdr:row>28</xdr:row>
      <xdr:rowOff>69851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A4CA5-69C6-43EC-9902-349D2AE82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2</xdr:row>
      <xdr:rowOff>41275</xdr:rowOff>
    </xdr:from>
    <xdr:to>
      <xdr:col>11</xdr:col>
      <xdr:colOff>485775</xdr:colOff>
      <xdr:row>17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8CD2F-7749-4887-A064-3EEBEB2E2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942974</xdr:colOff>
      <xdr:row>14</xdr:row>
      <xdr:rowOff>15874</xdr:rowOff>
    </xdr:from>
    <xdr:to>
      <xdr:col>8</xdr:col>
      <xdr:colOff>336549</xdr:colOff>
      <xdr:row>31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0D8E9-F0B4-4F3E-B6B7-87857395E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ananth" refreshedDate="43413.598112037034" createdVersion="6" refreshedVersion="6" minRefreshableVersion="3" recordCount="4114" xr:uid="{8042E465-888C-42EF-BE92-F087BF64C03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ananth" refreshedDate="43413.622511111113" createdVersion="6" refreshedVersion="6" minRefreshableVersion="3" recordCount="4114" xr:uid="{B4FD01F6-546F-47F8-90A9-601775B614E2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Year" numFmtId="0" formula=" YEAR('Date Created Conversion' 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15281-26DE-4056-B475-044BCCB4C2F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7BDEA-59AA-4D35-B7F5-EED46F10CCD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575EB-28EA-4E23-9D71-AC7686E627AF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C2" sqref="C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1.36328125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LEFT(N2,FIND("/",N2,1)-1)</f>
        <v>film &amp; video</v>
      </c>
      <c r="R2" t="str">
        <f>MID(N2,FIND("/",N2,1)+1,LEN(N2))</f>
        <v>television</v>
      </c>
      <c r="S2" s="9">
        <f>(((J2/60)/60)/24) + DATE(1970,1,1)+(-6/24)</f>
        <v>42176.757071759261</v>
      </c>
      <c r="T2" s="9">
        <f>(((I2/60)/60)/24) + DATE(1970,1,1)+(-6/24)</f>
        <v>42207.875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MID(N3,FIND("/",N3,1)+1,LEN(N3))</f>
        <v>television</v>
      </c>
      <c r="S3" s="9">
        <f t="shared" ref="S3:S66" si="4">(((J3/60)/60)/24) + DATE(1970,1,1)+(-6/24)</f>
        <v>42766.350497685184</v>
      </c>
      <c r="T3" s="9">
        <f t="shared" ref="T3:T66" si="5">(((I3/60)/60)/24) + DATE(1970,1,1)+(-6/24)</f>
        <v>42796.350497685184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>MID(N6,FIND("/",N6,1)+1,LEN(N6))</f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42515.797071759262</v>
      </c>
      <c r="T9" s="9">
        <f t="shared" si="5"/>
        <v>42555.797071759262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41869.292314814818</v>
      </c>
      <c r="T20" s="9">
        <f t="shared" si="5"/>
        <v>41899.292314814818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42200.508240740746</v>
      </c>
      <c r="T22" s="9">
        <f t="shared" si="5"/>
        <v>42260.508240740746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41374.807222222218</v>
      </c>
      <c r="T40" s="9">
        <f t="shared" si="5"/>
        <v>41404.807222222218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41873.848807870374</v>
      </c>
      <c r="T46" s="9">
        <f t="shared" si="5"/>
        <v>41918.848807870374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42323.714976851858</v>
      </c>
      <c r="T48" s="9">
        <f t="shared" si="5"/>
        <v>42353.714976851858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42196.678668981483</v>
      </c>
      <c r="T53" s="9">
        <f t="shared" si="5"/>
        <v>42226.678668981483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42149.298888888887</v>
      </c>
      <c r="T58" s="9">
        <f t="shared" si="5"/>
        <v>42163.416666666672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42229.98583333334</v>
      </c>
      <c r="T61" s="9">
        <f t="shared" si="5"/>
        <v>42261.625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41701.651817129627</v>
      </c>
      <c r="T62" s="9">
        <f t="shared" si="5"/>
        <v>41720.75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41409.564317129632</v>
      </c>
      <c r="T63" s="9">
        <f t="shared" si="5"/>
        <v>41431.564317129632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MID(N67,FIND("/",N67,1)+1,LEN(N67))</f>
        <v>shorts</v>
      </c>
      <c r="S67" s="9">
        <f t="shared" ref="S67:S130" si="10">(((J67/60)/60)/24) + DATE(1970,1,1)+(-6/24)</f>
        <v>41835.571226851855</v>
      </c>
      <c r="T67" s="9">
        <f t="shared" ref="T67:T130" si="11">(((I67/60)/60)/24) + DATE(1970,1,1)+(-6/24)</f>
        <v>41861.999305555553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41207.760196759256</v>
      </c>
      <c r="T74" s="9">
        <f t="shared" si="11"/>
        <v>41227.75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40996.894872685189</v>
      </c>
      <c r="T79" s="9">
        <f t="shared" si="11"/>
        <v>41049.874305555553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41099.908877314818</v>
      </c>
      <c r="T83" s="9">
        <f t="shared" si="11"/>
        <v>41103.876388888886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</v>
      </c>
      <c r="T89" s="9">
        <f t="shared" si="11"/>
        <v>40331.820138888892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41402.502222222225</v>
      </c>
      <c r="T91" s="9">
        <f t="shared" si="11"/>
        <v>41427.502222222225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</v>
      </c>
      <c r="T100" s="9">
        <f t="shared" si="11"/>
        <v>41250.729166666664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40987.526631944449</v>
      </c>
      <c r="T108" s="9">
        <f t="shared" si="11"/>
        <v>41001.526631944449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41717.793032407404</v>
      </c>
      <c r="T114" s="9">
        <f t="shared" si="11"/>
        <v>41741.833333333336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40918.488935185182</v>
      </c>
      <c r="T117" s="9">
        <f t="shared" si="11"/>
        <v>40943.488935185182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MID(N131,FIND("/",N131,1)+1,LEN(N131))</f>
        <v>science fiction</v>
      </c>
      <c r="S131" s="9">
        <f t="shared" ref="S131:S194" si="16">(((J131/60)/60)/24) + DATE(1970,1,1)+(-6/24)</f>
        <v>41882.687303240738</v>
      </c>
      <c r="T131" s="9">
        <f t="shared" ref="T131:T194" si="17">(((I131/60)/60)/24) + DATE(1970,1,1)+(-6/24)</f>
        <v>41942.687303240738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41778.665416666663</v>
      </c>
      <c r="T132" s="9">
        <f t="shared" si="17"/>
        <v>41806.594444444447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42558.814143518524</v>
      </c>
      <c r="T145" s="9">
        <f t="shared" si="17"/>
        <v>42615.996527777781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41874.827546296299</v>
      </c>
      <c r="T154" s="9">
        <f t="shared" si="17"/>
        <v>41904.827546296299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42171.663090277783</v>
      </c>
      <c r="T162" s="9">
        <f t="shared" si="17"/>
        <v>42231.663090277783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MID(N195,FIND("/",N195,1)+1,LEN(N195))</f>
        <v>drama</v>
      </c>
      <c r="S195" s="9">
        <f t="shared" ref="S195:S258" si="22">(((J195/60)/60)/24) + DATE(1970,1,1)+(-6/24)</f>
        <v>41911.684791666667</v>
      </c>
      <c r="T195" s="9">
        <f t="shared" ref="T195:T258" si="23">(((I195/60)/60)/24) + DATE(1970,1,1)+(-6/24)</f>
        <v>41971.726458333331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41866.833368055559</v>
      </c>
      <c r="T202" s="9">
        <f t="shared" si="23"/>
        <v>41896.833368055559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42235.909918981488</v>
      </c>
      <c r="T213" s="9">
        <f t="shared" si="23"/>
        <v>42265.909918981488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42129.527210648142</v>
      </c>
      <c r="T232" s="9">
        <f t="shared" si="23"/>
        <v>42159.527210648142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42341.708923611113</v>
      </c>
      <c r="T233" s="9">
        <f t="shared" si="23"/>
        <v>42371.708923611113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</v>
      </c>
      <c r="T238" s="9">
        <f t="shared" si="23"/>
        <v>42373.75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42713.712499999994</v>
      </c>
      <c r="T240" s="9">
        <f t="shared" si="23"/>
        <v>42734.125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40266.412708333337</v>
      </c>
      <c r="T254" s="9">
        <f t="shared" si="23"/>
        <v>40329.915972222225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42263.702662037031</v>
      </c>
      <c r="T256" s="9">
        <f t="shared" si="23"/>
        <v>42293.833333333328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MID(N259,FIND("/",N259,1)+1,LEN(N259))</f>
        <v>documentary</v>
      </c>
      <c r="S259" s="9">
        <f t="shared" ref="S259:S322" si="28">(((J259/60)/60)/24) + DATE(1970,1,1)+(-6/24)</f>
        <v>42479.376875000002</v>
      </c>
      <c r="T259" s="9">
        <f t="shared" ref="T259:T322" si="29">(((I259/60)/60)/24) + DATE(1970,1,1)+(-6/24)</f>
        <v>42509.376875000002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40266.995717592588</v>
      </c>
      <c r="T267" s="9">
        <f t="shared" si="29"/>
        <v>40308.594444444447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40637.616550925923</v>
      </c>
      <c r="T272" s="9">
        <f t="shared" si="29"/>
        <v>40687.916666666664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41611.85024305556</v>
      </c>
      <c r="T273" s="9">
        <f t="shared" si="29"/>
        <v>41641.083333333336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40966.831874999996</v>
      </c>
      <c r="T278" s="9">
        <f t="shared" si="29"/>
        <v>41026.790208333332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41744.340682870366</v>
      </c>
      <c r="T282" s="9">
        <f t="shared" si="29"/>
        <v>41789.340682870366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41313.566249999996</v>
      </c>
      <c r="T288" s="9">
        <f t="shared" si="29"/>
        <v>41358.524583333332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42089.47802083334</v>
      </c>
      <c r="T299" s="9">
        <f t="shared" si="29"/>
        <v>42124.915972222225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41031.821134259262</v>
      </c>
      <c r="T305" s="9">
        <f t="shared" si="29"/>
        <v>41061.821134259262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41282.694456018515</v>
      </c>
      <c r="T309" s="9">
        <f t="shared" si="29"/>
        <v>41312.694456018515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MID(N323,FIND("/",N323,1)+1,LEN(N323))</f>
        <v>documentary</v>
      </c>
      <c r="S323" s="9">
        <f t="shared" ref="S323:S386" si="34">(((J323/60)/60)/24) + DATE(1970,1,1)+(-6/24)</f>
        <v>42647.196597222224</v>
      </c>
      <c r="T323" s="9">
        <f t="shared" ref="T323:T386" si="35">(((I323/60)/60)/24) + DATE(1970,1,1)+(-6/24)</f>
        <v>42682.238263888896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42261.250243055561</v>
      </c>
      <c r="T348" s="9">
        <f t="shared" si="35"/>
        <v>42291.250243055561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41934.820486111108</v>
      </c>
      <c r="T361" s="9">
        <f t="shared" si="35"/>
        <v>41956.966666666667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41019.543032407404</v>
      </c>
      <c r="T368" s="9">
        <f t="shared" si="35"/>
        <v>41049.543032407404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MID(N387,FIND("/",N387,1)+1,LEN(N387))</f>
        <v>documentary</v>
      </c>
      <c r="S387" s="9">
        <f t="shared" ref="S387:S450" si="40">(((J387/60)/60)/24) + DATE(1970,1,1)+(-6/24)</f>
        <v>41934.334502314814</v>
      </c>
      <c r="T387" s="9">
        <f t="shared" ref="T387:T450" si="41">(((I387/60)/60)/24) + DATE(1970,1,1)+(-6/24)</f>
        <v>41964.376168981486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42548.826157407413</v>
      </c>
      <c r="T390" s="9">
        <f t="shared" si="41"/>
        <v>42578.826157407413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41673.813078703701</v>
      </c>
      <c r="T391" s="9">
        <f t="shared" si="41"/>
        <v>41705.707638888889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40864.792256944449</v>
      </c>
      <c r="T393" s="9">
        <f t="shared" si="41"/>
        <v>40894.790972222225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41082.314884259256</v>
      </c>
      <c r="T398" s="9">
        <f t="shared" si="41"/>
        <v>41097.314884259256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41646.378032407411</v>
      </c>
      <c r="T406" s="9">
        <f t="shared" si="41"/>
        <v>41675.711111111108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42113.731446759266</v>
      </c>
      <c r="T412" s="9">
        <f t="shared" si="41"/>
        <v>42173.731446759266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41360.720601851855</v>
      </c>
      <c r="T419" s="9">
        <f t="shared" si="41"/>
        <v>41371.939583333333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41863.010381944441</v>
      </c>
      <c r="T424" s="9">
        <f t="shared" si="41"/>
        <v>41893.010381944441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42285.659027777772</v>
      </c>
      <c r="T429" s="9">
        <f t="shared" si="41"/>
        <v>42299.540972222225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42526.621331018512</v>
      </c>
      <c r="T433" s="9">
        <f t="shared" si="41"/>
        <v>42556.621331018512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42228.379884259266</v>
      </c>
      <c r="T435" s="9">
        <f t="shared" si="41"/>
        <v>42288.379884259266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41919.511782407404</v>
      </c>
      <c r="T441" s="9">
        <f t="shared" si="41"/>
        <v>41929.511782407404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MID(N451,FIND("/",N451,1)+1,LEN(N451))</f>
        <v>animation</v>
      </c>
      <c r="S451" s="9">
        <f t="shared" ref="S451:S514" si="46">(((J451/60)/60)/24) + DATE(1970,1,1)+(-6/24)</f>
        <v>41534.318113425928</v>
      </c>
      <c r="T451" s="9">
        <f t="shared" ref="T451:T514" si="47">(((I451/60)/60)/24) + DATE(1970,1,1)+(-6/24)</f>
        <v>41564.318113425928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42107.453877314809</v>
      </c>
      <c r="T454" s="9">
        <f t="shared" si="47"/>
        <v>42137.453877314809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40970.752569444441</v>
      </c>
      <c r="T457" s="9">
        <f t="shared" si="47"/>
        <v>41015.771527777775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41547.444456018515</v>
      </c>
      <c r="T458" s="9">
        <f t="shared" si="47"/>
        <v>41568.915972222225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40704.876631944448</v>
      </c>
      <c r="T464" s="9">
        <f t="shared" si="47"/>
        <v>40764.876631944448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42488.598784722228</v>
      </c>
      <c r="T466" s="9">
        <f t="shared" si="47"/>
        <v>42508.598784722228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41040.917627314811</v>
      </c>
      <c r="T470" s="9">
        <f t="shared" si="47"/>
        <v>41100.910474537035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41465.250173611108</v>
      </c>
      <c r="T482" s="9">
        <f t="shared" si="47"/>
        <v>41495.250173611108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42447.646875000006</v>
      </c>
      <c r="T484" s="9">
        <f t="shared" si="47"/>
        <v>42474.356944444444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</v>
      </c>
      <c r="T487" s="9">
        <f t="shared" si="47"/>
        <v>41411.25577546296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41113.718576388892</v>
      </c>
      <c r="T492" s="9">
        <f t="shared" si="47"/>
        <v>41143.718576388892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42366.732627314821</v>
      </c>
      <c r="T493" s="9">
        <f t="shared" si="47"/>
        <v>42396.732627314821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42114.476134259254</v>
      </c>
      <c r="T495" s="9">
        <f t="shared" si="47"/>
        <v>42144.476134259254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40247.636006944449</v>
      </c>
      <c r="T502" s="9">
        <f t="shared" si="47"/>
        <v>40306.677777777775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MID(N515,FIND("/",N515,1)+1,LEN(N515))</f>
        <v>animation</v>
      </c>
      <c r="S515" s="9">
        <f t="shared" ref="S515:S578" si="52">(((J515/60)/60)/24) + DATE(1970,1,1)+(-6/24)</f>
        <v>42552.403993055559</v>
      </c>
      <c r="T515" s="9">
        <f t="shared" ref="T515:T578" si="53">(((I515/60)/60)/24) + DATE(1970,1,1)+(-6/24)</f>
        <v>42597.041666666672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41218.141446759262</v>
      </c>
      <c r="T521" s="9">
        <f t="shared" si="53"/>
        <v>41248.141446759262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42711.295196759253</v>
      </c>
      <c r="T537" s="9">
        <f t="shared" si="53"/>
        <v>42741.295196759253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42179.094988425932</v>
      </c>
      <c r="T538" s="9">
        <f t="shared" si="53"/>
        <v>42219.5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42692.139062500006</v>
      </c>
      <c r="T564" s="9">
        <f t="shared" si="53"/>
        <v>42722.139062500006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42165.535289351858</v>
      </c>
      <c r="T567" s="9">
        <f t="shared" si="53"/>
        <v>42195.535289351858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42388.548252314817</v>
      </c>
      <c r="T572" s="9">
        <f t="shared" si="53"/>
        <v>42418.548252314817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</v>
      </c>
      <c r="T574" s="9">
        <f t="shared" si="53"/>
        <v>42312.507962962962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MID(N579,FIND("/",N579,1)+1,LEN(N579))</f>
        <v>web</v>
      </c>
      <c r="S579" s="9">
        <f t="shared" ref="S579:S642" si="58">(((J579/60)/60)/24) + DATE(1970,1,1)+(-6/24)</f>
        <v>42450.339143518519</v>
      </c>
      <c r="T579" s="9">
        <f t="shared" ref="T579:T642" si="59">(((I579/60)/60)/24) + DATE(1970,1,1)+(-6/24)</f>
        <v>42510.339143518519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42631.519513888896</v>
      </c>
      <c r="T590" s="9">
        <f t="shared" si="59"/>
        <v>42691.561180555553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42082.819884259254</v>
      </c>
      <c r="T597" s="9">
        <f t="shared" si="59"/>
        <v>42127.819884259254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42194.107731481476</v>
      </c>
      <c r="T607" s="9">
        <f t="shared" si="59"/>
        <v>42239.107731481476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42584.781782407401</v>
      </c>
      <c r="T614" s="9">
        <f t="shared" si="59"/>
        <v>42614.781782407401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42761.126238425932</v>
      </c>
      <c r="T618" s="9">
        <f t="shared" si="59"/>
        <v>42791.126238425932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42507.04932870371</v>
      </c>
      <c r="T635" s="9">
        <f t="shared" si="59"/>
        <v>42538.708333333328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42683.170312500006</v>
      </c>
      <c r="T642" s="9">
        <f t="shared" si="59"/>
        <v>42698.708333333328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MID(N643,FIND("/",N643,1)+1,LEN(N643))</f>
        <v>wearables</v>
      </c>
      <c r="S643" s="9">
        <f t="shared" ref="S643:S706" si="64">(((J643/60)/60)/24) + DATE(1970,1,1)+(-6/24)</f>
        <v>42199.32</v>
      </c>
      <c r="T643" s="9">
        <f t="shared" ref="T643:T706" si="65">(((I643/60)/60)/24) + DATE(1970,1,1)+(-6/24)</f>
        <v>42229.32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41838.582152777781</v>
      </c>
      <c r="T668" s="9">
        <f t="shared" si="65"/>
        <v>41868.582152777781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42012.518298611118</v>
      </c>
      <c r="T678" s="9">
        <f t="shared" si="65"/>
        <v>42042.518298611118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41866.681076388886</v>
      </c>
      <c r="T700" s="9">
        <f t="shared" si="65"/>
        <v>41899.833333333336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MID(N707,FIND("/",N707,1)+1,LEN(N707))</f>
        <v>wearables</v>
      </c>
      <c r="S707" s="9">
        <f t="shared" ref="S707:S770" si="70">(((J707/60)/60)/24) + DATE(1970,1,1)+(-6/24)</f>
        <v>42726.241643518515</v>
      </c>
      <c r="T707" s="9">
        <f t="shared" ref="T707:T770" si="71">(((I707/60)/60)/24) + DATE(1970,1,1)+(-6/24)</f>
        <v>42756.241643518515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42384.430925925932</v>
      </c>
      <c r="T714" s="9">
        <f t="shared" si="71"/>
        <v>42414.430925925932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41857.604189814818</v>
      </c>
      <c r="T719" s="9">
        <f t="shared" si="71"/>
        <v>41887.604189814818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42184.566539351858</v>
      </c>
      <c r="T725" s="9">
        <f t="shared" si="71"/>
        <v>42214.915972222225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41246.770243055551</v>
      </c>
      <c r="T729" s="9">
        <f t="shared" si="71"/>
        <v>41288.638888888891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41943.354097222218</v>
      </c>
      <c r="T740" s="9">
        <f t="shared" si="71"/>
        <v>41973.957638888889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41471.196851851848</v>
      </c>
      <c r="T765" s="9">
        <f t="shared" si="71"/>
        <v>41501.196851851848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MID(N771,FIND("/",N771,1)+1,LEN(N771))</f>
        <v>fiction</v>
      </c>
      <c r="S771" s="9">
        <f t="shared" ref="S771:S834" si="76">(((J771/60)/60)/24) + DATE(1970,1,1)+(-6/24)</f>
        <v>41604.746458333335</v>
      </c>
      <c r="T771" s="9">
        <f t="shared" ref="T771:T834" si="77">(((I771/60)/60)/24) + DATE(1970,1,1)+(-6/24)</f>
        <v>41634.746458333335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41289.749641203707</v>
      </c>
      <c r="T772" s="9">
        <f t="shared" si="77"/>
        <v>41329.749641203707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42100.485937499994</v>
      </c>
      <c r="T775" s="9">
        <f t="shared" si="77"/>
        <v>42134.709027777775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41402.750856481485</v>
      </c>
      <c r="T783" s="9">
        <f t="shared" si="77"/>
        <v>41432.750856481485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41303.343923611108</v>
      </c>
      <c r="T787" s="9">
        <f t="shared" si="77"/>
        <v>41333.343923611108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41276.936111111114</v>
      </c>
      <c r="T791" s="9">
        <f t="shared" si="77"/>
        <v>41295.082638888889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41555.623645833337</v>
      </c>
      <c r="T794" s="9">
        <f t="shared" si="77"/>
        <v>41585.665312500001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41122.772268518522</v>
      </c>
      <c r="T804" s="9">
        <f t="shared" si="77"/>
        <v>41168.920138888891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40729.855625000004</v>
      </c>
      <c r="T806" s="9">
        <f t="shared" si="77"/>
        <v>40746.915972222225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41072.800717592596</v>
      </c>
      <c r="T830" s="9">
        <f t="shared" si="77"/>
        <v>41085.433333333334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MID(N835,FIND("/",N835,1)+1,LEN(N835))</f>
        <v>rock</v>
      </c>
      <c r="S835" s="9">
        <f t="shared" ref="S835:S898" si="82">(((J835/60)/60)/24) + DATE(1970,1,1)+(-6/24)</f>
        <v>41718.628182870372</v>
      </c>
      <c r="T835" s="9">
        <f t="shared" ref="T835:T898" si="83">(((I835/60)/60)/24) + DATE(1970,1,1)+(-6/24)</f>
        <v>41748.628182870372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41923.588692129626</v>
      </c>
      <c r="T843" s="9">
        <f t="shared" si="83"/>
        <v>41953.63035879629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41526.342395833337</v>
      </c>
      <c r="T844" s="9">
        <f t="shared" si="83"/>
        <v>41560.915972222225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42165.54833333334</v>
      </c>
      <c r="T849" s="9">
        <f t="shared" si="83"/>
        <v>42195.54833333334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42544.875196759262</v>
      </c>
      <c r="T857" s="9">
        <f t="shared" si="83"/>
        <v>42574.875196759262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41230.52311342593</v>
      </c>
      <c r="T867" s="9">
        <f t="shared" si="83"/>
        <v>41290.52311342593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41342.595567129632</v>
      </c>
      <c r="T871" s="9">
        <f t="shared" si="83"/>
        <v>41372.553900462961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41183.917129629634</v>
      </c>
      <c r="T875" s="9">
        <f t="shared" si="83"/>
        <v>41223.958796296298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41597.538888888892</v>
      </c>
      <c r="T879" s="9">
        <f t="shared" si="83"/>
        <v>41627.538888888892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40981.552615740737</v>
      </c>
      <c r="T886" s="9">
        <f t="shared" si="83"/>
        <v>41040.854861111111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42496.731597222228</v>
      </c>
      <c r="T896" s="9">
        <f t="shared" si="83"/>
        <v>42526.731597222228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42218.622986111113</v>
      </c>
      <c r="T898" s="9">
        <f t="shared" si="83"/>
        <v>42243.916666666672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MID(N899,FIND("/",N899,1)+1,LEN(N899))</f>
        <v>indie rock</v>
      </c>
      <c r="S899" s="9">
        <f t="shared" ref="S899:S962" si="88">(((J899/60)/60)/24) + DATE(1970,1,1)+(-6/24)</f>
        <v>41211.438750000001</v>
      </c>
      <c r="T899" s="9">
        <f t="shared" ref="T899:T962" si="89">(((I899/60)/60)/24) + DATE(1970,1,1)+(-6/24)</f>
        <v>41241.480416666665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41116.513275462967</v>
      </c>
      <c r="T916" s="9">
        <f t="shared" si="89"/>
        <v>41146.513275462967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41562.42155092593</v>
      </c>
      <c r="T922" s="9">
        <f t="shared" si="89"/>
        <v>41592.463217592594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40846.921018518515</v>
      </c>
      <c r="T923" s="9">
        <f t="shared" si="89"/>
        <v>40888.962685185186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41288.692928240744</v>
      </c>
      <c r="T926" s="9">
        <f t="shared" si="89"/>
        <v>41318.692928240744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41710.919085648151</v>
      </c>
      <c r="T935" s="9">
        <f t="shared" si="89"/>
        <v>41770.919085648151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42382.593287037031</v>
      </c>
      <c r="T944" s="9">
        <f t="shared" si="89"/>
        <v>42418.593287037031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42732.622986111113</v>
      </c>
      <c r="T947" s="9">
        <f t="shared" si="89"/>
        <v>42784.749305555553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42480.403611111105</v>
      </c>
      <c r="T953" s="9">
        <f t="shared" si="89"/>
        <v>42525.403611111105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MID(N963,FIND("/",N963,1)+1,LEN(N963))</f>
        <v>wearables</v>
      </c>
      <c r="S963" s="9">
        <f t="shared" ref="S963:S1026" si="94">(((J963/60)/60)/24) + DATE(1970,1,1)+(-6/24)</f>
        <v>42740.443692129629</v>
      </c>
      <c r="T963" s="9">
        <f t="shared" ref="T963:T1026" si="95">(((I963/60)/60)/24) + DATE(1970,1,1)+(-6/24)</f>
        <v>42786.541666666672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42506.166990740734</v>
      </c>
      <c r="T981" s="9">
        <f t="shared" si="95"/>
        <v>42541.540972222225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42574.417650462965</v>
      </c>
      <c r="T985" s="9">
        <f t="shared" si="95"/>
        <v>42605.620833333334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42748.809722222228</v>
      </c>
      <c r="T1002" s="9">
        <f t="shared" si="95"/>
        <v>42808.768055555556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42276.374803240738</v>
      </c>
      <c r="T1007" s="9">
        <f t="shared" si="95"/>
        <v>42307.374803240738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42111.396724537044</v>
      </c>
      <c r="T1024" s="9">
        <f t="shared" si="95"/>
        <v>42141.396724537044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MID(N1027,FIND("/",N1027,1)+1,LEN(N1027))</f>
        <v>electronic music</v>
      </c>
      <c r="S1027" s="9">
        <f t="shared" ref="S1027:S1090" si="100">(((J1027/60)/60)/24) + DATE(1970,1,1)+(-6/24)</f>
        <v>42049.583761574075</v>
      </c>
      <c r="T1027" s="9">
        <f t="shared" ref="T1027:T1090" si="101">(((I1027/60)/60)/24) + DATE(1970,1,1)+(-6/24)</f>
        <v>42079.542094907403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42688.482407407413</v>
      </c>
      <c r="T1035" s="9">
        <f t="shared" si="101"/>
        <v>42716.482407407413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41830.810092592597</v>
      </c>
      <c r="T1043" s="9">
        <f t="shared" si="101"/>
        <v>41850.810092592597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41844.624421296299</v>
      </c>
      <c r="T1047" s="9">
        <f t="shared" si="101"/>
        <v>41874.624421296299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41918.568460648145</v>
      </c>
      <c r="T1049" s="9">
        <f t="shared" si="101"/>
        <v>41948.610127314816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42678.621331018512</v>
      </c>
      <c r="T1059" s="9">
        <f t="shared" si="101"/>
        <v>42708.662997685184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41445.712754629632</v>
      </c>
      <c r="T1068" s="9">
        <f t="shared" si="101"/>
        <v>41490.712754629632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42440.121111111104</v>
      </c>
      <c r="T1070" s="9">
        <f t="shared" si="101"/>
        <v>42470.079444444447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42479.316388888896</v>
      </c>
      <c r="T1081" s="9">
        <f t="shared" si="101"/>
        <v>42504.316388888896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41101.656111111115</v>
      </c>
      <c r="T1084" s="9">
        <f t="shared" si="101"/>
        <v>41131.656111111115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41775.463969907411</v>
      </c>
      <c r="T1089" s="9">
        <f t="shared" si="101"/>
        <v>41805.463969907411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MID(N1091,FIND("/",N1091,1)+1,LEN(N1091))</f>
        <v>video games</v>
      </c>
      <c r="S1091" s="9">
        <f t="shared" ref="S1091:S1154" si="106">(((J1091/60)/60)/24) + DATE(1970,1,1)+(-6/24)</f>
        <v>42150.939525462964</v>
      </c>
      <c r="T1091" s="9">
        <f t="shared" ref="T1091:T1154" si="107">(((I1091/60)/60)/24) + DATE(1970,1,1)+(-6/24)</f>
        <v>42180.939525462964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40795.463344907403</v>
      </c>
      <c r="T1096" s="9">
        <f t="shared" si="107"/>
        <v>40825.463344907403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42346.953587962969</v>
      </c>
      <c r="T1113" s="9">
        <f t="shared" si="107"/>
        <v>42376.953587962969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41009.597314814811</v>
      </c>
      <c r="T1118" s="9">
        <f t="shared" si="107"/>
        <v>41069.597314814811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42535.077476851846</v>
      </c>
      <c r="T1128" s="9">
        <f t="shared" si="107"/>
        <v>42565.077476851846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42558.739513888882</v>
      </c>
      <c r="T1137" s="9">
        <f t="shared" si="107"/>
        <v>42588.739513888882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42327.421631944439</v>
      </c>
      <c r="T1138" s="9">
        <f t="shared" si="107"/>
        <v>42357.421631944439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41975.097523148142</v>
      </c>
      <c r="T1141" s="9">
        <f t="shared" si="107"/>
        <v>42005.097523148142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42021.756099537044</v>
      </c>
      <c r="T1144" s="9">
        <f t="shared" si="107"/>
        <v>42051.756099537044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41854.497592592597</v>
      </c>
      <c r="T1147" s="9">
        <f t="shared" si="107"/>
        <v>41914.497592592597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42223.852581018517</v>
      </c>
      <c r="T1153" s="9">
        <f t="shared" si="107"/>
        <v>42253.852581018517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MID(N1155,FIND("/",N1155,1)+1,LEN(N1155))</f>
        <v>food trucks</v>
      </c>
      <c r="S1155" s="9">
        <f t="shared" ref="S1155:S1218" si="112">(((J1155/60)/60)/24) + DATE(1970,1,1)+(-6/24)</f>
        <v>42143.464178240742</v>
      </c>
      <c r="T1155" s="9">
        <f t="shared" ref="T1155:T1218" si="113">(((I1155/60)/60)/24) + DATE(1970,1,1)+(-6/24)</f>
        <v>42173.464178240742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41791.964467592588</v>
      </c>
      <c r="T1167" s="9">
        <f t="shared" si="113"/>
        <v>41825.964467592588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41841.432314814818</v>
      </c>
      <c r="T1174" s="9">
        <f t="shared" si="113"/>
        <v>41871.432314814818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42409.526076388895</v>
      </c>
      <c r="T1195" s="9">
        <f t="shared" si="113"/>
        <v>42469.484409722223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42152.038819444439</v>
      </c>
      <c r="T1204" s="9">
        <f t="shared" si="113"/>
        <v>42182.038819444439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42772.526076388895</v>
      </c>
      <c r="T1208" s="9">
        <f t="shared" si="113"/>
        <v>42805.311805555553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MID(N1219,FIND("/",N1219,1)+1,LEN(N1219))</f>
        <v>photobooks</v>
      </c>
      <c r="S1219" s="9">
        <f t="shared" ref="S1219:S1282" si="118">(((J1219/60)/60)/24) + DATE(1970,1,1)+(-6/24)</f>
        <v>42535.559490740736</v>
      </c>
      <c r="T1219" s="9">
        <f t="shared" ref="T1219:T1282" si="119">(((I1219/60)/60)/24) + DATE(1970,1,1)+(-6/24)</f>
        <v>42565.559490740736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42633.211956018517</v>
      </c>
      <c r="T1221" s="9">
        <f t="shared" si="119"/>
        <v>42663.211956018517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41506.598032407412</v>
      </c>
      <c r="T1234" s="9">
        <f t="shared" si="119"/>
        <v>41553.598032407412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41355.575497685182</v>
      </c>
      <c r="T1246" s="9">
        <f t="shared" si="119"/>
        <v>41386.625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41774.349930555552</v>
      </c>
      <c r="T1247" s="9">
        <f t="shared" si="119"/>
        <v>41804.349930555552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41067.49086805556</v>
      </c>
      <c r="T1251" s="9">
        <f t="shared" si="119"/>
        <v>41097.49086805556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40921.669340277782</v>
      </c>
      <c r="T1258" s="9">
        <f t="shared" si="119"/>
        <v>40951.669340277782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42445.573055555549</v>
      </c>
      <c r="T1271" s="9">
        <f t="shared" si="119"/>
        <v>42475.75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40933.606967592597</v>
      </c>
      <c r="T1272" s="9">
        <f t="shared" si="119"/>
        <v>40993.565300925926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MID(N1283,FIND("/",N1283,1)+1,LEN(N1283))</f>
        <v>rock</v>
      </c>
      <c r="S1283" s="9">
        <f t="shared" ref="S1283:S1346" si="124">(((J1283/60)/60)/24) + DATE(1970,1,1)+(-6/24)</f>
        <v>41463.493472222224</v>
      </c>
      <c r="T1283" s="9">
        <f t="shared" ref="T1283:T1346" si="125">(((I1283/60)/60)/24) + DATE(1970,1,1)+(-6/24)</f>
        <v>41483.493472222224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41586.225173611114</v>
      </c>
      <c r="T1284" s="9">
        <f t="shared" si="125"/>
        <v>41616.957638888889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42708.884780092587</v>
      </c>
      <c r="T1291" s="9">
        <f t="shared" si="125"/>
        <v>42738.884780092587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42458.430925925932</v>
      </c>
      <c r="T1300" s="9">
        <f t="shared" si="125"/>
        <v>42488.430925925932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42387.253229166665</v>
      </c>
      <c r="T1309" s="9">
        <f t="shared" si="125"/>
        <v>42417.253229166665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42393.711909722217</v>
      </c>
      <c r="T1318" s="9">
        <f t="shared" si="125"/>
        <v>42428.711909722217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41974.541990740734</v>
      </c>
      <c r="T1328" s="9">
        <f t="shared" si="125"/>
        <v>42019.541990740734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42172.566423611104</v>
      </c>
      <c r="T1344" s="9">
        <f t="shared" si="125"/>
        <v>42202.566423611104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MID(N1347,FIND("/",N1347,1)+1,LEN(N1347))</f>
        <v>nonfiction</v>
      </c>
      <c r="S1347" s="9">
        <f t="shared" ref="S1347:S1410" si="130">(((J1347/60)/60)/24) + DATE(1970,1,1)+(-6/24)</f>
        <v>41799.564340277779</v>
      </c>
      <c r="T1347" s="9">
        <f t="shared" ref="T1347:T1410" si="131">(((I1347/60)/60)/24) + DATE(1970,1,1)+(-6/24)</f>
        <v>41834.564340277779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41963.256168981476</v>
      </c>
      <c r="T1350" s="9">
        <f t="shared" si="131"/>
        <v>41991.256168981476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41429.788888888892</v>
      </c>
      <c r="T1358" s="9">
        <f t="shared" si="131"/>
        <v>41459.788888888892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41951.445671296293</v>
      </c>
      <c r="T1366" s="9">
        <f t="shared" si="131"/>
        <v>42011.4456712963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42568.509374999994</v>
      </c>
      <c r="T1380" s="9">
        <f t="shared" si="131"/>
        <v>42583.509374999994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42130.241620370376</v>
      </c>
      <c r="T1381" s="9">
        <f t="shared" si="131"/>
        <v>42160.241620370376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42087.553310185183</v>
      </c>
      <c r="T1392" s="9">
        <f t="shared" si="131"/>
        <v>42121.466666666667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MID(N1411,FIND("/",N1411,1)+1,LEN(N1411))</f>
        <v>translations</v>
      </c>
      <c r="S1411" s="9">
        <f t="shared" ref="S1411:S1474" si="136">(((J1411/60)/60)/24) + DATE(1970,1,1)+(-6/24)</f>
        <v>41944.883506944447</v>
      </c>
      <c r="T1411" s="9">
        <f t="shared" ref="T1411:T1474" si="137">(((I1411/60)/60)/24) + DATE(1970,1,1)+(-6/24)</f>
        <v>42004.925173611111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42073.810671296291</v>
      </c>
      <c r="T1431" s="9">
        <f t="shared" si="137"/>
        <v>42103.810671296291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41961.563518518517</v>
      </c>
      <c r="T1432" s="9">
        <f t="shared" si="137"/>
        <v>41992.563518518517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42040.579872685179</v>
      </c>
      <c r="T1441" s="9">
        <f t="shared" si="137"/>
        <v>42070.579872685179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40645.764456018522</v>
      </c>
      <c r="T1470" s="9">
        <f t="shared" si="137"/>
        <v>40705.764456018522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MID(N1475,FIND("/",N1475,1)+1,LEN(N1475))</f>
        <v>radio &amp; podcasts</v>
      </c>
      <c r="S1475" s="9">
        <f t="shared" ref="S1475:S1538" si="142">(((J1475/60)/60)/24) + DATE(1970,1,1)+(-6/24)</f>
        <v>40939.729618055557</v>
      </c>
      <c r="T1475" s="9">
        <f t="shared" ref="T1475:T1538" si="143">(((I1475/60)/60)/24) + DATE(1970,1,1)+(-6/24)</f>
        <v>40969.729618055557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41500.477916666663</v>
      </c>
      <c r="T1476" s="9">
        <f t="shared" si="143"/>
        <v>41530.477916666663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41136.60805555556</v>
      </c>
      <c r="T1484" s="9">
        <f t="shared" si="143"/>
        <v>41159.07708333333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41411.616608796299</v>
      </c>
      <c r="T1495" s="9">
        <f t="shared" si="143"/>
        <v>41441.616608796299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40254.200335648151</v>
      </c>
      <c r="T1509" s="9">
        <f t="shared" si="143"/>
        <v>40313.090277777781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41809.135162037033</v>
      </c>
      <c r="T1512" s="9">
        <f t="shared" si="143"/>
        <v>41839.135162037033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42275.517303240747</v>
      </c>
      <c r="T1532" s="9">
        <f t="shared" si="143"/>
        <v>42300.517303240747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42221.42432870371</v>
      </c>
      <c r="T1536" s="9">
        <f t="shared" si="143"/>
        <v>42251.42432870371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MID(N1539,FIND("/",N1539,1)+1,LEN(N1539))</f>
        <v>photobooks</v>
      </c>
      <c r="S1539" s="9">
        <f t="shared" ref="S1539:S1602" si="148">(((J1539/60)/60)/24) + DATE(1970,1,1)+(-6/24)</f>
        <v>42552.065127314811</v>
      </c>
      <c r="T1539" s="9">
        <f t="shared" ref="T1539:T1602" si="149">(((I1539/60)/60)/24) + DATE(1970,1,1)+(-6/24)</f>
        <v>42588.5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42705.669201388882</v>
      </c>
      <c r="T1541" s="9">
        <f t="shared" si="149"/>
        <v>42738.669201388882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</v>
      </c>
      <c r="T1561" s="9">
        <f t="shared" si="149"/>
        <v>42122.80322916666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41671.686863425923</v>
      </c>
      <c r="T1569" s="9">
        <f t="shared" si="149"/>
        <v>41686.75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42144.519479166673</v>
      </c>
      <c r="T1573" s="9">
        <f t="shared" si="149"/>
        <v>42174.519479166673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41799.274259259262</v>
      </c>
      <c r="T1577" s="9">
        <f t="shared" si="149"/>
        <v>41829.274259259262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41054.597777777781</v>
      </c>
      <c r="T1579" s="9">
        <f t="shared" si="149"/>
        <v>41114.597777777781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40989.800069444449</v>
      </c>
      <c r="T1582" s="9">
        <f t="shared" si="149"/>
        <v>41049.800069444449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42068.854421296302</v>
      </c>
      <c r="T1588" s="9">
        <f t="shared" si="149"/>
        <v>42098.812754629631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41790.807314814818</v>
      </c>
      <c r="T1602" s="9">
        <f t="shared" si="149"/>
        <v>41834.96597222222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MID(N1603,FIND("/",N1603,1)+1,LEN(N1603))</f>
        <v>rock</v>
      </c>
      <c r="S1603" s="9">
        <f t="shared" ref="S1603:S1666" si="154">(((J1603/60)/60)/24) + DATE(1970,1,1)+(-6/24)</f>
        <v>40637.842974537038</v>
      </c>
      <c r="T1603" s="9">
        <f t="shared" ref="T1603:T1666" si="155">(((I1603/60)/60)/24) + DATE(1970,1,1)+(-6/24)</f>
        <v>40667.842974537038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41794.731122685182</v>
      </c>
      <c r="T1616" s="9">
        <f t="shared" si="155"/>
        <v>41854.458333333336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41875.93618055556</v>
      </c>
      <c r="T1621" s="9">
        <f t="shared" si="155"/>
        <v>41896.93618055556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</v>
      </c>
      <c r="T1624" s="9">
        <f t="shared" si="155"/>
        <v>41990.082638888889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41579.597997685189</v>
      </c>
      <c r="T1628" s="9">
        <f t="shared" si="155"/>
        <v>41609.639664351853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40750.090902777774</v>
      </c>
      <c r="T1634" s="9">
        <f t="shared" si="155"/>
        <v>40810.090902777774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41521.367361111108</v>
      </c>
      <c r="T1647" s="9">
        <f t="shared" si="155"/>
        <v>41535.367361111108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40939.511782407404</v>
      </c>
      <c r="T1666" s="9">
        <f t="shared" si="155"/>
        <v>40983.915972222225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MID(N1667,FIND("/",N1667,1)+1,LEN(N1667))</f>
        <v>pop</v>
      </c>
      <c r="S1667" s="9">
        <f t="shared" ref="S1667:S1730" si="160">(((J1667/60)/60)/24) + DATE(1970,1,1)+(-6/24)</f>
        <v>40564.399456018517</v>
      </c>
      <c r="T1667" s="9">
        <f t="shared" ref="T1667:T1730" si="161">(((I1667/60)/60)/24) + DATE(1970,1,1)+(-6/24)</f>
        <v>40595.875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</v>
      </c>
      <c r="T1670" s="9">
        <f t="shared" si="161"/>
        <v>40874.941423611112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40313.680543981485</v>
      </c>
      <c r="T1672" s="9">
        <f t="shared" si="161"/>
        <v>40363.916666666664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40973.47623842593</v>
      </c>
      <c r="T1678" s="9">
        <f t="shared" si="161"/>
        <v>41019.915972222225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42795.451481481476</v>
      </c>
      <c r="T1693" s="9">
        <f t="shared" si="161"/>
        <v>42827.791666666672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42804.782962962956</v>
      </c>
      <c r="T1699" s="9">
        <f t="shared" si="161"/>
        <v>42834.741296296299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42187.031678240746</v>
      </c>
      <c r="T1705" s="9">
        <f t="shared" si="161"/>
        <v>42247.031678240746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</v>
      </c>
      <c r="T1711" s="9">
        <f t="shared" si="161"/>
        <v>41882.568749999999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</v>
      </c>
      <c r="T1712" s="9">
        <f t="shared" si="161"/>
        <v>42387.291666666672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</v>
      </c>
      <c r="T1719" s="9">
        <f t="shared" si="161"/>
        <v>42480.916666666672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42044.677974537044</v>
      </c>
      <c r="T1729" s="9">
        <f t="shared" si="161"/>
        <v>42099.208333333328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MID(N1731,FIND("/",N1731,1)+1,LEN(N1731))</f>
        <v>faith</v>
      </c>
      <c r="S1731" s="9">
        <f t="shared" ref="S1731:S1794" si="166">(((J1731/60)/60)/24) + DATE(1970,1,1)+(-6/24)</f>
        <v>42470.802152777775</v>
      </c>
      <c r="T1731" s="9">
        <f t="shared" ref="T1731:T1794" si="167">(((I1731/60)/60)/24) + DATE(1970,1,1)+(-6/24)</f>
        <v>42530.802152777775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42271.837766203709</v>
      </c>
      <c r="T1732" s="9">
        <f t="shared" si="167"/>
        <v>42301.837766203709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42559.564178240747</v>
      </c>
      <c r="T1737" s="9">
        <f t="shared" si="167"/>
        <v>42589.564178240747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42175.698981481488</v>
      </c>
      <c r="T1739" s="9">
        <f t="shared" si="167"/>
        <v>42205.698981481488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42171.567384259266</v>
      </c>
      <c r="T1742" s="9">
        <f t="shared" si="167"/>
        <v>42201.567384259266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42710.626967592587</v>
      </c>
      <c r="T1744" s="9">
        <f t="shared" si="167"/>
        <v>42742.625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42292.185532407413</v>
      </c>
      <c r="T1749" s="9">
        <f t="shared" si="167"/>
        <v>42321.375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41905.729629629634</v>
      </c>
      <c r="T1773" s="9">
        <f t="shared" si="167"/>
        <v>41935.729629629634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41891.726388888892</v>
      </c>
      <c r="T1777" s="9">
        <f t="shared" si="167"/>
        <v>41936.726388888892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42493.350810185191</v>
      </c>
      <c r="T1782" s="9">
        <f t="shared" si="167"/>
        <v>42553.350810185191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42010.424513888895</v>
      </c>
      <c r="T1792" s="9">
        <f t="shared" si="167"/>
        <v>42040.424513888895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MID(N1795,FIND("/",N1795,1)+1,LEN(N1795))</f>
        <v>photobooks</v>
      </c>
      <c r="S1795" s="9">
        <f t="shared" ref="S1795:S1858" si="172">(((J1795/60)/60)/24) + DATE(1970,1,1)+(-6/24)</f>
        <v>41940.64166666667</v>
      </c>
      <c r="T1795" s="9">
        <f t="shared" ref="T1795:T1858" si="173">(((I1795/60)/60)/24) + DATE(1970,1,1)+(-6/24)</f>
        <v>41970.683333333334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42017.821550925932</v>
      </c>
      <c r="T1805" s="9">
        <f t="shared" si="173"/>
        <v>42048.821550925932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42172.656678240746</v>
      </c>
      <c r="T1817" s="9">
        <f t="shared" si="173"/>
        <v>42186.656678240746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42064.834375000006</v>
      </c>
      <c r="T1822" s="9">
        <f t="shared" si="173"/>
        <v>42094.792708333334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41634.547013888885</v>
      </c>
      <c r="T1824" s="9">
        <f t="shared" si="173"/>
        <v>41670.542361111111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41626.666284722225</v>
      </c>
      <c r="T1826" s="9">
        <f t="shared" si="173"/>
        <v>41646.838888888888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MID(N1859,FIND("/",N1859,1)+1,LEN(N1859))</f>
        <v>rock</v>
      </c>
      <c r="S1859" s="9">
        <f t="shared" ref="S1859:S1922" si="178">(((J1859/60)/60)/24) + DATE(1970,1,1)+(-6/24)</f>
        <v>41864.51866898148</v>
      </c>
      <c r="T1859" s="9">
        <f t="shared" ref="T1859:T1922" si="179">(((I1859/60)/60)/24) + DATE(1970,1,1)+(-6/24)</f>
        <v>41894.51866898148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41655.459305555552</v>
      </c>
      <c r="T1862" s="9">
        <f t="shared" si="179"/>
        <v>41676.459305555552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42755.242754629624</v>
      </c>
      <c r="T1864" s="9">
        <f t="shared" si="179"/>
        <v>42802.0625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41776.034780092588</v>
      </c>
      <c r="T1878" s="9">
        <f t="shared" si="179"/>
        <v>41806.034780092588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40920.654895833337</v>
      </c>
      <c r="T1896" s="9">
        <f t="shared" si="179"/>
        <v>40951.654895833337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41680.333402777782</v>
      </c>
      <c r="T1899" s="9">
        <f t="shared" si="179"/>
        <v>41702.625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42113.625567129624</v>
      </c>
      <c r="T1921" s="9">
        <f t="shared" si="179"/>
        <v>42143.625567129624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MID(N1923,FIND("/",N1923,1)+1,LEN(N1923))</f>
        <v>indie rock</v>
      </c>
      <c r="S1923" s="9">
        <f t="shared" ref="S1923:S1986" si="184">(((J1923/60)/60)/24) + DATE(1970,1,1)+(-6/24)</f>
        <v>41073.971562500003</v>
      </c>
      <c r="T1923" s="9">
        <f t="shared" ref="T1923:T1986" si="185">(((I1923/60)/60)/24) + DATE(1970,1,1)+(-6/24)</f>
        <v>41103.971562500003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41371.398078703707</v>
      </c>
      <c r="T1930" s="9">
        <f t="shared" si="185"/>
        <v>41401.398078703707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40911.559872685182</v>
      </c>
      <c r="T1934" s="9">
        <f t="shared" si="185"/>
        <v>40932.559872685182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41773.682534722226</v>
      </c>
      <c r="T1937" s="9">
        <f t="shared" si="185"/>
        <v>41810.957638888889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42157.001828703709</v>
      </c>
      <c r="T1947" s="9">
        <f t="shared" si="185"/>
        <v>42197.001828703709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41688.900011574071</v>
      </c>
      <c r="T1948" s="9">
        <f t="shared" si="185"/>
        <v>41748.858344907407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41800.173043981478</v>
      </c>
      <c r="T1951" s="9">
        <f t="shared" si="185"/>
        <v>41830.173043981478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41178.848530092589</v>
      </c>
      <c r="T1959" s="9">
        <f t="shared" si="185"/>
        <v>41208.848530092589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41871.595601851855</v>
      </c>
      <c r="T1961" s="9">
        <f t="shared" si="185"/>
        <v>41912.75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MID(N1987,FIND("/",N1987,1)+1,LEN(N1987))</f>
        <v>people</v>
      </c>
      <c r="S1987" s="9">
        <f t="shared" ref="S1987:S2050" si="190">(((J1987/60)/60)/24) + DATE(1970,1,1)+(-6/24)</f>
        <v>42555.448738425926</v>
      </c>
      <c r="T1987" s="9">
        <f t="shared" ref="T1987:T2050" si="191">(((I1987/60)/60)/24) + DATE(1970,1,1)+(-6/24)</f>
        <v>42584.708333333328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42413.183831018512</v>
      </c>
      <c r="T1988" s="9">
        <f t="shared" si="191"/>
        <v>42443.142164351855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42329.33839120371</v>
      </c>
      <c r="T1995" s="9">
        <f t="shared" si="191"/>
        <v>42359.33839120371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</v>
      </c>
      <c r="T2018" s="9">
        <f t="shared" si="191"/>
        <v>41342.63077546296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41736.847499999996</v>
      </c>
      <c r="T2022" s="9">
        <f t="shared" si="191"/>
        <v>41773.711111111108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42048.563877314817</v>
      </c>
      <c r="T2029" s="9">
        <f t="shared" si="191"/>
        <v>42093.522210648152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41738.614803240744</v>
      </c>
      <c r="T2038" s="9">
        <f t="shared" si="191"/>
        <v>41768.614803240744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41578.677118055559</v>
      </c>
      <c r="T2042" s="9">
        <f t="shared" si="191"/>
        <v>41593.718784722223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41068.838506944441</v>
      </c>
      <c r="T2047" s="9">
        <f t="shared" si="191"/>
        <v>41098.838506944441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MID(N2051,FIND("/",N2051,1)+1,LEN(N2051))</f>
        <v>hardware</v>
      </c>
      <c r="S2051" s="9">
        <f t="shared" ref="S2051:S2114" si="196">(((J2051/60)/60)/24) + DATE(1970,1,1)+(-6/24)</f>
        <v>41575.277349537035</v>
      </c>
      <c r="T2051" s="9">
        <f t="shared" ref="T2051:T2114" si="197">(((I2051/60)/60)/24) + DATE(1970,1,1)+(-6/24)</f>
        <v>41610.707638888889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41003.906886574077</v>
      </c>
      <c r="T2083" s="9">
        <f t="shared" si="197"/>
        <v>41044.957638888889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40395.464722222219</v>
      </c>
      <c r="T2090" s="9">
        <f t="shared" si="197"/>
        <v>40431.915972222225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41299.131423611114</v>
      </c>
      <c r="T2092" s="9">
        <f t="shared" si="197"/>
        <v>41329.131423611114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40555.072662037033</v>
      </c>
      <c r="T2093" s="9">
        <f t="shared" si="197"/>
        <v>40603.583333333336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40758.483483796292</v>
      </c>
      <c r="T2097" s="9">
        <f t="shared" si="197"/>
        <v>40818.483483796292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</v>
      </c>
      <c r="T2099" s="9">
        <f t="shared" si="197"/>
        <v>40878.376562500001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MID(N2115,FIND("/",N2115,1)+1,LEN(N2115))</f>
        <v>indie rock</v>
      </c>
      <c r="S2115" s="9">
        <f t="shared" ref="S2115:S2178" si="202">(((J2115/60)/60)/24) + DATE(1970,1,1)+(-6/24)</f>
        <v>41870.61546296296</v>
      </c>
      <c r="T2115" s="9">
        <f t="shared" ref="T2115:T2178" si="203">(((I2115/60)/60)/24) + DATE(1970,1,1)+(-6/24)</f>
        <v>41905.61546296296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40463.778182870366</v>
      </c>
      <c r="T2126" s="9">
        <f t="shared" si="203"/>
        <v>40511.958333333336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</v>
      </c>
      <c r="T2129" s="9">
        <f t="shared" si="203"/>
        <v>42075.213692129633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41156.713344907403</v>
      </c>
      <c r="T2137" s="9">
        <f t="shared" si="203"/>
        <v>41186.713344907403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42520.597384259265</v>
      </c>
      <c r="T2153" s="9">
        <f t="shared" si="203"/>
        <v>42550.597384259265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40710.481180555551</v>
      </c>
      <c r="T2161" s="9">
        <f t="shared" si="203"/>
        <v>40740.481180555551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42240.602534722217</v>
      </c>
      <c r="T2163" s="9">
        <f t="shared" si="203"/>
        <v>42270.602534722217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42082.330092592587</v>
      </c>
      <c r="T2174" s="9">
        <f t="shared" si="203"/>
        <v>42112.330092592587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MID(N2179,FIND("/",N2179,1)+1,LEN(N2179))</f>
        <v>rock</v>
      </c>
      <c r="S2179" s="9">
        <f t="shared" ref="S2179:S2242" si="208">(((J2179/60)/60)/24) + DATE(1970,1,1)+(-6/24)</f>
        <v>42502.000775462962</v>
      </c>
      <c r="T2179" s="9">
        <f t="shared" ref="T2179:T2242" si="209">(((I2179/60)/60)/24) + DATE(1970,1,1)+(-6/24)</f>
        <v>42527.000775462962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42745.115474537044</v>
      </c>
      <c r="T2185" s="9">
        <f t="shared" si="209"/>
        <v>42774.958333333328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41319.099988425929</v>
      </c>
      <c r="T2187" s="9">
        <f t="shared" si="209"/>
        <v>41359.099988425929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41276.596817129634</v>
      </c>
      <c r="T2203" s="9">
        <f t="shared" si="209"/>
        <v>41290.596817129634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</v>
      </c>
      <c r="T2207" s="9">
        <f t="shared" si="209"/>
        <v>41061.57163194444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42194.501678240747</v>
      </c>
      <c r="T2218" s="9">
        <f t="shared" si="209"/>
        <v>42208.501678240747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42331.128923611104</v>
      </c>
      <c r="T2235" s="9">
        <f t="shared" si="209"/>
        <v>42351.75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MID(N2243,FIND("/",N2243,1)+1,LEN(N2243))</f>
        <v>tabletop games</v>
      </c>
      <c r="S2243" s="9">
        <f t="shared" ref="S2243:S2306" si="214">(((J2243/60)/60)/24) + DATE(1970,1,1)+(-6/24)</f>
        <v>42766.577546296292</v>
      </c>
      <c r="T2243" s="9">
        <f t="shared" ref="T2243:T2306" si="215">(((I2243/60)/60)/24) + DATE(1970,1,1)+(-6/24)</f>
        <v>42796.577546296292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41660.458530092597</v>
      </c>
      <c r="T2247" s="9">
        <f t="shared" si="215"/>
        <v>41691.5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41336.453298611108</v>
      </c>
      <c r="T2251" s="9">
        <f t="shared" si="215"/>
        <v>41366.411631944444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42775.832349537035</v>
      </c>
      <c r="T2270" s="9">
        <f t="shared" si="215"/>
        <v>42805.832349537035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42315.449490740735</v>
      </c>
      <c r="T2274" s="9">
        <f t="shared" si="215"/>
        <v>42345.449490740735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41965.366655092599</v>
      </c>
      <c r="T2277" s="9">
        <f t="shared" si="215"/>
        <v>41995.366655092599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42338.459108796291</v>
      </c>
      <c r="T2280" s="9">
        <f t="shared" si="215"/>
        <v>42372.707638888889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42020.556701388887</v>
      </c>
      <c r="T2281" s="9">
        <f t="shared" si="215"/>
        <v>42038.916666666672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41058.935682870368</v>
      </c>
      <c r="T2287" s="9">
        <f t="shared" si="215"/>
        <v>41088.935682870368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MID(N2307,FIND("/",N2307,1)+1,LEN(N2307))</f>
        <v>indie rock</v>
      </c>
      <c r="S2307" s="9">
        <f t="shared" ref="S2307:S2370" si="220">(((J2307/60)/60)/24) + DATE(1970,1,1)+(-6/24)</f>
        <v>41834.445277777777</v>
      </c>
      <c r="T2307" s="9">
        <f t="shared" ref="T2307:T2370" si="221">(((I2307/60)/60)/24) + DATE(1970,1,1)+(-6/24)</f>
        <v>41859.5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41004.552465277775</v>
      </c>
      <c r="T2309" s="9">
        <f t="shared" si="221"/>
        <v>41034.552407407406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42804.645474537043</v>
      </c>
      <c r="T2324" s="9">
        <f t="shared" si="221"/>
        <v>42834.603807870371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42807.505173611105</v>
      </c>
      <c r="T2325" s="9">
        <f t="shared" si="221"/>
        <v>42814.505173611105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41842.667129629634</v>
      </c>
      <c r="T2329" s="9">
        <f t="shared" si="221"/>
        <v>41877.667129629634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42139.531678240746</v>
      </c>
      <c r="T2330" s="9">
        <f t="shared" si="221"/>
        <v>42169.531678240746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41789.646805555552</v>
      </c>
      <c r="T2340" s="9">
        <f t="shared" si="221"/>
        <v>41819.646805555552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42577.357361111113</v>
      </c>
      <c r="T2349" s="9">
        <f t="shared" si="221"/>
        <v>42607.357361111113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42096.668240740735</v>
      </c>
      <c r="T2357" s="9">
        <f t="shared" si="221"/>
        <v>42126.668240740735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42264.370115740734</v>
      </c>
      <c r="T2359" s="9">
        <f t="shared" si="221"/>
        <v>42294.370115740734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MID(N2371,FIND("/",N2371,1)+1,LEN(N2371))</f>
        <v>web</v>
      </c>
      <c r="S2371" s="9">
        <f t="shared" ref="S2371:S2434" si="226">(((J2371/60)/60)/24) + DATE(1970,1,1)+(-6/24)</f>
        <v>42380.562627314815</v>
      </c>
      <c r="T2371" s="9">
        <f t="shared" ref="T2371:T2434" si="227">(((I2371/60)/60)/24) + DATE(1970,1,1)+(-6/24)</f>
        <v>42410.562627314815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42215.412314814821</v>
      </c>
      <c r="T2375" s="9">
        <f t="shared" si="227"/>
        <v>42245.412314814821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42017.593287037031</v>
      </c>
      <c r="T2376" s="9">
        <f t="shared" si="227"/>
        <v>42047.593287037031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42399.632615740738</v>
      </c>
      <c r="T2405" s="9">
        <f t="shared" si="227"/>
        <v>42459.590949074074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41993.488298611104</v>
      </c>
      <c r="T2421" s="9">
        <f t="shared" si="227"/>
        <v>42053.488298611104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42163.920046296291</v>
      </c>
      <c r="T2428" s="9">
        <f t="shared" si="227"/>
        <v>42223.920046296291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42412.068668981476</v>
      </c>
      <c r="T2429" s="9">
        <f t="shared" si="227"/>
        <v>42452.027002314819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MID(N2435,FIND("/",N2435,1)+1,LEN(N2435))</f>
        <v>food trucks</v>
      </c>
      <c r="S2435" s="9">
        <f t="shared" ref="S2435:S2498" si="232">(((J2435/60)/60)/24) + DATE(1970,1,1)+(-6/24)</f>
        <v>42397.64980324074</v>
      </c>
      <c r="T2435" s="9">
        <f t="shared" ref="T2435:T2498" si="233">(((I2435/60)/60)/24) + DATE(1970,1,1)+(-6/24)</f>
        <v>42427.64980324074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</v>
      </c>
      <c r="T2436" s="9">
        <f t="shared" si="233"/>
        <v>42219.93604166666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42252.027615740735</v>
      </c>
      <c r="T2437" s="9">
        <f t="shared" si="233"/>
        <v>42282.027615740735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42383.649456018517</v>
      </c>
      <c r="T2442" s="9">
        <f t="shared" si="233"/>
        <v>42413.649456018517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42052.416990740734</v>
      </c>
      <c r="T2444" s="9">
        <f t="shared" si="233"/>
        <v>42082.375324074077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42769.951481481476</v>
      </c>
      <c r="T2456" s="9">
        <f t="shared" si="233"/>
        <v>42804.951481481476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41173.904178240737</v>
      </c>
      <c r="T2470" s="9">
        <f t="shared" si="233"/>
        <v>41209.958333333336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40310.037673611114</v>
      </c>
      <c r="T2477" s="9">
        <f t="shared" si="233"/>
        <v>40369.666666666664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41022.977731481478</v>
      </c>
      <c r="T2492" s="9">
        <f t="shared" si="233"/>
        <v>41082.977731481478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41022.395185185182</v>
      </c>
      <c r="T2496" s="9">
        <f t="shared" si="233"/>
        <v>41052.395185185182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41327.746435185189</v>
      </c>
      <c r="T2498" s="9">
        <f t="shared" si="233"/>
        <v>41362.704768518517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MID(N2499,FIND("/",N2499,1)+1,LEN(N2499))</f>
        <v>indie rock</v>
      </c>
      <c r="S2499" s="9">
        <f t="shared" ref="S2499:S2562" si="238">(((J2499/60)/60)/24) + DATE(1970,1,1)+(-6/24)</f>
        <v>40730.628912037035</v>
      </c>
      <c r="T2499" s="9">
        <f t="shared" ref="T2499:T2562" si="239">(((I2499/60)/60)/24) + DATE(1970,1,1)+(-6/24)</f>
        <v>40760.628912037035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41226.398576388885</v>
      </c>
      <c r="T2501" s="9">
        <f t="shared" si="239"/>
        <v>41274.5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41053.522858796299</v>
      </c>
      <c r="T2502" s="9">
        <f t="shared" si="239"/>
        <v>41083.522858796299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42244.526666666665</v>
      </c>
      <c r="T2503" s="9">
        <f t="shared" si="239"/>
        <v>42274.526666666665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42078.747361111105</v>
      </c>
      <c r="T2512" s="9">
        <f t="shared" si="239"/>
        <v>42138.747361111105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41058.594571759262</v>
      </c>
      <c r="T2527" s="9">
        <f t="shared" si="239"/>
        <v>41088.594571759262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40127.450370370374</v>
      </c>
      <c r="T2536" s="9">
        <f t="shared" si="239"/>
        <v>40179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41483.199282407404</v>
      </c>
      <c r="T2543" s="9">
        <f t="shared" si="239"/>
        <v>41543.199282407404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</v>
      </c>
      <c r="T2547" s="9">
        <f t="shared" si="239"/>
        <v>42061.770833333328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41524.608553240738</v>
      </c>
      <c r="T2548" s="9">
        <f t="shared" si="239"/>
        <v>41551.958333333336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42618.375428240746</v>
      </c>
      <c r="T2550" s="9">
        <f t="shared" si="239"/>
        <v>42642.935416666667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41112.949155092596</v>
      </c>
      <c r="T2555" s="9">
        <f t="shared" si="239"/>
        <v>41172.949155092596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42093.610023148154</v>
      </c>
      <c r="T2560" s="9">
        <f t="shared" si="239"/>
        <v>42125.332638888889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MID(N2563,FIND("/",N2563,1)+1,LEN(N2563))</f>
        <v>food trucks</v>
      </c>
      <c r="S2563" s="9">
        <f t="shared" ref="S2563:S2626" si="244">(((J2563/60)/60)/24) + DATE(1970,1,1)+(-6/24)</f>
        <v>42260.278807870374</v>
      </c>
      <c r="T2563" s="9">
        <f t="shared" ref="T2563:T2626" si="245">(((I2563/60)/60)/24) + DATE(1970,1,1)+(-6/24)</f>
        <v>42290.278807870374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41985.858726851846</v>
      </c>
      <c r="T2577" s="9">
        <f t="shared" si="245"/>
        <v>42015.858726851846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42237.772905092599</v>
      </c>
      <c r="T2580" s="9">
        <f t="shared" si="245"/>
        <v>42286.458333333328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42139.923252314817</v>
      </c>
      <c r="T2586" s="9">
        <f t="shared" si="245"/>
        <v>42169.923252314817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42089.59520833334</v>
      </c>
      <c r="T2595" s="9">
        <f t="shared" si="245"/>
        <v>42119.59520833334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41150.652187499996</v>
      </c>
      <c r="T2603" s="9">
        <f t="shared" si="245"/>
        <v>41164.915972222225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41726.462754629632</v>
      </c>
      <c r="T2608" s="9">
        <f t="shared" si="245"/>
        <v>41758.462754629632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</v>
      </c>
      <c r="T2623" s="9">
        <f t="shared" si="245"/>
        <v>42145.49754629629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41144.17155092593</v>
      </c>
      <c r="T2626" s="9">
        <f t="shared" si="245"/>
        <v>41165.17155092593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MID(N2627,FIND("/",N2627,1)+1,LEN(N2627))</f>
        <v>space exploration</v>
      </c>
      <c r="S2627" s="9">
        <f t="shared" ref="S2627:S2690" si="250">(((J2627/60)/60)/24) + DATE(1970,1,1)+(-6/24)</f>
        <v>42658.560277777782</v>
      </c>
      <c r="T2627" s="9">
        <f t="shared" ref="T2627:T2690" si="251">(((I2627/60)/60)/24) + DATE(1970,1,1)+(-6/24)</f>
        <v>42683.601944444439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42612.406493055561</v>
      </c>
      <c r="T2636" s="9">
        <f t="shared" si="251"/>
        <v>42642.406493055561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42689.332349537035</v>
      </c>
      <c r="T2645" s="9">
        <f t="shared" si="251"/>
        <v>42725.082638888889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42327.555659722217</v>
      </c>
      <c r="T2653" s="9">
        <f t="shared" si="251"/>
        <v>42355.555659722217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42055.350995370376</v>
      </c>
      <c r="T2656" s="9">
        <f t="shared" si="251"/>
        <v>42115.309328703705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42767.438518518517</v>
      </c>
      <c r="T2658" s="9">
        <f t="shared" si="251"/>
        <v>42806.541666666672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42551.634189814817</v>
      </c>
      <c r="T2660" s="9">
        <f t="shared" si="251"/>
        <v>42581.634189814817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42081.819560185191</v>
      </c>
      <c r="T2661" s="9">
        <f t="shared" si="251"/>
        <v>42111.819560185191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42275.338715277772</v>
      </c>
      <c r="T2670" s="9">
        <f t="shared" si="251"/>
        <v>42317.35555555555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42318.785833333335</v>
      </c>
      <c r="T2671" s="9">
        <f t="shared" si="251"/>
        <v>42378.785833333335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41962.499027777783</v>
      </c>
      <c r="T2673" s="9">
        <f t="shared" si="251"/>
        <v>41992.568055555559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41792.779432870368</v>
      </c>
      <c r="T2679" s="9">
        <f t="shared" si="251"/>
        <v>41822.779432870368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41820.664641203701</v>
      </c>
      <c r="T2686" s="9">
        <f t="shared" si="251"/>
        <v>41860.664641203701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42027.868865740747</v>
      </c>
      <c r="T2690" s="9">
        <f t="shared" si="251"/>
        <v>42058.875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MID(N2691,FIND("/",N2691,1)+1,LEN(N2691))</f>
        <v>food trucks</v>
      </c>
      <c r="S2691" s="9">
        <f t="shared" ref="S2691:S2754" si="256">(((J2691/60)/60)/24) + DATE(1970,1,1)+(-6/24)</f>
        <v>42551.711689814809</v>
      </c>
      <c r="T2691" s="9">
        <f t="shared" ref="T2691:T2754" si="257">(((I2691/60)/60)/24) + DATE(1970,1,1)+(-6/24)</f>
        <v>42581.711689814809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41870.62467592593</v>
      </c>
      <c r="T2702" s="9">
        <f t="shared" si="257"/>
        <v>41900.62467592593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41780.495254629634</v>
      </c>
      <c r="T2713" s="9">
        <f t="shared" si="257"/>
        <v>41810.667361111111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41934.664918981485</v>
      </c>
      <c r="T2719" s="9">
        <f t="shared" si="257"/>
        <v>41979.706585648149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42655.215891203698</v>
      </c>
      <c r="T2722" s="9">
        <f t="shared" si="257"/>
        <v>42685.257557870369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41044.39811342593</v>
      </c>
      <c r="T2749" s="9">
        <f t="shared" si="257"/>
        <v>41075.881944444445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41078.649826388886</v>
      </c>
      <c r="T2752" s="9">
        <f t="shared" si="257"/>
        <v>41090.583333333336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41747.637060185189</v>
      </c>
      <c r="T2753" s="9">
        <f t="shared" si="257"/>
        <v>41807.637060185189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MID(N2755,FIND("/",N2755,1)+1,LEN(N2755))</f>
        <v>children's books</v>
      </c>
      <c r="S2755" s="9">
        <f t="shared" ref="S2755:S2818" si="262">(((J2755/60)/60)/24) + DATE(1970,1,1)+(-6/24)</f>
        <v>41117.650729166664</v>
      </c>
      <c r="T2755" s="9">
        <f t="shared" ref="T2755:T2818" si="263">(((I2755/60)/60)/24) + DATE(1970,1,1)+(-6/24)</f>
        <v>41147.650729166664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41863.386006944449</v>
      </c>
      <c r="T2756" s="9">
        <f t="shared" si="263"/>
        <v>41893.386006944449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41620.65047453704</v>
      </c>
      <c r="T2758" s="9">
        <f t="shared" si="263"/>
        <v>41650.65047453704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40736.418032407404</v>
      </c>
      <c r="T2768" s="9">
        <f t="shared" si="263"/>
        <v>40766.418032407404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41745.576273148145</v>
      </c>
      <c r="T2771" s="9">
        <f t="shared" si="263"/>
        <v>41795.576273148145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42550.451886574068</v>
      </c>
      <c r="T2790" s="9">
        <f t="shared" si="263"/>
        <v>42580.451886574068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MID(N2819,FIND("/",N2819,1)+1,LEN(N2819))</f>
        <v>plays</v>
      </c>
      <c r="S2819" s="9">
        <f t="shared" ref="S2819:S2882" si="268">(((J2819/60)/60)/24) + DATE(1970,1,1)+(-6/24)</f>
        <v>42023.384976851856</v>
      </c>
      <c r="T2819" s="9">
        <f t="shared" ref="T2819:T2882" si="269">(((I2819/60)/60)/24) + DATE(1970,1,1)+(-6/24)</f>
        <v>42063.384976851856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42291.489548611105</v>
      </c>
      <c r="T2843" s="9">
        <f t="shared" si="269"/>
        <v>42351.531215277777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41784.702488425923</v>
      </c>
      <c r="T2844" s="9">
        <f t="shared" si="269"/>
        <v>41811.208333333336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42480.550648148142</v>
      </c>
      <c r="T2862" s="9">
        <f t="shared" si="269"/>
        <v>42540.550648148142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42672.705138888887</v>
      </c>
      <c r="T2879" s="9">
        <f t="shared" si="269"/>
        <v>42704.458333333328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MID(N2883,FIND("/",N2883,1)+1,LEN(N2883))</f>
        <v>plays</v>
      </c>
      <c r="S2883" s="9">
        <f t="shared" ref="S2883:S2946" si="274">(((J2883/60)/60)/24) + DATE(1970,1,1)+(-6/24)</f>
        <v>41916.347638888888</v>
      </c>
      <c r="T2883" s="9">
        <f t="shared" ref="T2883:T2946" si="275">(((I2883/60)/60)/24) + DATE(1970,1,1)+(-6/24)</f>
        <v>41976.389305555553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42444.627743055549</v>
      </c>
      <c r="T2909" s="9">
        <f t="shared" si="275"/>
        <v>42504.627743055549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42499.481701388882</v>
      </c>
      <c r="T2910" s="9">
        <f t="shared" si="275"/>
        <v>42529.481701388882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41863.334120370368</v>
      </c>
      <c r="T2927" s="9">
        <f t="shared" si="275"/>
        <v>41893.334120370368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MID(N2947,FIND("/",N2947,1)+1,LEN(N2947))</f>
        <v>spaces</v>
      </c>
      <c r="S2947" s="9">
        <f t="shared" ref="S2947:S3010" si="280">(((J2947/60)/60)/24) + DATE(1970,1,1)+(-6/24)</f>
        <v>42117.889583333337</v>
      </c>
      <c r="T2947" s="9">
        <f t="shared" ref="T2947:T3010" si="281">(((I2947/60)/60)/24) + DATE(1970,1,1)+(-6/24)</f>
        <v>42147.889583333337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42654.723703703698</v>
      </c>
      <c r="T2987" s="9">
        <f t="shared" si="281"/>
        <v>42673.916666666672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42511.112048611118</v>
      </c>
      <c r="T2990" s="9">
        <f t="shared" si="281"/>
        <v>42541.112048611118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42090.662500000006</v>
      </c>
      <c r="T2998" s="9">
        <f t="shared" si="281"/>
        <v>42150.662500000006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41957.506840277783</v>
      </c>
      <c r="T3008" s="9">
        <f t="shared" si="281"/>
        <v>41987.506840277783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MID(N3011,FIND("/",N3011,1)+1,LEN(N3011))</f>
        <v>spaces</v>
      </c>
      <c r="S3011" s="9">
        <f t="shared" ref="S3011:S3074" si="286">(((J3011/60)/60)/24) + DATE(1970,1,1)+(-6/24)</f>
        <v>41939.319907407407</v>
      </c>
      <c r="T3011" s="9">
        <f t="shared" ref="T3011:T3074" si="287">(((I3011/60)/60)/24) + DATE(1970,1,1)+(-6/24)</f>
        <v>41969.361574074079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41919.873611111114</v>
      </c>
      <c r="T3016" s="9">
        <f t="shared" si="287"/>
        <v>41947.958333333336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42163.04833333334</v>
      </c>
      <c r="T3020" s="9">
        <f t="shared" si="287"/>
        <v>42205.666666666672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42121.425763888896</v>
      </c>
      <c r="T3025" s="9">
        <f t="shared" si="287"/>
        <v>42166.425763888896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41975.651180555549</v>
      </c>
      <c r="T3050" s="9">
        <f t="shared" si="287"/>
        <v>42004.640277777777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42744.166030092587</v>
      </c>
      <c r="T3053" s="9">
        <f t="shared" si="287"/>
        <v>42774.166030092587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42630.672893518517</v>
      </c>
      <c r="T3065" s="9">
        <f t="shared" si="287"/>
        <v>42665.672893518517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MID(N3075,FIND("/",N3075,1)+1,LEN(N3075))</f>
        <v>spaces</v>
      </c>
      <c r="S3075" s="9">
        <f t="shared" ref="S3075:S3138" si="292">(((J3075/60)/60)/24) + DATE(1970,1,1)+(-6/24)</f>
        <v>42111.434027777781</v>
      </c>
      <c r="T3075" s="9">
        <f t="shared" ref="T3075:T3138" si="293">(((I3075/60)/60)/24) + DATE(1970,1,1)+(-6/24)</f>
        <v>42169.554861111115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42409.321284722217</v>
      </c>
      <c r="T3076" s="9">
        <f t="shared" si="293"/>
        <v>42439.321284722217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42550.852314814809</v>
      </c>
      <c r="T3077" s="9">
        <f t="shared" si="293"/>
        <v>42600.852314814809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42246.633784722217</v>
      </c>
      <c r="T3087" s="9">
        <f t="shared" si="293"/>
        <v>42276.633784722217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41760.659039351849</v>
      </c>
      <c r="T3095" s="9">
        <f t="shared" si="293"/>
        <v>41790.915972222225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42241.179120370376</v>
      </c>
      <c r="T3108" s="9">
        <f t="shared" si="293"/>
        <v>42263.666666666672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42128.564247685179</v>
      </c>
      <c r="T3109" s="9">
        <f t="shared" si="293"/>
        <v>42135.564247685179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41885.345138888886</v>
      </c>
      <c r="T3113" s="9">
        <f t="shared" si="293"/>
        <v>41916.345138888886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42509.124537037031</v>
      </c>
      <c r="T3119" s="9">
        <f t="shared" si="293"/>
        <v>42517.3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42435.692083333335</v>
      </c>
      <c r="T3122" s="9">
        <f t="shared" si="293"/>
        <v>42495.650416666671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42426.76807870371</v>
      </c>
      <c r="T3128" s="9">
        <f t="shared" si="293"/>
        <v>42456.726412037038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42800.470127314817</v>
      </c>
      <c r="T3136" s="9">
        <f t="shared" si="293"/>
        <v>42821.428460648152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MID(N3139,FIND("/",N3139,1)+1,LEN(N3139))</f>
        <v>plays</v>
      </c>
      <c r="S3139" s="9">
        <f t="shared" ref="S3139:S3202" si="298">(((J3139/60)/60)/24) + DATE(1970,1,1)+(-6/24)</f>
        <v>42807.635057870371</v>
      </c>
      <c r="T3139" s="9">
        <f t="shared" ref="T3139:T3202" si="299">(((I3139/60)/60)/24) + DATE(1970,1,1)+(-6/24)</f>
        <v>42858.55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41909.719386574077</v>
      </c>
      <c r="T3149" s="9">
        <f t="shared" si="299"/>
        <v>41949.761053240742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41447.589722222219</v>
      </c>
      <c r="T3160" s="9">
        <f t="shared" si="299"/>
        <v>41477.589722222219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41766.55572916667</v>
      </c>
      <c r="T3166" s="9">
        <f t="shared" si="299"/>
        <v>41799.55572916667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41878.628379629627</v>
      </c>
      <c r="T3175" s="9">
        <f t="shared" si="299"/>
        <v>41908.628379629627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41858.511782407404</v>
      </c>
      <c r="T3201" s="9">
        <f t="shared" si="299"/>
        <v>41888.625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MID(N3203,FIND("/",N3203,1)+1,LEN(N3203))</f>
        <v>musical</v>
      </c>
      <c r="S3203" s="9">
        <f t="shared" ref="S3203:S3266" si="304">(((J3203/60)/60)/24) + DATE(1970,1,1)+(-6/24)</f>
        <v>41861.517094907409</v>
      </c>
      <c r="T3203" s="9">
        <f t="shared" ref="T3203:T3266" si="305">(((I3203/60)/60)/24) + DATE(1970,1,1)+(-6/24)</f>
        <v>41882.517094907409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41778.387245370373</v>
      </c>
      <c r="T3211" s="9">
        <f t="shared" si="305"/>
        <v>41810.708333333336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41834.336574074077</v>
      </c>
      <c r="T3213" s="9">
        <f t="shared" si="305"/>
        <v>41865.833333333336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42206.585370370376</v>
      </c>
      <c r="T3225" s="9">
        <f t="shared" si="305"/>
        <v>42236.585370370376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41897.918125000004</v>
      </c>
      <c r="T3232" s="9">
        <f t="shared" si="305"/>
        <v>41912.915972222225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MID(N3267,FIND("/",N3267,1)+1,LEN(N3267))</f>
        <v>plays</v>
      </c>
      <c r="S3267" s="9">
        <f t="shared" ref="S3267:S3330" si="310">(((J3267/60)/60)/24) + DATE(1970,1,1)+(-6/24)</f>
        <v>42311.461979166663</v>
      </c>
      <c r="T3267" s="9">
        <f t="shared" ref="T3267:T3330" si="311">(((I3267/60)/60)/24) + DATE(1970,1,1)+(-6/24)</f>
        <v>42341.458333333328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42136.286134259266</v>
      </c>
      <c r="T3268" s="9">
        <f t="shared" si="311"/>
        <v>42167.625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42137.145798611105</v>
      </c>
      <c r="T3271" s="9">
        <f t="shared" si="311"/>
        <v>42171.208333333328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41931.432939814818</v>
      </c>
      <c r="T3279" s="9">
        <f t="shared" si="311"/>
        <v>41961.474606481483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42430.852534722217</v>
      </c>
      <c r="T3281" s="9">
        <f t="shared" si="311"/>
        <v>42460.81086805556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42538.48583333334</v>
      </c>
      <c r="T3303" s="9">
        <f t="shared" si="311"/>
        <v>42583.040972222225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42466.053715277783</v>
      </c>
      <c r="T3317" s="9">
        <f t="shared" si="311"/>
        <v>42496.053715277783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42498.789629629624</v>
      </c>
      <c r="T3319" s="9">
        <f t="shared" si="311"/>
        <v>42528.789629629624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MID(N3331,FIND("/",N3331,1)+1,LEN(N3331))</f>
        <v>plays</v>
      </c>
      <c r="S3331" s="9">
        <f t="shared" ref="S3331:S3394" si="316">(((J3331/60)/60)/24) + DATE(1970,1,1)+(-6/24)</f>
        <v>41837.073009259257</v>
      </c>
      <c r="T3331" s="9">
        <f t="shared" ref="T3331:T3394" si="317">(((I3331/60)/60)/24) + DATE(1970,1,1)+(-6/24)</f>
        <v>41847.708333333336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42437.148680555561</v>
      </c>
      <c r="T3338" s="9">
        <f t="shared" si="317"/>
        <v>42465.10701388889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42062.046412037031</v>
      </c>
      <c r="T3344" s="9">
        <f t="shared" si="317"/>
        <v>42094.957638888889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42320.851759259262</v>
      </c>
      <c r="T3367" s="9">
        <f t="shared" si="317"/>
        <v>42350.851759259262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42053.482627314821</v>
      </c>
      <c r="T3379" s="9">
        <f t="shared" si="317"/>
        <v>42083.455555555556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</v>
      </c>
      <c r="T3382" s="9">
        <f t="shared" si="317"/>
        <v>41972.745115740734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41947.512592592589</v>
      </c>
      <c r="T3389" s="9">
        <f t="shared" si="317"/>
        <v>41987.512592592597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41815.524826388886</v>
      </c>
      <c r="T3392" s="9">
        <f t="shared" si="317"/>
        <v>41830.524826388886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MID(N3395,FIND("/",N3395,1)+1,LEN(N3395))</f>
        <v>plays</v>
      </c>
      <c r="S3395" s="9">
        <f t="shared" ref="S3395:S3458" si="322">(((J3395/60)/60)/24) + DATE(1970,1,1)+(-6/24)</f>
        <v>41923.671643518523</v>
      </c>
      <c r="T3395" s="9">
        <f t="shared" ref="T3395:T3458" si="323">(((I3395/60)/60)/24) + DATE(1970,1,1)+(-6/24)</f>
        <v>41948.781944444447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42140.462314814817</v>
      </c>
      <c r="T3397" s="9">
        <f t="shared" si="323"/>
        <v>42154.506944444445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</v>
      </c>
      <c r="T3398" s="9">
        <f t="shared" si="323"/>
        <v>41790.915972222225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41941.50203703704</v>
      </c>
      <c r="T3400" s="9">
        <f t="shared" si="323"/>
        <v>41964.458333333328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42544.564328703709</v>
      </c>
      <c r="T3411" s="9">
        <f t="shared" si="323"/>
        <v>42582.623611111107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41775.813136574077</v>
      </c>
      <c r="T3435" s="9">
        <f t="shared" si="323"/>
        <v>41806.875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41800.130428240744</v>
      </c>
      <c r="T3436" s="9">
        <f t="shared" si="323"/>
        <v>41830.130428240744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42100.677858796291</v>
      </c>
      <c r="T3440" s="9">
        <f t="shared" si="323"/>
        <v>42126.625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42124.591111111105</v>
      </c>
      <c r="T3444" s="9">
        <f t="shared" si="323"/>
        <v>42154.591111111105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MID(N3459,FIND("/",N3459,1)+1,LEN(N3459))</f>
        <v>plays</v>
      </c>
      <c r="S3459" s="9">
        <f t="shared" ref="S3459:S3522" si="328">(((J3459/60)/60)/24) + DATE(1970,1,1)+(-6/24)</f>
        <v>42016.456678240742</v>
      </c>
      <c r="T3459" s="9">
        <f t="shared" ref="T3459:T3522" si="329">(((I3459/60)/60)/24) + DATE(1970,1,1)+(-6/24)</f>
        <v>42046.999305555553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41852.277222222219</v>
      </c>
      <c r="T3462" s="9">
        <f t="shared" si="329"/>
        <v>41866.277222222219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42605.515381944439</v>
      </c>
      <c r="T3470" s="9">
        <f t="shared" si="329"/>
        <v>42633.875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41841.570486111108</v>
      </c>
      <c r="T3473" s="9">
        <f t="shared" si="329"/>
        <v>41882.583333333336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42053.666921296302</v>
      </c>
      <c r="T3480" s="9">
        <f t="shared" si="329"/>
        <v>42079.625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41781.605092592588</v>
      </c>
      <c r="T3481" s="9">
        <f t="shared" si="329"/>
        <v>41811.605092592588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</v>
      </c>
      <c r="T3483" s="9">
        <f t="shared" si="329"/>
        <v>42005.99754629629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41915.512835648151</v>
      </c>
      <c r="T3497" s="9">
        <f t="shared" si="329"/>
        <v>41944.470833333333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42511.491944444439</v>
      </c>
      <c r="T3499" s="9">
        <f t="shared" si="329"/>
        <v>42523.666666666672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</v>
      </c>
      <c r="T3502" s="9">
        <f t="shared" si="329"/>
        <v>42435.957638888889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41794.567523148151</v>
      </c>
      <c r="T3519" s="9">
        <f t="shared" si="329"/>
        <v>41824.208333333336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MID(N3523,FIND("/",N3523,1)+1,LEN(N3523))</f>
        <v>plays</v>
      </c>
      <c r="S3523" s="9">
        <f t="shared" ref="S3523:S3586" si="334">(((J3523/60)/60)/24) + DATE(1970,1,1)+(-6/24)</f>
        <v>41881.111342592594</v>
      </c>
      <c r="T3523" s="9">
        <f t="shared" ref="T3523:T3586" si="335">(((I3523/60)/60)/24) + DATE(1970,1,1)+(-6/24)</f>
        <v>41911.111342592594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42248.390162037031</v>
      </c>
      <c r="T3537" s="9">
        <f t="shared" si="335"/>
        <v>42279.5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41923.104351851849</v>
      </c>
      <c r="T3539" s="9">
        <f t="shared" si="335"/>
        <v>41960.082638888889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42115.639652777783</v>
      </c>
      <c r="T3562" s="9">
        <f t="shared" si="335"/>
        <v>42150.864583333328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42236.373252314821</v>
      </c>
      <c r="T3566" s="9">
        <f t="shared" si="335"/>
        <v>42282.416666666672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41976.081979166673</v>
      </c>
      <c r="T3572" s="9">
        <f t="shared" si="335"/>
        <v>42004.041666666672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41926.692685185182</v>
      </c>
      <c r="T3576" s="9">
        <f t="shared" si="335"/>
        <v>41956.734351851846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MID(N3587,FIND("/",N3587,1)+1,LEN(N3587))</f>
        <v>plays</v>
      </c>
      <c r="S3587" s="9">
        <f t="shared" ref="S3587:S3650" si="340">(((J3587/60)/60)/24) + DATE(1970,1,1)+(-6/24)</f>
        <v>41964.466319444444</v>
      </c>
      <c r="T3587" s="9">
        <f t="shared" ref="T3587:T3650" si="341">(((I3587/60)/60)/24) + DATE(1970,1,1)+(-6/24)</f>
        <v>41994.466319444444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42506.459375000006</v>
      </c>
      <c r="T3610" s="9">
        <f t="shared" si="341"/>
        <v>42538.333333333328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42429.741724537031</v>
      </c>
      <c r="T3611" s="9">
        <f t="shared" si="341"/>
        <v>42459.700057870374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41789.476979166669</v>
      </c>
      <c r="T3614" s="9">
        <f t="shared" si="341"/>
        <v>41799.476979166669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42660.882245370376</v>
      </c>
      <c r="T3621" s="9">
        <f t="shared" si="341"/>
        <v>42693.666666666672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42545.524189814809</v>
      </c>
      <c r="T3626" s="9">
        <f t="shared" si="341"/>
        <v>42605.524189814809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42226.444780092599</v>
      </c>
      <c r="T3638" s="9">
        <f t="shared" si="341"/>
        <v>42261.444780092599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41899.377071759263</v>
      </c>
      <c r="T3643" s="9">
        <f t="shared" si="341"/>
        <v>41916.958333333336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MID(N3651,FIND("/",N3651,1)+1,LEN(N3651))</f>
        <v>plays</v>
      </c>
      <c r="S3651" s="9">
        <f t="shared" ref="S3651:S3714" si="346">(((J3651/60)/60)/24) + DATE(1970,1,1)+(-6/24)</f>
        <v>41780.462893518517</v>
      </c>
      <c r="T3651" s="9">
        <f t="shared" ref="T3651:T3714" si="347">(((I3651/60)/60)/24) + DATE(1970,1,1)+(-6/24)</f>
        <v>41806.462893518517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42737.660138888896</v>
      </c>
      <c r="T3658" s="9">
        <f t="shared" si="347"/>
        <v>42767.707638888889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42499.379849537043</v>
      </c>
      <c r="T3659" s="9">
        <f t="shared" si="347"/>
        <v>42522.654166666667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42173.720127314817</v>
      </c>
      <c r="T3669" s="9">
        <f t="shared" si="347"/>
        <v>42203.720127314817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41802.324282407404</v>
      </c>
      <c r="T3679" s="9">
        <f t="shared" si="347"/>
        <v>41822.915972222225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42627.204097222217</v>
      </c>
      <c r="T3682" s="9">
        <f t="shared" si="347"/>
        <v>42648.204097222217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41940.348182870373</v>
      </c>
      <c r="T3692" s="9">
        <f t="shared" si="347"/>
        <v>41970.389849537038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41809.892199074071</v>
      </c>
      <c r="T3710" s="9">
        <f t="shared" si="347"/>
        <v>41823.892199074071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42133.922071759262</v>
      </c>
      <c r="T3714" s="9">
        <f t="shared" si="347"/>
        <v>42155.040972222225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MID(N3715,FIND("/",N3715,1)+1,LEN(N3715))</f>
        <v>plays</v>
      </c>
      <c r="S3715" s="9">
        <f t="shared" ref="S3715:S3778" si="352">(((J3715/60)/60)/24) + DATE(1970,1,1)+(-6/24)</f>
        <v>42505.488032407404</v>
      </c>
      <c r="T3715" s="9">
        <f t="shared" ref="T3715:T3778" si="353">(((I3715/60)/60)/24) + DATE(1970,1,1)+(-6/24)</f>
        <v>42525.488032407404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42118.306331018524</v>
      </c>
      <c r="T3716" s="9">
        <f t="shared" si="353"/>
        <v>42149.915972222225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41943.503032407411</v>
      </c>
      <c r="T3725" s="9">
        <f t="shared" si="353"/>
        <v>41973.544699074075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42465.241435185191</v>
      </c>
      <c r="T3726" s="9">
        <f t="shared" si="353"/>
        <v>42494.708333333328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42461.890868055561</v>
      </c>
      <c r="T3728" s="9">
        <f t="shared" si="353"/>
        <v>42489.625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41831.447939814818</v>
      </c>
      <c r="T3747" s="9">
        <f t="shared" si="353"/>
        <v>41861.447939814818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41747.221504629626</v>
      </c>
      <c r="T3760" s="9">
        <f t="shared" si="353"/>
        <v>41777.958333333336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42655.755173611105</v>
      </c>
      <c r="T3775" s="9">
        <f t="shared" si="353"/>
        <v>42688.838888888888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MID(N3779,FIND("/",N3779,1)+1,LEN(N3779))</f>
        <v>musical</v>
      </c>
      <c r="S3779" s="9">
        <f t="shared" ref="S3779:S3842" si="358">(((J3779/60)/60)/24) + DATE(1970,1,1)+(-6/24)</f>
        <v>41886.861354166671</v>
      </c>
      <c r="T3779" s="9">
        <f t="shared" ref="T3779:T3842" si="359">(((I3779/60)/60)/24) + DATE(1970,1,1)+(-6/24)</f>
        <v>41908.916666666664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42546.612233796302</v>
      </c>
      <c r="T3784" s="9">
        <f t="shared" si="359"/>
        <v>42575.708333333328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41831.472777777781</v>
      </c>
      <c r="T3800" s="9">
        <f t="shared" si="359"/>
        <v>41861.472777777781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41963.622361111105</v>
      </c>
      <c r="T3835" s="9">
        <f t="shared" si="359"/>
        <v>41974.547916666663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42154.892638888887</v>
      </c>
      <c r="T3841" s="9">
        <f t="shared" si="359"/>
        <v>42214.892638888887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MID(N3843,FIND("/",N3843,1)+1,LEN(N3843))</f>
        <v>plays</v>
      </c>
      <c r="S3843" s="9">
        <f t="shared" ref="S3843:S3906" si="364">(((J3843/60)/60)/24) + DATE(1970,1,1)+(-6/24)</f>
        <v>41780.535729166666</v>
      </c>
      <c r="T3843" s="9">
        <f t="shared" ref="T3843:T3906" si="365">(((I3843/60)/60)/24) + DATE(1970,1,1)+(-6/24)</f>
        <v>41840.535729166666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42248.377013888887</v>
      </c>
      <c r="T3847" s="9">
        <f t="shared" si="365"/>
        <v>42278.377013888887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42128.181064814817</v>
      </c>
      <c r="T3860" s="9">
        <f t="shared" si="365"/>
        <v>42146.625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41833.410995370366</v>
      </c>
      <c r="T3862" s="9">
        <f t="shared" si="365"/>
        <v>41863.410995370366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41865.409780092588</v>
      </c>
      <c r="T3870" s="9">
        <f t="shared" si="365"/>
        <v>41890.409780092588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</v>
      </c>
      <c r="T3872" s="9">
        <f t="shared" si="365"/>
        <v>41822.92219907407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41867.402280092596</v>
      </c>
      <c r="T3894" s="9">
        <f t="shared" si="365"/>
        <v>41875.041666666664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41843.525011574071</v>
      </c>
      <c r="T3901" s="9">
        <f t="shared" si="365"/>
        <v>41863.525011574071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42317.576377314821</v>
      </c>
      <c r="T3903" s="9">
        <f t="shared" si="365"/>
        <v>42357.576377314821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MID(N3907,FIND("/",N3907,1)+1,LEN(N3907))</f>
        <v>plays</v>
      </c>
      <c r="S3907" s="9">
        <f t="shared" ref="S3907:S3970" si="370">(((J3907/60)/60)/24) + DATE(1970,1,1)+(-6/24)</f>
        <v>42124.373877314814</v>
      </c>
      <c r="T3907" s="9">
        <f t="shared" ref="T3907:T3970" si="371">(((I3907/60)/60)/24) + DATE(1970,1,1)+(-6/24)</f>
        <v>42166.708333333328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42114.568935185183</v>
      </c>
      <c r="T3916" s="9">
        <f t="shared" si="371"/>
        <v>42134.707638888889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42221.406782407401</v>
      </c>
      <c r="T3937" s="9">
        <f t="shared" si="371"/>
        <v>42281.406782407401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42151.655717592599</v>
      </c>
      <c r="T3940" s="9">
        <f t="shared" si="371"/>
        <v>42182.655717592599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41829.075497685182</v>
      </c>
      <c r="T3950" s="9">
        <f t="shared" si="371"/>
        <v>41889.075497685182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42513.726319444439</v>
      </c>
      <c r="T3959" s="9">
        <f t="shared" si="371"/>
        <v>42559.726319444439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41816.700370370374</v>
      </c>
      <c r="T3960" s="9">
        <f t="shared" si="371"/>
        <v>41853.333333333336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MID(N3971,FIND("/",N3971,1)+1,LEN(N3971))</f>
        <v>plays</v>
      </c>
      <c r="S3971" s="9">
        <f t="shared" ref="S3971:S4034" si="376">(((J3971/60)/60)/24) + DATE(1970,1,1)+(-6/24)</f>
        <v>42601.604699074072</v>
      </c>
      <c r="T3971" s="9">
        <f t="shared" ref="T3971:T4034" si="377">(((I3971/60)/60)/24) + DATE(1970,1,1)+(-6/24)</f>
        <v>42610.913194444445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42447.613553240735</v>
      </c>
      <c r="T3972" s="9">
        <f t="shared" si="377"/>
        <v>42477.613553240735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41920.713472222218</v>
      </c>
      <c r="T3986" s="9">
        <f t="shared" si="377"/>
        <v>41950.75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</v>
      </c>
      <c r="T3998" s="9">
        <f t="shared" si="377"/>
        <v>41963.419444444444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42174.530821759254</v>
      </c>
      <c r="T4017" s="9">
        <f t="shared" si="377"/>
        <v>42204.530821759254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41990.334108796291</v>
      </c>
      <c r="T4024" s="9">
        <f t="shared" si="377"/>
        <v>42035.870833333334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42408.749571759254</v>
      </c>
      <c r="T4025" s="9">
        <f t="shared" si="377"/>
        <v>42453.707905092597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42321.775115740747</v>
      </c>
      <c r="T4031" s="9">
        <f t="shared" si="377"/>
        <v>42351.775115740747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MID(N4035,FIND("/",N4035,1)+1,LEN(N4035))</f>
        <v>plays</v>
      </c>
      <c r="S4035" s="9">
        <f t="shared" ref="S4035:S4098" si="382">(((J4035/60)/60)/24) + DATE(1970,1,1)+(-6/24)</f>
        <v>42614.018796296295</v>
      </c>
      <c r="T4035" s="9">
        <f t="shared" ref="T4035:T4098" si="383">(((I4035/60)/60)/24) + DATE(1970,1,1)+(-6/24)</f>
        <v>42645.125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41903.632951388885</v>
      </c>
      <c r="T4037" s="9">
        <f t="shared" si="383"/>
        <v>41933.632951388885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41804.687083333331</v>
      </c>
      <c r="T4038" s="9">
        <f t="shared" si="383"/>
        <v>41821.6875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42496.820775462969</v>
      </c>
      <c r="T4039" s="9">
        <f t="shared" si="383"/>
        <v>42514.350694444445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41869.548726851855</v>
      </c>
      <c r="T4040" s="9">
        <f t="shared" si="383"/>
        <v>41929.548726851855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41761.560150462967</v>
      </c>
      <c r="T4053" s="9">
        <f t="shared" si="383"/>
        <v>41768.036805555559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42534.683321759265</v>
      </c>
      <c r="T4058" s="9">
        <f t="shared" si="383"/>
        <v>42554.582638888889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42078.09520833334</v>
      </c>
      <c r="T4075" s="9">
        <f t="shared" si="383"/>
        <v>42132.916666666672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41905.545706018522</v>
      </c>
      <c r="T4078" s="9">
        <f t="shared" si="383"/>
        <v>41933.57708333333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MID(N4099,FIND("/",N4099,1)+1,LEN(N4099))</f>
        <v>plays</v>
      </c>
      <c r="S4099" s="9">
        <f t="shared" ref="S4099:S4115" si="388">(((J4099/60)/60)/24) + DATE(1970,1,1)+(-6/24)</f>
        <v>42344.574502314819</v>
      </c>
      <c r="T4099" s="9">
        <f t="shared" ref="T4099:T4115" si="389">(((I4099/60)/60)/24) + DATE(1970,1,1)+(-6/24)</f>
        <v>42400.746527777781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42766.781678240746</v>
      </c>
      <c r="T4110" s="9">
        <f t="shared" si="389"/>
        <v>42796.958333333328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42512.376747685179</v>
      </c>
      <c r="T4112" s="9">
        <f t="shared" si="389"/>
        <v>42572.376747685179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autoFilter ref="A1:T1" xr:uid="{C5988E96-A531-4572-80F7-7535479CB472}"/>
  <conditionalFormatting sqref="F3:F1048576 F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F505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E8C6-E0B0-4253-9297-D94A5E6A7EE5}">
  <dimension ref="B1:G14"/>
  <sheetViews>
    <sheetView workbookViewId="0">
      <selection activeCell="T6" sqref="T6"/>
    </sheetView>
  </sheetViews>
  <sheetFormatPr defaultRowHeight="14.5" x14ac:dyDescent="0.35"/>
  <cols>
    <col min="1" max="1" width="2.36328125" customWidth="1"/>
    <col min="2" max="2" width="12.90625" bestFit="1" customWidth="1"/>
    <col min="3" max="3" width="15.26953125" bestFit="1" customWidth="1"/>
    <col min="4" max="4" width="3.6328125" bestFit="1" customWidth="1"/>
    <col min="5" max="5" width="5.453125" bestFit="1" customWidth="1"/>
    <col min="6" max="6" width="8.08984375" bestFit="1" customWidth="1"/>
    <col min="7" max="7" width="10.7265625" bestFit="1" customWidth="1"/>
  </cols>
  <sheetData>
    <row r="1" spans="2:7" x14ac:dyDescent="0.35">
      <c r="B1" s="6" t="s">
        <v>8223</v>
      </c>
      <c r="C1" t="s">
        <v>8310</v>
      </c>
    </row>
    <row r="3" spans="2:7" x14ac:dyDescent="0.35">
      <c r="B3" s="6" t="s">
        <v>8323</v>
      </c>
      <c r="C3" s="6" t="s">
        <v>8322</v>
      </c>
    </row>
    <row r="4" spans="2:7" x14ac:dyDescent="0.35">
      <c r="B4" s="6" t="s">
        <v>8311</v>
      </c>
      <c r="C4" t="s">
        <v>8219</v>
      </c>
      <c r="D4" t="s">
        <v>8222</v>
      </c>
      <c r="E4" t="s">
        <v>8221</v>
      </c>
      <c r="F4" t="s">
        <v>8220</v>
      </c>
      <c r="G4" t="s">
        <v>8321</v>
      </c>
    </row>
    <row r="5" spans="2:7" x14ac:dyDescent="0.35">
      <c r="B5" s="7" t="s">
        <v>8312</v>
      </c>
      <c r="C5" s="8">
        <v>300</v>
      </c>
      <c r="D5" s="8"/>
      <c r="E5" s="8">
        <v>180</v>
      </c>
      <c r="F5" s="8">
        <v>40</v>
      </c>
      <c r="G5" s="8">
        <v>520</v>
      </c>
    </row>
    <row r="6" spans="2:7" x14ac:dyDescent="0.35">
      <c r="B6" s="7" t="s">
        <v>8313</v>
      </c>
      <c r="C6" s="8">
        <v>34</v>
      </c>
      <c r="D6" s="8">
        <v>6</v>
      </c>
      <c r="E6" s="8">
        <v>140</v>
      </c>
      <c r="F6" s="8">
        <v>20</v>
      </c>
      <c r="G6" s="8">
        <v>200</v>
      </c>
    </row>
    <row r="7" spans="2:7" x14ac:dyDescent="0.35">
      <c r="B7" s="7" t="s">
        <v>8314</v>
      </c>
      <c r="C7" s="8">
        <v>80</v>
      </c>
      <c r="D7" s="8"/>
      <c r="E7" s="8">
        <v>140</v>
      </c>
      <c r="F7" s="8"/>
      <c r="G7" s="8">
        <v>220</v>
      </c>
    </row>
    <row r="8" spans="2:7" x14ac:dyDescent="0.35">
      <c r="B8" s="7" t="s">
        <v>8315</v>
      </c>
      <c r="C8" s="8"/>
      <c r="D8" s="8"/>
      <c r="E8" s="8"/>
      <c r="F8" s="8">
        <v>24</v>
      </c>
      <c r="G8" s="8">
        <v>24</v>
      </c>
    </row>
    <row r="9" spans="2:7" x14ac:dyDescent="0.35">
      <c r="B9" s="7" t="s">
        <v>8316</v>
      </c>
      <c r="C9" s="8">
        <v>540</v>
      </c>
      <c r="D9" s="8">
        <v>20</v>
      </c>
      <c r="E9" s="8">
        <v>120</v>
      </c>
      <c r="F9" s="8">
        <v>20</v>
      </c>
      <c r="G9" s="8">
        <v>700</v>
      </c>
    </row>
    <row r="10" spans="2:7" x14ac:dyDescent="0.35">
      <c r="B10" s="7" t="s">
        <v>8317</v>
      </c>
      <c r="C10" s="8">
        <v>103</v>
      </c>
      <c r="D10" s="8"/>
      <c r="E10" s="8">
        <v>117</v>
      </c>
      <c r="F10" s="8"/>
      <c r="G10" s="8">
        <v>220</v>
      </c>
    </row>
    <row r="11" spans="2:7" x14ac:dyDescent="0.35">
      <c r="B11" s="7" t="s">
        <v>8318</v>
      </c>
      <c r="C11" s="8">
        <v>80</v>
      </c>
      <c r="D11" s="8"/>
      <c r="E11" s="8">
        <v>127</v>
      </c>
      <c r="F11" s="8">
        <v>30</v>
      </c>
      <c r="G11" s="8">
        <v>237</v>
      </c>
    </row>
    <row r="12" spans="2:7" x14ac:dyDescent="0.35">
      <c r="B12" s="7" t="s">
        <v>8319</v>
      </c>
      <c r="C12" s="8">
        <v>209</v>
      </c>
      <c r="D12" s="8"/>
      <c r="E12" s="8">
        <v>213</v>
      </c>
      <c r="F12" s="8">
        <v>178</v>
      </c>
      <c r="G12" s="8">
        <v>600</v>
      </c>
    </row>
    <row r="13" spans="2:7" x14ac:dyDescent="0.35">
      <c r="B13" s="7" t="s">
        <v>8320</v>
      </c>
      <c r="C13" s="8">
        <v>839</v>
      </c>
      <c r="D13" s="8">
        <v>24</v>
      </c>
      <c r="E13" s="8">
        <v>493</v>
      </c>
      <c r="F13" s="8">
        <v>37</v>
      </c>
      <c r="G13" s="8">
        <v>1393</v>
      </c>
    </row>
    <row r="14" spans="2:7" x14ac:dyDescent="0.35">
      <c r="B14" s="7" t="s">
        <v>8321</v>
      </c>
      <c r="C14" s="8">
        <v>2185</v>
      </c>
      <c r="D14" s="8">
        <v>50</v>
      </c>
      <c r="E14" s="8">
        <v>1530</v>
      </c>
      <c r="F14" s="8">
        <v>349</v>
      </c>
      <c r="G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4A1E-E2AD-49B5-9EF8-6353A425437B}">
  <dimension ref="A1:F47"/>
  <sheetViews>
    <sheetView topLeftCell="A4" workbookViewId="0">
      <selection activeCell="C33" sqref="C3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8310</v>
      </c>
    </row>
    <row r="2" spans="1:6" x14ac:dyDescent="0.35">
      <c r="A2" s="6" t="s">
        <v>8308</v>
      </c>
      <c r="B2" t="s">
        <v>8310</v>
      </c>
    </row>
    <row r="4" spans="1:6" x14ac:dyDescent="0.35">
      <c r="A4" s="6" t="s">
        <v>8323</v>
      </c>
      <c r="B4" s="6" t="s">
        <v>8322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F1AF-1C54-4C80-AB9E-9093915C3D42}">
  <dimension ref="A1:E18"/>
  <sheetViews>
    <sheetView workbookViewId="0">
      <selection activeCell="B20" sqref="B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0.81640625" bestFit="1" customWidth="1"/>
    <col min="8" max="8" width="12.90625" bestFit="1" customWidth="1"/>
    <col min="9" max="9" width="10.81640625" bestFit="1" customWidth="1"/>
    <col min="10" max="10" width="17.7265625" bestFit="1" customWidth="1"/>
    <col min="11" max="11" width="15.6328125" bestFit="1" customWidth="1"/>
  </cols>
  <sheetData>
    <row r="1" spans="1:5" x14ac:dyDescent="0.35">
      <c r="A1" s="6" t="s">
        <v>8308</v>
      </c>
      <c r="B1" t="s">
        <v>8310</v>
      </c>
    </row>
    <row r="2" spans="1:5" x14ac:dyDescent="0.35">
      <c r="A2" s="6" t="s">
        <v>8379</v>
      </c>
      <c r="B2" t="s">
        <v>8310</v>
      </c>
    </row>
    <row r="4" spans="1:5" x14ac:dyDescent="0.35">
      <c r="A4" s="6" t="s">
        <v>8323</v>
      </c>
      <c r="B4" s="6" t="s">
        <v>8322</v>
      </c>
    </row>
    <row r="5" spans="1:5" x14ac:dyDescent="0.35">
      <c r="A5" s="6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5">
      <c r="A6" s="10" t="s">
        <v>8373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3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5">
      <c r="A9" s="10" t="s">
        <v>8376</v>
      </c>
      <c r="B9" s="8">
        <v>27</v>
      </c>
      <c r="C9" s="8">
        <v>102</v>
      </c>
      <c r="D9" s="8">
        <v>193</v>
      </c>
      <c r="E9" s="8">
        <v>322</v>
      </c>
    </row>
    <row r="10" spans="1:5" x14ac:dyDescent="0.35">
      <c r="A10" s="10" t="s">
        <v>8367</v>
      </c>
      <c r="B10" s="8">
        <v>26</v>
      </c>
      <c r="C10" s="8">
        <v>126</v>
      </c>
      <c r="D10" s="8">
        <v>232</v>
      </c>
      <c r="E10" s="8">
        <v>384</v>
      </c>
    </row>
    <row r="11" spans="1:5" x14ac:dyDescent="0.35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5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5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5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5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5">
      <c r="A16" s="10" t="s">
        <v>8372</v>
      </c>
      <c r="B16" s="8">
        <v>37</v>
      </c>
      <c r="C16" s="8">
        <v>114</v>
      </c>
      <c r="D16" s="8">
        <v>180</v>
      </c>
      <c r="E16" s="8">
        <v>331</v>
      </c>
    </row>
    <row r="17" spans="1:5" x14ac:dyDescent="0.35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5">
      <c r="A18" s="10" t="s">
        <v>8321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6C5C-A176-4907-BE6A-E15BDA2CB83F}">
  <dimension ref="A1:H13"/>
  <sheetViews>
    <sheetView topLeftCell="A20" workbookViewId="0">
      <selection activeCell="C7" sqref="C7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COUNTIFS(goal,"&lt;1000",State, "=successful")</f>
        <v>322</v>
      </c>
      <c r="C2">
        <f>COUNTIFS(goal,"&lt;1000",State, "=failed")</f>
        <v>113</v>
      </c>
      <c r="D2">
        <f>COUNTIFS(goal,"&lt;1000",State, "=canceled")</f>
        <v>18</v>
      </c>
      <c r="E2">
        <f>SUM(B2:D2)</f>
        <v>453</v>
      </c>
      <c r="F2" s="11">
        <f>(B2/$E2)</f>
        <v>0.71081677704194257</v>
      </c>
      <c r="G2" s="11">
        <f>(C2/$E2)</f>
        <v>0.24944812362030905</v>
      </c>
      <c r="H2" s="11">
        <f>(D2/$E2)</f>
        <v>3.9735099337748346E-2</v>
      </c>
    </row>
    <row r="3" spans="1:8" x14ac:dyDescent="0.35">
      <c r="A3" t="s">
        <v>8389</v>
      </c>
      <c r="B3">
        <f>COUNTIFS(goal,"&gt;=1000",goal, "&lt;5000",State, "=successful")</f>
        <v>932</v>
      </c>
      <c r="C3">
        <f>COUNTIFS(goal,"&gt;=1000",goal, "&lt;5000",State, "=failed")</f>
        <v>420</v>
      </c>
      <c r="D3">
        <f>COUNTIFS(goal,"&gt;=1000",goal, "&lt;5000",State, "=canceled")</f>
        <v>60</v>
      </c>
      <c r="E3">
        <f t="shared" ref="E3:E13" si="0">SUM(B3:D3)</f>
        <v>1412</v>
      </c>
      <c r="F3" s="11">
        <f t="shared" ref="F3:H13" si="1">(B3/$E3)</f>
        <v>0.66005665722379603</v>
      </c>
      <c r="G3" s="11">
        <f t="shared" si="1"/>
        <v>0.29745042492917845</v>
      </c>
      <c r="H3" s="11">
        <f t="shared" si="1"/>
        <v>4.2492917847025496E-2</v>
      </c>
    </row>
    <row r="4" spans="1:8" x14ac:dyDescent="0.35">
      <c r="A4" t="s">
        <v>8390</v>
      </c>
      <c r="B4">
        <f>COUNTIFS(goal,"&gt;=5000",goal, "&lt;10000",State, "=successful")</f>
        <v>381</v>
      </c>
      <c r="C4">
        <f>COUNTIFS(goal,"&gt;=5000",goal, "&lt;10000",State, "=failed")</f>
        <v>283</v>
      </c>
      <c r="D4">
        <f>COUNTIFS(goal,"&gt;=5000",goal, "&lt;10000",State, "=canceled")</f>
        <v>52</v>
      </c>
      <c r="E4">
        <f t="shared" si="0"/>
        <v>716</v>
      </c>
      <c r="F4" s="11">
        <f t="shared" si="1"/>
        <v>0.53212290502793291</v>
      </c>
      <c r="G4" s="11">
        <f t="shared" si="1"/>
        <v>0.39525139664804471</v>
      </c>
      <c r="H4" s="11">
        <f t="shared" si="1"/>
        <v>7.2625698324022353E-2</v>
      </c>
    </row>
    <row r="5" spans="1:8" x14ac:dyDescent="0.35">
      <c r="A5" t="s">
        <v>8391</v>
      </c>
      <c r="B5">
        <f>COUNTIFS(goal,"&gt;=10000",goal, "&lt;15000",State, "=successful")</f>
        <v>168</v>
      </c>
      <c r="C5">
        <f>COUNTIFS(goal,"&gt;=10000",goal, "&lt;15000",State, "=failed")</f>
        <v>144</v>
      </c>
      <c r="D5">
        <f>COUNTIFS(goal,"&gt;=10000",goal, "&lt;15000",State, "=canceled")</f>
        <v>40</v>
      </c>
      <c r="E5">
        <f t="shared" si="0"/>
        <v>352</v>
      </c>
      <c r="F5" s="11">
        <f t="shared" si="1"/>
        <v>0.47727272727272729</v>
      </c>
      <c r="G5" s="11">
        <f t="shared" si="1"/>
        <v>0.40909090909090912</v>
      </c>
      <c r="H5" s="11">
        <f t="shared" si="1"/>
        <v>0.11363636363636363</v>
      </c>
    </row>
    <row r="6" spans="1:8" x14ac:dyDescent="0.35">
      <c r="A6" t="s">
        <v>8392</v>
      </c>
      <c r="B6">
        <f>COUNTIFS(goal,"&gt;=15000",goal, "&lt;20000",State, "=successful")</f>
        <v>94</v>
      </c>
      <c r="C6">
        <f>COUNTIFS(goal,"&gt;=15000",goal, "&lt;20000",State, "=failed")</f>
        <v>90</v>
      </c>
      <c r="D6">
        <f>COUNTIFS(goal,"&gt;=15000",goal, "&lt;20000",State, "=canceled")</f>
        <v>17</v>
      </c>
      <c r="E6">
        <f t="shared" si="0"/>
        <v>201</v>
      </c>
      <c r="F6" s="11">
        <f t="shared" si="1"/>
        <v>0.46766169154228854</v>
      </c>
      <c r="G6" s="11">
        <f t="shared" si="1"/>
        <v>0.44776119402985076</v>
      </c>
      <c r="H6" s="11">
        <f t="shared" si="1"/>
        <v>8.45771144278607E-2</v>
      </c>
    </row>
    <row r="7" spans="1:8" x14ac:dyDescent="0.35">
      <c r="A7" t="s">
        <v>8393</v>
      </c>
      <c r="B7">
        <f>COUNTIFS(goal,"&gt;=20000",goal, "&lt;25000",State, "=successful")</f>
        <v>62</v>
      </c>
      <c r="C7">
        <f>COUNTIFS(goal,"&gt;=20000",goal, "&lt;25000",State, "=failed")</f>
        <v>72</v>
      </c>
      <c r="D7">
        <f>COUNTIFS(goal,"&gt;=20000",goal, "&lt;25000",State, "=canceled")</f>
        <v>14</v>
      </c>
      <c r="E7">
        <f t="shared" si="0"/>
        <v>148</v>
      </c>
      <c r="F7" s="11">
        <f t="shared" si="1"/>
        <v>0.41891891891891891</v>
      </c>
      <c r="G7" s="11">
        <f t="shared" si="1"/>
        <v>0.48648648648648651</v>
      </c>
      <c r="H7" s="11">
        <f t="shared" si="1"/>
        <v>9.45945945945946E-2</v>
      </c>
    </row>
    <row r="8" spans="1:8" x14ac:dyDescent="0.35">
      <c r="A8" t="s">
        <v>8394</v>
      </c>
      <c r="B8">
        <f>COUNTIFS(goal,"&gt;=25000",goal, "&lt;30000",State, "=successful")</f>
        <v>55</v>
      </c>
      <c r="C8">
        <f>COUNTIFS(goal,"&gt;=25000",goal, "&lt;30000",State, "=failed")</f>
        <v>64</v>
      </c>
      <c r="D8">
        <f>COUNTIFS(goal,"&gt;=25000",goal, "&lt;30000",State, "=canceled")</f>
        <v>18</v>
      </c>
      <c r="E8">
        <f t="shared" si="0"/>
        <v>137</v>
      </c>
      <c r="F8" s="11">
        <f t="shared" si="1"/>
        <v>0.40145985401459855</v>
      </c>
      <c r="G8" s="11">
        <f t="shared" si="1"/>
        <v>0.46715328467153283</v>
      </c>
      <c r="H8" s="11">
        <f t="shared" si="1"/>
        <v>0.13138686131386862</v>
      </c>
    </row>
    <row r="9" spans="1:8" x14ac:dyDescent="0.35">
      <c r="A9" t="s">
        <v>8395</v>
      </c>
      <c r="B9">
        <f>COUNTIFS(goal,"&gt;=30000",goal, "&lt;35000",State, "=successful")</f>
        <v>32</v>
      </c>
      <c r="C9">
        <f>COUNTIFS(goal,"&gt;=30000",goal, "&lt;35000",State, "=failed")</f>
        <v>37</v>
      </c>
      <c r="D9">
        <f>COUNTIFS(goal,"&gt;=30000",goal, "&lt;35000",State, "=canceled")</f>
        <v>13</v>
      </c>
      <c r="E9">
        <f t="shared" si="0"/>
        <v>82</v>
      </c>
      <c r="F9" s="11">
        <f t="shared" si="1"/>
        <v>0.3902439024390244</v>
      </c>
      <c r="G9" s="11">
        <f t="shared" si="1"/>
        <v>0.45121951219512196</v>
      </c>
      <c r="H9" s="11">
        <f t="shared" si="1"/>
        <v>0.15853658536585366</v>
      </c>
    </row>
    <row r="10" spans="1:8" x14ac:dyDescent="0.35">
      <c r="A10" t="s">
        <v>8396</v>
      </c>
      <c r="B10">
        <f>COUNTIFS(goal,"&gt;=35000",goal, "&lt;40000",State, "=successful")</f>
        <v>26</v>
      </c>
      <c r="C10">
        <f>COUNTIFS(goal,"&gt;=35000",goal, "&lt;40000",State, "=failed")</f>
        <v>22</v>
      </c>
      <c r="D10">
        <f>COUNTIFS(goal,"&gt;=35000",goal, "&lt;40000",State, "=canceled")</f>
        <v>7</v>
      </c>
      <c r="E10">
        <f t="shared" si="0"/>
        <v>55</v>
      </c>
      <c r="F10" s="11">
        <f t="shared" si="1"/>
        <v>0.47272727272727272</v>
      </c>
      <c r="G10" s="11">
        <f t="shared" si="1"/>
        <v>0.4</v>
      </c>
      <c r="H10" s="11">
        <f t="shared" si="1"/>
        <v>0.12727272727272726</v>
      </c>
    </row>
    <row r="11" spans="1:8" x14ac:dyDescent="0.35">
      <c r="A11" t="s">
        <v>8397</v>
      </c>
      <c r="B11">
        <f>COUNTIFS(goal,"&gt;=40000",goal, "&lt;45000",State, "=successful")</f>
        <v>21</v>
      </c>
      <c r="C11">
        <f>COUNTIFS(goal,"&gt;=40000",goal, "&lt;45000",State, "=failed")</f>
        <v>16</v>
      </c>
      <c r="D11">
        <f>COUNTIFS(goal,"&gt;=40000",goal, "&lt;45000",State, "=canceled")</f>
        <v>6</v>
      </c>
      <c r="E11">
        <f t="shared" si="0"/>
        <v>43</v>
      </c>
      <c r="F11" s="11">
        <f t="shared" si="1"/>
        <v>0.48837209302325579</v>
      </c>
      <c r="G11" s="11">
        <f t="shared" si="1"/>
        <v>0.37209302325581395</v>
      </c>
      <c r="H11" s="11">
        <f t="shared" si="1"/>
        <v>0.13953488372093023</v>
      </c>
    </row>
    <row r="12" spans="1:8" x14ac:dyDescent="0.35">
      <c r="A12" t="s">
        <v>8398</v>
      </c>
      <c r="B12">
        <f>COUNTIFS(goal,"&gt;=45000",goal, "&lt;50000",State, "=successful")</f>
        <v>6</v>
      </c>
      <c r="C12">
        <f>COUNTIFS(goal,"&gt;=45000",goal, "&lt;50000",State, "=failed")</f>
        <v>11</v>
      </c>
      <c r="D12">
        <f>COUNTIFS(goal,"&gt;=45000",goal, "&lt;50000",State, "=canceled")</f>
        <v>4</v>
      </c>
      <c r="E12">
        <f t="shared" si="0"/>
        <v>21</v>
      </c>
      <c r="F12" s="11">
        <f t="shared" si="1"/>
        <v>0.2857142857142857</v>
      </c>
      <c r="G12" s="11">
        <f t="shared" si="1"/>
        <v>0.52380952380952384</v>
      </c>
      <c r="H12" s="11">
        <f t="shared" si="1"/>
        <v>0.19047619047619047</v>
      </c>
    </row>
    <row r="13" spans="1:8" x14ac:dyDescent="0.35">
      <c r="A13" t="s">
        <v>8399</v>
      </c>
      <c r="B13">
        <f>COUNTIFS(goal,"&gt;=50000",State, "=successful")</f>
        <v>86</v>
      </c>
      <c r="C13">
        <f>COUNTIFS(goal,"&gt;=50000",State, "=failed")</f>
        <v>258</v>
      </c>
      <c r="D13">
        <f>COUNTIFS(goal,"&gt;=50000",State, "=canceled")</f>
        <v>100</v>
      </c>
      <c r="E13">
        <f t="shared" si="0"/>
        <v>444</v>
      </c>
      <c r="F13" s="11">
        <f t="shared" si="1"/>
        <v>0.19369369369369369</v>
      </c>
      <c r="G13" s="11">
        <f t="shared" si="1"/>
        <v>0.58108108108108103</v>
      </c>
      <c r="H13" s="11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Category pivot</vt:lpstr>
      <vt:lpstr>Sub-cat Pivot</vt:lpstr>
      <vt:lpstr>Date Pivot</vt:lpstr>
      <vt:lpstr>Outcome vs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 ananth</cp:lastModifiedBy>
  <dcterms:created xsi:type="dcterms:W3CDTF">2017-04-20T15:17:24Z</dcterms:created>
  <dcterms:modified xsi:type="dcterms:W3CDTF">2018-11-10T01:46:18Z</dcterms:modified>
</cp:coreProperties>
</file>