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hidden" name="Calculs" sheetId="2" r:id="rId5"/>
  </sheets>
  <definedNames>
    <definedName name="Photographie_Total_Réel">#REF!</definedName>
    <definedName name="Vêtements_et_accessoires_Total_Réel">#REF!</definedName>
    <definedName name="Musique_Fait">#REF!</definedName>
    <definedName name="Décoration_Total_Réel">#REF!</definedName>
    <definedName name="Vêtements_et_accessoires_Total_Est">#REF!</definedName>
    <definedName name="Photographie_Fait">#REF!</definedName>
    <definedName name="Photographie_Total_Est">#REF!</definedName>
    <definedName name="Transport_Fait">#REF!</definedName>
    <definedName name="Fleurs_Total_Est">#REF!</definedName>
    <definedName name="Cadeaux_Total_Réel">#REF!</definedName>
    <definedName name="Fleurs_Fait">#REF!</definedName>
    <definedName name="Cadeaux_Fait">#REF!</definedName>
    <definedName name="Décoration_Fait">#REF!</definedName>
    <definedName name="Musique_Animations_Total_Est">#REF!</definedName>
    <definedName name="Réception_Total_Réel">#REF!</definedName>
    <definedName name="Impression_Fait">#REF!</definedName>
    <definedName name="Musique_Animations_Total_Réel">#REF!</definedName>
    <definedName name="Autres_frais_Total_Est">#REF!</definedName>
    <definedName name="Réception_Fait">#REF!</definedName>
    <definedName name="Fleurs_Total_Réel">#REF!</definedName>
    <definedName name="Transport_Total_Réel">#REF!</definedName>
    <definedName name="Vêtements_et_accessoires_Fait">#REF!</definedName>
    <definedName name="Autres_Fait">#REF!</definedName>
    <definedName name="Impression_Papeterie_Total_Réel">#REF!</definedName>
    <definedName name="Décoration_Total_Est">#REF!</definedName>
    <definedName name="Cadeaux_Total_Est">#REF!</definedName>
    <definedName name="Transport_Total_Est">#REF!</definedName>
    <definedName name="Autres_frais_Total_Réel">#REF!</definedName>
    <definedName name="Réception_Total_Est">#REF!</definedName>
    <definedName name="Impression_Papeterie_Total_Est">#REF!</definedName>
  </definedNames>
  <calcPr/>
</workbook>
</file>

<file path=xl/sharedStrings.xml><?xml version="1.0" encoding="utf-8"?>
<sst xmlns="http://schemas.openxmlformats.org/spreadsheetml/2006/main" count="29" uniqueCount="28">
  <si>
    <t>Employer</t>
  </si>
  <si>
    <t>Salaire mensuel</t>
  </si>
  <si>
    <t>Estimé</t>
  </si>
  <si>
    <t>Actuel</t>
  </si>
  <si>
    <t>Dans le budget/hors budget</t>
  </si>
  <si>
    <t>Heures Travaillées</t>
  </si>
  <si>
    <t xml:space="preserve">H Actuel </t>
  </si>
  <si>
    <t>Yanis LAAKAD</t>
  </si>
  <si>
    <t>Sebastien MERCELLUS</t>
  </si>
  <si>
    <t>Amadou-Lamine DIALLO</t>
  </si>
  <si>
    <t>Melissa AZEB</t>
  </si>
  <si>
    <t>Mael DEWULF</t>
  </si>
  <si>
    <t>Total des dépenses</t>
  </si>
  <si>
    <t>CATÉGORIE</t>
  </si>
  <si>
    <t>ESTIMÉ</t>
  </si>
  <si>
    <t>Réel</t>
  </si>
  <si>
    <t>DANS LE BUDGET/HORS BUDGET</t>
  </si>
  <si>
    <t>Vêtements et accessoires</t>
  </si>
  <si>
    <t>Réception</t>
  </si>
  <si>
    <t>Musique</t>
  </si>
  <si>
    <t>Impression</t>
  </si>
  <si>
    <t>Photographie</t>
  </si>
  <si>
    <t>Décoration</t>
  </si>
  <si>
    <t>Fleurs</t>
  </si>
  <si>
    <t>Cadeaux</t>
  </si>
  <si>
    <t>Transport</t>
  </si>
  <si>
    <t>Autres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</si>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</sst>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_ ;\-#,##0.00\ "/>
  </numFmts>
  <fonts count="14">
    <font>
      <sz val="10.0"/>
      <color rgb="FF000000"/>
      <name val="Constantia"/>
      <scheme val="minor"/>
    </font>
    <font>
      <sz val="10.0"/>
      <color theme="0"/>
      <name val="Constantia"/>
    </font>
    <font>
      <sz val="10.0"/>
      <color theme="1"/>
      <name val="Constantia"/>
    </font>
    <font>
      <sz val="12.0"/>
      <color rgb="FF1F497D"/>
      <name val="Constantia"/>
    </font>
    <font/>
    <font>
      <sz val="26.0"/>
      <color rgb="FF1F497D"/>
      <name val="Constantia"/>
    </font>
    <font>
      <sz val="11.0"/>
      <color theme="0"/>
      <name val="Calibri"/>
    </font>
    <font>
      <b/>
      <sz val="10.0"/>
      <color theme="0"/>
      <name val="Constantia"/>
    </font>
    <font>
      <b/>
      <sz val="10.0"/>
      <color rgb="FFFFFFFF"/>
      <name val="Constantia"/>
    </font>
    <font>
      <sz val="10.0"/>
      <color rgb="FF0C0C0C"/>
      <name val="Constantia"/>
    </font>
    <font>
      <sz val="10.0"/>
      <color rgb="FFC2EDFE"/>
      <name val="Constantia"/>
    </font>
    <font>
      <b/>
      <sz val="10.0"/>
      <color theme="1"/>
      <name val="Constantia"/>
    </font>
    <font>
      <b/>
      <i/>
      <sz val="10.0"/>
      <color theme="1"/>
      <name val="Constantia"/>
    </font>
    <font>
      <i/>
      <sz val="10.0"/>
      <color theme="1"/>
      <name val="Constanti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5">
    <border/>
    <border>
      <bottom style="thin">
        <color rgb="FF1F497D"/>
      </bottom>
    </border>
    <border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right" vertical="center"/>
    </xf>
    <xf borderId="0" fillId="0" fontId="1" numFmtId="0" xfId="0" applyAlignment="1" applyFont="1">
      <alignment horizontal="right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Border="1" applyFont="1"/>
    <xf borderId="2" fillId="0" fontId="2" numFmtId="0" xfId="0" applyAlignment="1" applyBorder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0" fillId="0" fontId="5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2" fontId="2" numFmtId="0" xfId="0" applyAlignment="1" applyFill="1" applyFont="1">
      <alignment horizontal="left" vertical="center"/>
    </xf>
    <xf borderId="0" fillId="0" fontId="6" numFmtId="0" xfId="0" applyAlignment="1" applyFont="1">
      <alignment shrinkToFit="0" vertical="center" wrapText="1"/>
    </xf>
    <xf borderId="3" fillId="3" fontId="7" numFmtId="0" xfId="0" applyAlignment="1" applyBorder="1" applyFill="1" applyFont="1">
      <alignment horizontal="left" vertical="center"/>
    </xf>
    <xf borderId="3" fillId="3" fontId="7" numFmtId="0" xfId="0" applyAlignment="1" applyBorder="1" applyFont="1">
      <alignment horizontal="center" vertical="center"/>
    </xf>
    <xf borderId="3" fillId="3" fontId="8" numFmtId="0" xfId="0" applyAlignment="1" applyBorder="1" applyFont="1">
      <alignment horizontal="center" readingOrder="0" vertical="center"/>
    </xf>
    <xf borderId="3" fillId="4" fontId="2" numFmtId="0" xfId="0" applyAlignment="1" applyBorder="1" applyFill="1" applyFont="1">
      <alignment horizontal="left" vertical="center"/>
    </xf>
    <xf borderId="3" fillId="4" fontId="2" numFmtId="4" xfId="0" applyAlignment="1" applyBorder="1" applyFont="1" applyNumberFormat="1">
      <alignment horizontal="right" vertical="center"/>
    </xf>
    <xf borderId="3" fillId="4" fontId="2" numFmtId="0" xfId="0" applyAlignment="1" applyBorder="1" applyFont="1">
      <alignment horizontal="center" vertical="center"/>
    </xf>
    <xf borderId="3" fillId="4" fontId="2" numFmtId="4" xfId="0" applyAlignment="1" applyBorder="1" applyFont="1" applyNumberFormat="1">
      <alignment horizontal="center" readingOrder="0" vertical="center"/>
    </xf>
    <xf borderId="3" fillId="5" fontId="2" numFmtId="0" xfId="0" applyAlignment="1" applyBorder="1" applyFill="1" applyFont="1">
      <alignment horizontal="left" vertical="center"/>
    </xf>
    <xf borderId="3" fillId="5" fontId="2" numFmtId="4" xfId="0" applyAlignment="1" applyBorder="1" applyFont="1" applyNumberFormat="1">
      <alignment horizontal="right" vertical="center"/>
    </xf>
    <xf borderId="3" fillId="5" fontId="2" numFmtId="0" xfId="0" applyAlignment="1" applyBorder="1" applyFont="1">
      <alignment horizontal="center" vertical="center"/>
    </xf>
    <xf borderId="3" fillId="5" fontId="2" numFmtId="4" xfId="0" applyAlignment="1" applyBorder="1" applyFont="1" applyNumberFormat="1">
      <alignment horizontal="center" readingOrder="0" vertical="center"/>
    </xf>
    <xf borderId="0" fillId="2" fontId="2" numFmtId="0" xfId="0" applyFont="1"/>
    <xf borderId="4" fillId="2" fontId="2" numFmtId="0" xfId="0" applyAlignment="1" applyBorder="1" applyFont="1">
      <alignment horizontal="left" vertical="center"/>
    </xf>
    <xf borderId="4" fillId="2" fontId="2" numFmtId="4" xfId="0" applyAlignment="1" applyBorder="1" applyFont="1" applyNumberFormat="1">
      <alignment horizontal="right" vertical="center"/>
    </xf>
    <xf borderId="4" fillId="2" fontId="2" numFmtId="0" xfId="0" applyAlignment="1" applyBorder="1" applyFont="1">
      <alignment horizontal="center" vertical="center"/>
    </xf>
    <xf borderId="4" fillId="2" fontId="2" numFmtId="4" xfId="0" applyBorder="1" applyFont="1" applyNumberFormat="1"/>
    <xf borderId="0" fillId="0" fontId="9" numFmtId="0" xfId="0" applyAlignment="1" applyFont="1">
      <alignment horizontal="left" vertical="center"/>
    </xf>
    <xf borderId="0" fillId="0" fontId="9" numFmtId="164" xfId="0" applyAlignment="1" applyFont="1" applyNumberFormat="1">
      <alignment horizontal="right" vertical="center"/>
    </xf>
    <xf borderId="0" fillId="0" fontId="9" numFmtId="0" xfId="0" applyFont="1"/>
    <xf borderId="0" fillId="0" fontId="9" numFmtId="0" xfId="0" applyAlignment="1" applyFont="1">
      <alignment horizontal="right" vertical="center"/>
    </xf>
    <xf borderId="0" fillId="0" fontId="10" numFmtId="0" xfId="0" applyFont="1"/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3" numFmtId="4" xfId="0" applyAlignment="1" applyFont="1" applyNumberFormat="1">
      <alignment horizontal="right" vertical="center"/>
    </xf>
  </cellXfs>
  <cellStyles count="1">
    <cellStyle xfId="0" name="Normal" builtinId="0"/>
  </cellStyles>
  <dxfs count="7">
    <dxf>
      <font/>
      <fill>
        <patternFill patternType="solid">
          <fgColor rgb="FFFFCC66"/>
          <bgColor rgb="FFFFCC66"/>
        </patternFill>
      </fill>
      <border/>
    </dxf>
    <dxf>
      <font/>
      <fill>
        <patternFill patternType="solid">
          <fgColor rgb="FFCCFF66"/>
          <bgColor rgb="FFCCFF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17365D"/>
          <bgColor rgb="FF17365D"/>
        </patternFill>
      </fill>
      <border/>
    </dxf>
    <dxf>
      <font/>
      <fill>
        <patternFill patternType="solid">
          <fgColor rgb="FFC2EDFE"/>
          <bgColor rgb="FFC2EDFE"/>
        </patternFill>
      </fill>
      <border/>
    </dxf>
    <dxf>
      <font/>
      <fill>
        <patternFill patternType="solid">
          <fgColor rgb="FFE1F3FF"/>
          <bgColor rgb="FFE1F3FF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Budget-style">
      <tableStyleElement dxfId="3" type="headerRow"/>
      <tableStyleElement dxfId="4" type="firstRowStripe"/>
      <tableStyleElement dxfId="5" type="secondRowStripe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Cout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Budget!$D$7:$E$7</c:f>
            </c:strRef>
          </c:cat>
          <c:val>
            <c:numRef>
              <c:f>Budget!$D$14:$E$14</c:f>
              <c:numCache/>
            </c:numRef>
          </c:val>
        </c:ser>
        <c:axId val="658409971"/>
        <c:axId val="560658769"/>
      </c:barChart>
      <c:catAx>
        <c:axId val="658409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0658769"/>
      </c:catAx>
      <c:valAx>
        <c:axId val="560658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840997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Heures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Budget!$G$7:$H$7</c:f>
            </c:strRef>
          </c:cat>
          <c:val>
            <c:numRef>
              <c:f>Budget!$G$14:$H$14</c:f>
              <c:numCache/>
            </c:numRef>
          </c:val>
        </c:ser>
        <c:axId val="1586715004"/>
        <c:axId val="1089119255"/>
      </c:barChart>
      <c:catAx>
        <c:axId val="1586715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9119255"/>
      </c:catAx>
      <c:valAx>
        <c:axId val="1089119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671500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Réel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Budget!$E$7</c:f>
            </c:strRef>
          </c:tx>
          <c:dPt>
            <c:idx val="0"/>
            <c:spPr>
              <a:solidFill>
                <a:srgbClr val="0096D2"/>
              </a:solidFill>
            </c:spPr>
          </c:dPt>
          <c:dPt>
            <c:idx val="1"/>
            <c:spPr>
              <a:solidFill>
                <a:srgbClr val="6AC7FF"/>
              </a:solidFill>
            </c:spPr>
          </c:dPt>
          <c:dPt>
            <c:idx val="2"/>
            <c:spPr>
              <a:solidFill>
                <a:srgbClr val="CC9900"/>
              </a:solidFill>
            </c:spPr>
          </c:dPt>
          <c:dPt>
            <c:idx val="3"/>
            <c:spPr>
              <a:solidFill>
                <a:srgbClr val="FDD475"/>
              </a:solidFill>
            </c:spPr>
          </c:dPt>
          <c:dPt>
            <c:idx val="4"/>
            <c:spPr>
              <a:solidFill>
                <a:srgbClr val="00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Budget!$B$8:$B$12</c:f>
            </c:strRef>
          </c:cat>
          <c:val>
            <c:numRef>
              <c:f>Budget!$E$8:$E$12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14</xdr:row>
      <xdr:rowOff>104775</xdr:rowOff>
    </xdr:from>
    <xdr:ext cx="4448175" cy="2724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571500</xdr:colOff>
      <xdr:row>14</xdr:row>
      <xdr:rowOff>142875</xdr:rowOff>
    </xdr:from>
    <xdr:ext cx="4438650" cy="27241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19050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895350</xdr:colOff>
      <xdr:row>1</xdr:row>
      <xdr:rowOff>542925</xdr:rowOff>
    </xdr:from>
    <xdr:ext cx="4591050" cy="1371600"/>
    <xdr:sp>
      <xdr:nvSpPr>
        <xdr:cNvPr descr="Titre" id="3" name="Shape 3"/>
        <xdr:cNvSpPr txBox="1"/>
      </xdr:nvSpPr>
      <xdr:spPr>
        <a:xfrm>
          <a:off x="3055238" y="3094200"/>
          <a:ext cx="4581525" cy="1371600"/>
        </a:xfrm>
        <a:prstGeom prst="rect">
          <a:avLst/>
        </a:prstGeom>
        <a:noFill/>
        <a:ln>
          <a:noFill/>
        </a:ln>
        <a:effectLst>
          <a:outerShdw blurRad="50800" rotWithShape="0" algn="t" dir="5400000" dist="38100">
            <a:srgbClr val="000000">
              <a:alpha val="89803"/>
            </a:srgbClr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3200">
              <a:solidFill>
                <a:schemeClr val="lt1"/>
              </a:solidFill>
              <a:latin typeface="Constantia"/>
              <a:ea typeface="Constantia"/>
              <a:cs typeface="Constantia"/>
              <a:sym typeface="Constantia"/>
            </a:rPr>
            <a:t>Récapitulatif du budget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3200">
              <a:solidFill>
                <a:schemeClr val="lt1"/>
              </a:solidFill>
              <a:latin typeface="Constantia"/>
              <a:ea typeface="Constantia"/>
              <a:cs typeface="Constantia"/>
              <a:sym typeface="Constantia"/>
            </a:rPr>
            <a:t>Classification de Vehicule Accidenté </a:t>
          </a:r>
          <a:endParaRPr sz="1400"/>
        </a:p>
      </xdr:txBody>
    </xdr:sp>
    <xdr:clientData fLocksWithSheet="0"/>
  </xdr:oneCellAnchor>
  <xdr:oneCellAnchor>
    <xdr:from>
      <xdr:col>1</xdr:col>
      <xdr:colOff>657225</xdr:colOff>
      <xdr:row>0</xdr:row>
      <xdr:rowOff>0</xdr:rowOff>
    </xdr:from>
    <xdr:ext cx="5086350" cy="2657475"/>
    <xdr:pic>
      <xdr:nvPicPr>
        <xdr:cNvPr id="0" name="image1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7:H14" displayName="Table_1" name="Table_1" id="1">
  <tableColumns count="7">
    <tableColumn name="Employer" id="1"/>
    <tableColumn name="Salaire mensuel" id="2"/>
    <tableColumn name="Estimé" id="3"/>
    <tableColumn name="Actuel" id="4"/>
    <tableColumn name="Dans le budget/hors budget" id="5"/>
    <tableColumn name="Heures Travaillées" id="6"/>
    <tableColumn name="H Actuel " id="7"/>
  </tableColumns>
  <tableStyleInfo name="Budg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6D2"/>
      </a:accent1>
      <a:accent2>
        <a:srgbClr val="6AC7FF"/>
      </a:accent2>
      <a:accent3>
        <a:srgbClr val="CC9900"/>
      </a:accent3>
      <a:accent4>
        <a:srgbClr val="FDD475"/>
      </a:accent4>
      <a:accent5>
        <a:srgbClr val="000000"/>
      </a:accent5>
      <a:accent6>
        <a:srgbClr val="8A8A8A"/>
      </a:accent6>
      <a:hlink>
        <a:srgbClr val="0096D2"/>
      </a:hlink>
      <a:folHlink>
        <a:srgbClr val="0096D2"/>
      </a:folHlink>
    </a:clrScheme>
    <a:fontScheme name="Sheets">
      <a:majorFont>
        <a:latin typeface="Constantia"/>
        <a:ea typeface="Constantia"/>
        <a:cs typeface="Constantia"/>
      </a:majorFont>
      <a:minorFont>
        <a:latin typeface="Constantia"/>
        <a:ea typeface="Constantia"/>
        <a:cs typeface="Constant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25.71"/>
    <col customWidth="1" min="3" max="3" width="16.71"/>
    <col customWidth="1" min="4" max="4" width="9.57"/>
    <col customWidth="1" min="5" max="5" width="8.14"/>
    <col customWidth="1" min="6" max="6" width="26.29"/>
    <col customWidth="1" min="7" max="7" width="17.86"/>
    <col customWidth="1" min="8" max="8" width="7.86"/>
    <col customWidth="1" min="9" max="26" width="9.14"/>
  </cols>
  <sheetData>
    <row r="1" ht="9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08.7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8.25" customHeight="1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63.0" customHeight="1">
      <c r="A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3.25" customHeight="1">
      <c r="A5" s="5"/>
      <c r="B5" s="6"/>
      <c r="C5" s="7"/>
      <c r="D5" s="7"/>
      <c r="E5" s="7"/>
      <c r="F5" s="7"/>
      <c r="G5" s="8"/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9"/>
      <c r="B6" s="10"/>
      <c r="F6" s="11"/>
      <c r="G6" s="11"/>
      <c r="H6" s="11"/>
      <c r="I6" s="12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3.5" customHeight="1">
      <c r="A7" s="13"/>
      <c r="B7" s="14" t="s">
        <v>0</v>
      </c>
      <c r="C7" s="14" t="s">
        <v>1</v>
      </c>
      <c r="D7" s="15" t="s">
        <v>2</v>
      </c>
      <c r="E7" s="16" t="s">
        <v>3</v>
      </c>
      <c r="F7" s="15" t="s">
        <v>4</v>
      </c>
      <c r="G7" s="16" t="s">
        <v>5</v>
      </c>
      <c r="H7" s="16" t="s">
        <v>6</v>
      </c>
      <c r="I7" s="12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3.5" customHeight="1">
      <c r="A8" s="9"/>
      <c r="B8" s="17" t="s">
        <v>7</v>
      </c>
      <c r="C8" s="17">
        <v>1380.0</v>
      </c>
      <c r="D8" s="18">
        <f>(Budget!$C8/4)*6</f>
        <v>2070</v>
      </c>
      <c r="E8" s="18">
        <f>((Budget!$C8/4)/7)*(Budget!$H8*2.5)</f>
        <v>1047.321429</v>
      </c>
      <c r="F8" s="18">
        <f>Budget!$D8-Budget!$E8</f>
        <v>1022.678571</v>
      </c>
      <c r="G8" s="19">
        <v>15.5</v>
      </c>
      <c r="H8" s="20">
        <v>8.5</v>
      </c>
      <c r="I8" s="12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"/>
      <c r="B9" s="21" t="s">
        <v>8</v>
      </c>
      <c r="C9" s="21">
        <v>1480.0</v>
      </c>
      <c r="D9" s="22">
        <f>(Budget!$C9/4)*6</f>
        <v>2220</v>
      </c>
      <c r="E9" s="22">
        <f>((Budget!$C9/4)/7)*(Budget!$H9*2.5)</f>
        <v>1057.142857</v>
      </c>
      <c r="F9" s="22">
        <f>Budget!$D9-Budget!$E9</f>
        <v>1162.857143</v>
      </c>
      <c r="G9" s="23">
        <v>15.5</v>
      </c>
      <c r="H9" s="24">
        <v>8.0</v>
      </c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1"/>
      <c r="B10" s="17" t="s">
        <v>9</v>
      </c>
      <c r="C10" s="17">
        <v>1470.0</v>
      </c>
      <c r="D10" s="18">
        <f>(Budget!$C10/4)*6</f>
        <v>2205</v>
      </c>
      <c r="E10" s="18">
        <f>((Budget!$C10/4)/7)*(Budget!$H10*2.5)</f>
        <v>984.375</v>
      </c>
      <c r="F10" s="18">
        <f>Budget!$D10-Budget!$E10</f>
        <v>1220.625</v>
      </c>
      <c r="G10" s="19">
        <v>15.5</v>
      </c>
      <c r="H10" s="20">
        <v>7.5</v>
      </c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1"/>
      <c r="B11" s="21" t="s">
        <v>10</v>
      </c>
      <c r="C11" s="21">
        <v>1410.0</v>
      </c>
      <c r="D11" s="22">
        <f>(Budget!$C11/4)*6</f>
        <v>2115</v>
      </c>
      <c r="E11" s="22">
        <f>((Budget!$C11/4)/7)*(Budget!$H11*2.5)</f>
        <v>629.4642857</v>
      </c>
      <c r="F11" s="22">
        <f>Budget!$D11-Budget!$E11</f>
        <v>1485.535714</v>
      </c>
      <c r="G11" s="23">
        <v>15.5</v>
      </c>
      <c r="H11" s="24">
        <v>5.0</v>
      </c>
      <c r="I11" s="2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1"/>
      <c r="B12" s="17" t="s">
        <v>11</v>
      </c>
      <c r="C12" s="17">
        <v>1450.0</v>
      </c>
      <c r="D12" s="18">
        <f>(Budget!$C12/4)*6</f>
        <v>2175</v>
      </c>
      <c r="E12" s="18">
        <f>((Budget!$C12/4)/7)*(Budget!$H12*2.5)</f>
        <v>1087.5</v>
      </c>
      <c r="F12" s="18">
        <f>Budget!$D12-Budget!$E12</f>
        <v>1087.5</v>
      </c>
      <c r="G12" s="19">
        <v>15.5</v>
      </c>
      <c r="H12" s="20">
        <v>8.4</v>
      </c>
      <c r="I12" s="2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1"/>
      <c r="B13" s="26"/>
      <c r="C13" s="26"/>
      <c r="D13" s="27"/>
      <c r="E13" s="27"/>
      <c r="F13" s="27"/>
      <c r="G13" s="28"/>
      <c r="H13" s="29"/>
      <c r="I13" s="2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1"/>
      <c r="B14" s="30" t="s">
        <v>12</v>
      </c>
      <c r="C14" s="30"/>
      <c r="D14" s="31">
        <f>SUBTOTAL(109,Budget!$D$8:$D$13)</f>
        <v>10785</v>
      </c>
      <c r="E14" s="31">
        <f>SUBTOTAL(109,Budget!$E$8:$E$13)</f>
        <v>4805.803571</v>
      </c>
      <c r="F14" s="31">
        <f>SUBTOTAL(109,Budget!$F$8:$F$13)</f>
        <v>5979.196429</v>
      </c>
      <c r="G14" s="32">
        <f>SUBTOTAL(109,Budget!$G$8:$G$13)</f>
        <v>77.5</v>
      </c>
      <c r="H14" s="33">
        <f>SUBTOTAL(109,Budget!$H$8:$H$13)</f>
        <v>37.4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1"/>
      <c r="B15" s="3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1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0" customHeight="1">
      <c r="A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0" customHeight="1">
      <c r="A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0" customHeight="1">
      <c r="A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0" customHeight="1">
      <c r="A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0" customHeight="1">
      <c r="A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0" customHeight="1">
      <c r="A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0" customHeight="1">
      <c r="A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0" customHeight="1">
      <c r="A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0" customHeight="1">
      <c r="A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0" customHeight="1">
      <c r="A32" s="1"/>
      <c r="B32" s="34"/>
      <c r="C32" s="34"/>
      <c r="D32" s="34"/>
      <c r="E32" s="3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0" customHeight="1">
      <c r="A33" s="1"/>
      <c r="B33" s="34"/>
      <c r="C33" s="34"/>
      <c r="D33" s="34"/>
      <c r="E33" s="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0" customHeight="1">
      <c r="A34" s="1"/>
      <c r="B34" s="34"/>
      <c r="C34" s="34"/>
      <c r="D34" s="34"/>
      <c r="E34" s="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0" customHeight="1">
      <c r="A35" s="1"/>
      <c r="B35" s="34"/>
      <c r="C35" s="34"/>
      <c r="D35" s="34"/>
      <c r="E35" s="3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0" customHeight="1">
      <c r="A36" s="1"/>
      <c r="B36" s="34"/>
      <c r="C36" s="34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0" customHeight="1">
      <c r="A37" s="1"/>
      <c r="B37" s="34"/>
      <c r="C37" s="34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0" customHeight="1">
      <c r="A38" s="1"/>
      <c r="B38" s="34"/>
      <c r="C38" s="34"/>
      <c r="D38" s="34"/>
      <c r="E38" s="3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0" customHeight="1">
      <c r="A39" s="1"/>
      <c r="B39" s="34"/>
      <c r="C39" s="34"/>
      <c r="D39" s="34"/>
      <c r="E39" s="3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0" customHeight="1">
      <c r="A40" s="1"/>
      <c r="B40" s="34"/>
      <c r="C40" s="34"/>
      <c r="D40" s="34"/>
      <c r="E40" s="3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0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0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0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0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0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B5:F5"/>
    <mergeCell ref="B6:E6"/>
    <mergeCell ref="B15:F31"/>
  </mergeCells>
  <conditionalFormatting sqref="G8:G13">
    <cfRule type="containsText" dxfId="0" priority="1" operator="containsText" text="Non">
      <formula>NOT(ISERROR(SEARCH(("Non"),(G8))))</formula>
    </cfRule>
  </conditionalFormatting>
  <conditionalFormatting sqref="G8:G13">
    <cfRule type="containsText" dxfId="1" priority="2" operator="containsText" text="Oui">
      <formula>NOT(ISERROR(SEARCH(("Oui"),(G8))))</formula>
    </cfRule>
  </conditionalFormatting>
  <conditionalFormatting sqref="H8:H12">
    <cfRule type="containsText" dxfId="0" priority="3" operator="containsText" text="Non">
      <formula>NOT(ISERROR(SEARCH(("Non"),(H8))))</formula>
    </cfRule>
  </conditionalFormatting>
  <conditionalFormatting sqref="H8:H12">
    <cfRule type="containsText" dxfId="1" priority="4" operator="containsText" text="Oui">
      <formula>NOT(ISERROR(SEARCH(("Oui"),(H8))))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3.86"/>
    <col customWidth="1" min="3" max="3" width="11.71"/>
    <col customWidth="1" min="4" max="7" width="9.43"/>
    <col customWidth="1" min="8" max="8" width="32.14"/>
    <col customWidth="1" min="9" max="26" width="9.14"/>
  </cols>
  <sheetData>
    <row r="1" ht="13.5" customHeight="1"/>
    <row r="2" ht="13.5" customHeight="1">
      <c r="B2" s="35" t="s">
        <v>13</v>
      </c>
      <c r="C2" s="35" t="s">
        <v>14</v>
      </c>
      <c r="D2" s="35" t="s">
        <v>15</v>
      </c>
      <c r="E2" s="35"/>
      <c r="F2" s="35" t="s">
        <v>2</v>
      </c>
      <c r="G2" s="35"/>
      <c r="H2" s="35" t="s">
        <v>16</v>
      </c>
    </row>
    <row r="3" ht="13.5" customHeight="1">
      <c r="B3" s="36" t="s">
        <v>17</v>
      </c>
      <c r="C3" s="37" t="str">
        <f>Vêtements_et_accessoires_Total_Est</f>
        <v>#REF!</v>
      </c>
      <c r="D3" s="37" t="str">
        <f>Vêtements_et_accessoires_Total_Réel</f>
        <v>#REF!</v>
      </c>
      <c r="E3" s="37" t="str">
        <f t="shared" ref="E3:E12" si="1">C3-F3</f>
        <v>#REF!</v>
      </c>
      <c r="F3" s="37" t="str">
        <f t="shared" ref="F3:F13" si="2">ROUNDUP($C$13/1000,0)</f>
        <v>#REF!</v>
      </c>
      <c r="G3" s="2" t="str">
        <f t="shared" ref="G3:G12" si="3">$D$13-E3</f>
        <v>#REF!</v>
      </c>
      <c r="H3" s="37" t="str">
        <f t="shared" ref="H3:H12" si="4">D3-C3</f>
        <v>#REF!</v>
      </c>
    </row>
    <row r="4" ht="13.5" customHeight="1">
      <c r="B4" s="36" t="s">
        <v>18</v>
      </c>
      <c r="C4" s="37" t="str">
        <f>Réception_Total_Est</f>
        <v>#REF!</v>
      </c>
      <c r="D4" s="37" t="str">
        <f>Réception_Total_Réel</f>
        <v>#REF!</v>
      </c>
      <c r="E4" s="37" t="str">
        <f t="shared" si="1"/>
        <v>#REF!</v>
      </c>
      <c r="F4" s="37" t="str">
        <f t="shared" si="2"/>
        <v>#REF!</v>
      </c>
      <c r="G4" s="2" t="str">
        <f t="shared" si="3"/>
        <v>#REF!</v>
      </c>
      <c r="H4" s="37" t="str">
        <f t="shared" si="4"/>
        <v>#REF!</v>
      </c>
    </row>
    <row r="5" ht="13.5" customHeight="1">
      <c r="B5" s="36" t="s">
        <v>19</v>
      </c>
      <c r="C5" s="37" t="str">
        <f>Musique_Animations_Total_Est</f>
        <v>#REF!</v>
      </c>
      <c r="D5" s="37" t="str">
        <f>Musique_Animations_Total_Réel</f>
        <v>#REF!</v>
      </c>
      <c r="E5" s="37" t="str">
        <f t="shared" si="1"/>
        <v>#REF!</v>
      </c>
      <c r="F5" s="37" t="str">
        <f t="shared" si="2"/>
        <v>#REF!</v>
      </c>
      <c r="G5" s="2" t="str">
        <f t="shared" si="3"/>
        <v>#REF!</v>
      </c>
      <c r="H5" s="37" t="str">
        <f t="shared" si="4"/>
        <v>#REF!</v>
      </c>
    </row>
    <row r="6" ht="13.5" customHeight="1">
      <c r="B6" s="36" t="s">
        <v>20</v>
      </c>
      <c r="C6" s="37" t="str">
        <f>Impression_Papeterie_Total_Est</f>
        <v>#REF!</v>
      </c>
      <c r="D6" s="37" t="str">
        <f>Impression_Papeterie_Total_Réel</f>
        <v>#REF!</v>
      </c>
      <c r="E6" s="37" t="str">
        <f t="shared" si="1"/>
        <v>#REF!</v>
      </c>
      <c r="F6" s="37" t="str">
        <f t="shared" si="2"/>
        <v>#REF!</v>
      </c>
      <c r="G6" s="2" t="str">
        <f t="shared" si="3"/>
        <v>#REF!</v>
      </c>
      <c r="H6" s="37" t="str">
        <f t="shared" si="4"/>
        <v>#REF!</v>
      </c>
    </row>
    <row r="7" ht="13.5" customHeight="1">
      <c r="B7" s="36" t="s">
        <v>21</v>
      </c>
      <c r="C7" s="37" t="str">
        <f>Photographie_Total_Est</f>
        <v>#REF!</v>
      </c>
      <c r="D7" s="37" t="str">
        <f>Photographie_Total_Réel</f>
        <v>#REF!</v>
      </c>
      <c r="E7" s="37" t="str">
        <f t="shared" si="1"/>
        <v>#REF!</v>
      </c>
      <c r="F7" s="37" t="str">
        <f t="shared" si="2"/>
        <v>#REF!</v>
      </c>
      <c r="G7" s="2" t="str">
        <f t="shared" si="3"/>
        <v>#REF!</v>
      </c>
      <c r="H7" s="37" t="str">
        <f t="shared" si="4"/>
        <v>#REF!</v>
      </c>
    </row>
    <row r="8" ht="13.5" customHeight="1">
      <c r="B8" s="36" t="s">
        <v>22</v>
      </c>
      <c r="C8" s="37" t="str">
        <f>Décoration_Total_Est</f>
        <v>#REF!</v>
      </c>
      <c r="D8" s="37" t="str">
        <f>Décoration_Total_Réel</f>
        <v>#REF!</v>
      </c>
      <c r="E8" s="37" t="str">
        <f t="shared" si="1"/>
        <v>#REF!</v>
      </c>
      <c r="F8" s="37" t="str">
        <f t="shared" si="2"/>
        <v>#REF!</v>
      </c>
      <c r="G8" s="2" t="str">
        <f t="shared" si="3"/>
        <v>#REF!</v>
      </c>
      <c r="H8" s="37" t="str">
        <f t="shared" si="4"/>
        <v>#REF!</v>
      </c>
    </row>
    <row r="9" ht="13.5" customHeight="1">
      <c r="B9" s="36" t="s">
        <v>23</v>
      </c>
      <c r="C9" s="37" t="str">
        <f>Fleurs_Total_Est</f>
        <v>#REF!</v>
      </c>
      <c r="D9" s="37" t="str">
        <f>Fleurs_Total_Réel</f>
        <v>#REF!</v>
      </c>
      <c r="E9" s="37" t="str">
        <f t="shared" si="1"/>
        <v>#REF!</v>
      </c>
      <c r="F9" s="37" t="str">
        <f t="shared" si="2"/>
        <v>#REF!</v>
      </c>
      <c r="G9" s="2" t="str">
        <f t="shared" si="3"/>
        <v>#REF!</v>
      </c>
      <c r="H9" s="37" t="str">
        <f t="shared" si="4"/>
        <v>#REF!</v>
      </c>
    </row>
    <row r="10" ht="13.5" customHeight="1">
      <c r="B10" s="36" t="s">
        <v>24</v>
      </c>
      <c r="C10" s="37" t="str">
        <f>Cadeaux_Total_Est</f>
        <v>#REF!</v>
      </c>
      <c r="D10" s="37" t="str">
        <f>Cadeaux_Total_Réel</f>
        <v>#REF!</v>
      </c>
      <c r="E10" s="37" t="str">
        <f t="shared" si="1"/>
        <v>#REF!</v>
      </c>
      <c r="F10" s="37" t="str">
        <f t="shared" si="2"/>
        <v>#REF!</v>
      </c>
      <c r="G10" s="2" t="str">
        <f t="shared" si="3"/>
        <v>#REF!</v>
      </c>
      <c r="H10" s="37" t="str">
        <f t="shared" si="4"/>
        <v>#REF!</v>
      </c>
    </row>
    <row r="11" ht="13.5" customHeight="1">
      <c r="B11" s="36" t="s">
        <v>25</v>
      </c>
      <c r="C11" s="37" t="str">
        <f>Transport_Total_Est</f>
        <v>#REF!</v>
      </c>
      <c r="D11" s="37" t="str">
        <f>Transport_Total_Réel</f>
        <v>#REF!</v>
      </c>
      <c r="E11" s="37" t="str">
        <f t="shared" si="1"/>
        <v>#REF!</v>
      </c>
      <c r="F11" s="37" t="str">
        <f t="shared" si="2"/>
        <v>#REF!</v>
      </c>
      <c r="G11" s="2" t="str">
        <f t="shared" si="3"/>
        <v>#REF!</v>
      </c>
      <c r="H11" s="37" t="str">
        <f t="shared" si="4"/>
        <v>#REF!</v>
      </c>
    </row>
    <row r="12" ht="13.5" customHeight="1">
      <c r="B12" s="36" t="s">
        <v>26</v>
      </c>
      <c r="C12" s="37" t="str">
        <f>Autres_frais_Total_Est</f>
        <v>#REF!</v>
      </c>
      <c r="D12" s="37" t="str">
        <f>Autres_frais_Total_Réel</f>
        <v>#REF!</v>
      </c>
      <c r="E12" s="37" t="str">
        <f t="shared" si="1"/>
        <v>#REF!</v>
      </c>
      <c r="F12" s="37" t="str">
        <f t="shared" si="2"/>
        <v>#REF!</v>
      </c>
      <c r="G12" s="2" t="str">
        <f t="shared" si="3"/>
        <v>#REF!</v>
      </c>
      <c r="H12" s="37" t="str">
        <f t="shared" si="4"/>
        <v>#REF!</v>
      </c>
    </row>
    <row r="13" ht="13.5" customHeight="1">
      <c r="B13" s="36" t="s">
        <v>27</v>
      </c>
      <c r="C13" s="2" t="str">
        <f>MAX(C3:D12)</f>
        <v>#REF!</v>
      </c>
      <c r="D13" s="2" t="str">
        <f>MAX(C3:D12)</f>
        <v>#REF!</v>
      </c>
      <c r="E13" s="37"/>
      <c r="F13" s="37" t="str">
        <f t="shared" si="2"/>
        <v>#REF!</v>
      </c>
      <c r="G13" s="2"/>
      <c r="H13" s="2"/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