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2"/>
  </bookViews>
  <sheets>
    <sheet name="All" sheetId="4" r:id="rId1"/>
    <sheet name="Stock_Card" sheetId="2" r:id="rId2"/>
    <sheet name="Sheet1" sheetId="5" r:id="rId3"/>
    <sheet name="Sheet2" sheetId="6" r:id="rId4"/>
    <sheet name="Sheet1 (2)" sheetId="7" r:id="rId5"/>
  </sheets>
  <definedNames>
    <definedName name="_xlnm._FilterDatabase" localSheetId="1" hidden="1">Stock_Card!$G$34:$G$81</definedName>
    <definedName name="_xlnm.Extract" localSheetId="1">Stock_Card!$H$34</definedName>
    <definedName name="June" localSheetId="4">'Sheet1 (2)'!$C$9:$C$16</definedName>
    <definedName name="June">Sheet1!$D$8:$D$15</definedName>
    <definedName name="P.A">All!$G$7:$G$53</definedName>
    <definedName name="P.I">All!$D$7:$D$53</definedName>
    <definedName name="P.Q">All!$F$7:$F$53</definedName>
    <definedName name="_xlnm.Print_Area" localSheetId="2">Sheet1!$B$1:$M$230</definedName>
    <definedName name="S.A">All!$W$7:$W$42</definedName>
    <definedName name="S.I">All!$T$7:$T$42</definedName>
    <definedName name="salman" comment="Purchase Qty" localSheetId="4">'Sheet1 (2)'!$A$9:$A$15</definedName>
    <definedName name="salman" comment="Purchase Qty">Sheet1!$A$8:$A$14</definedName>
    <definedName name="sanaullah" localSheetId="4">'Sheet1 (2)'!$A$2</definedName>
    <definedName name="sanaullah">Sheet1!$A$2</definedName>
    <definedName name="Serial_No.">Sheet1!$F$6</definedName>
    <definedName name="Table">All!$M$7:$W$42</definedName>
  </definedNames>
  <calcPr calcId="124519"/>
</workbook>
</file>

<file path=xl/calcChain.xml><?xml version="1.0" encoding="utf-8"?>
<calcChain xmlns="http://schemas.openxmlformats.org/spreadsheetml/2006/main">
  <c r="F52" i="5"/>
  <c r="F98" s="1"/>
  <c r="F144" s="1"/>
  <c r="F190" s="1"/>
  <c r="F202"/>
  <c r="F212" s="1"/>
  <c r="E202"/>
  <c r="G202" s="1"/>
  <c r="D202"/>
  <c r="K196"/>
  <c r="K195"/>
  <c r="K194"/>
  <c r="K193"/>
  <c r="K192"/>
  <c r="K190"/>
  <c r="F156"/>
  <c r="F166" s="1"/>
  <c r="E156"/>
  <c r="G156" s="1"/>
  <c r="D156"/>
  <c r="K150"/>
  <c r="K149"/>
  <c r="K148"/>
  <c r="K147"/>
  <c r="K146"/>
  <c r="K144"/>
  <c r="F110"/>
  <c r="F120" s="1"/>
  <c r="E110"/>
  <c r="G110" s="1"/>
  <c r="D110"/>
  <c r="K104"/>
  <c r="K103"/>
  <c r="K102"/>
  <c r="K101"/>
  <c r="K100"/>
  <c r="K98"/>
  <c r="F64"/>
  <c r="F74" s="1"/>
  <c r="E64"/>
  <c r="G64" s="1"/>
  <c r="D64"/>
  <c r="K58"/>
  <c r="K57"/>
  <c r="K56"/>
  <c r="K55"/>
  <c r="K54"/>
  <c r="K52"/>
  <c r="F18"/>
  <c r="F28" s="1"/>
  <c r="E18"/>
  <c r="G18" s="1"/>
  <c r="D18"/>
  <c r="K10"/>
  <c r="K12"/>
  <c r="K11"/>
  <c r="K9"/>
  <c r="K8"/>
  <c r="K6"/>
  <c r="S11" i="4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10"/>
  <c r="N9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8"/>
  <c r="M8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I29" i="7"/>
  <c r="H29"/>
  <c r="G29"/>
  <c r="F29"/>
  <c r="E15" i="2"/>
  <c r="E14"/>
  <c r="E13"/>
  <c r="E12"/>
  <c r="E11"/>
  <c r="E10"/>
  <c r="E9"/>
  <c r="E8"/>
  <c r="E4" i="6"/>
  <c r="H15" i="2"/>
  <c r="K15"/>
  <c r="H14"/>
  <c r="K14"/>
  <c r="H13"/>
  <c r="K13"/>
  <c r="H12"/>
  <c r="K12"/>
  <c r="H11"/>
  <c r="K11"/>
  <c r="H10"/>
  <c r="K10"/>
  <c r="H9"/>
  <c r="K9"/>
  <c r="H8"/>
  <c r="K8"/>
  <c r="H21"/>
  <c r="E21"/>
  <c r="C9"/>
  <c r="C10" s="1"/>
  <c r="C11" s="1"/>
  <c r="C12" s="1"/>
  <c r="C13" s="1"/>
  <c r="C14" s="1"/>
  <c r="C15" s="1"/>
  <c r="C16" s="1"/>
  <c r="C17" s="1"/>
  <c r="C18" s="1"/>
  <c r="C19" s="1"/>
  <c r="G7" i="4"/>
  <c r="G8" i="2" s="1"/>
  <c r="G8" i="4"/>
  <c r="G9" i="2" s="1"/>
  <c r="G9" i="4"/>
  <c r="G10" i="2" s="1"/>
  <c r="G10" i="4"/>
  <c r="G11"/>
  <c r="G12"/>
  <c r="G11" i="2" s="1"/>
  <c r="G13" i="4"/>
  <c r="G14"/>
  <c r="G15"/>
  <c r="G16"/>
  <c r="G12" i="2" s="1"/>
  <c r="G17" i="4"/>
  <c r="G18"/>
  <c r="G13" i="2" s="1"/>
  <c r="G19" i="4"/>
  <c r="G20"/>
  <c r="G21"/>
  <c r="G22"/>
  <c r="G23"/>
  <c r="G24"/>
  <c r="G25"/>
  <c r="G26"/>
  <c r="G14" i="2" s="1"/>
  <c r="G27" i="4"/>
  <c r="G15" i="2" s="1"/>
  <c r="G28" i="4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F55"/>
  <c r="G55"/>
  <c r="V44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J14" i="2" s="1"/>
  <c r="W20" i="4"/>
  <c r="J13" i="2" s="1"/>
  <c r="W19" i="4"/>
  <c r="W18"/>
  <c r="J12" i="2" s="1"/>
  <c r="W17" i="4"/>
  <c r="J10" i="2" s="1"/>
  <c r="W16" i="4"/>
  <c r="W15"/>
  <c r="W14"/>
  <c r="W13"/>
  <c r="J11" i="2" s="1"/>
  <c r="W12" i="4"/>
  <c r="W11"/>
  <c r="W10"/>
  <c r="W9"/>
  <c r="J8" i="2" s="1"/>
  <c r="W8" i="4"/>
  <c r="J9" i="2" s="1"/>
  <c r="W7" i="4"/>
  <c r="W44" s="1"/>
  <c r="G212" i="5" l="1"/>
  <c r="I202"/>
  <c r="I212" s="1"/>
  <c r="G166"/>
  <c r="I156"/>
  <c r="I166" s="1"/>
  <c r="G120"/>
  <c r="I110"/>
  <c r="I120" s="1"/>
  <c r="G74"/>
  <c r="I64"/>
  <c r="I74" s="1"/>
  <c r="I18"/>
  <c r="G28"/>
  <c r="I8" i="2"/>
  <c r="I9"/>
  <c r="I10"/>
  <c r="I11"/>
  <c r="I12"/>
  <c r="I13"/>
  <c r="I14"/>
  <c r="J15"/>
  <c r="J21" s="1"/>
  <c r="K21"/>
  <c r="F8"/>
  <c r="L8"/>
  <c r="M8"/>
  <c r="G21"/>
  <c r="F10"/>
  <c r="L10" s="1"/>
  <c r="M10" s="1"/>
  <c r="F11"/>
  <c r="L11" s="1"/>
  <c r="M11" s="1"/>
  <c r="F12"/>
  <c r="L12" s="1"/>
  <c r="M12" s="1"/>
  <c r="F13"/>
  <c r="L13" s="1"/>
  <c r="M13" s="1"/>
  <c r="F14"/>
  <c r="L14" s="1"/>
  <c r="M14" s="1"/>
  <c r="F15"/>
  <c r="L15" s="1"/>
  <c r="M15" s="1"/>
  <c r="F9"/>
  <c r="L9"/>
  <c r="M9"/>
  <c r="K202" i="5" l="1"/>
  <c r="K212" s="1"/>
  <c r="K156"/>
  <c r="K166" s="1"/>
  <c r="K110"/>
  <c r="K120" s="1"/>
  <c r="K64"/>
  <c r="K74" s="1"/>
  <c r="K18"/>
  <c r="K28" s="1"/>
  <c r="I28"/>
  <c r="I15" i="2"/>
  <c r="M21"/>
</calcChain>
</file>

<file path=xl/sharedStrings.xml><?xml version="1.0" encoding="utf-8"?>
<sst xmlns="http://schemas.openxmlformats.org/spreadsheetml/2006/main" count="460" uniqueCount="91">
  <si>
    <t>Name</t>
  </si>
  <si>
    <t>Item</t>
  </si>
  <si>
    <t>Qty</t>
  </si>
  <si>
    <t>Rate</t>
  </si>
  <si>
    <t>Amount</t>
  </si>
  <si>
    <t>Irfan</t>
  </si>
  <si>
    <t>Rizwan</t>
  </si>
  <si>
    <t>Farhan</t>
  </si>
  <si>
    <t>Mustafa</t>
  </si>
  <si>
    <t>Hassan</t>
  </si>
  <si>
    <t>Faizan</t>
  </si>
  <si>
    <t>Abdul Wahab</t>
  </si>
  <si>
    <t>Imran</t>
  </si>
  <si>
    <t>Pencile</t>
  </si>
  <si>
    <t>Bag</t>
  </si>
  <si>
    <t>Pen</t>
  </si>
  <si>
    <t>Eraser</t>
  </si>
  <si>
    <t>Tiffin Box</t>
  </si>
  <si>
    <t>Scale</t>
  </si>
  <si>
    <t>Pencile Box</t>
  </si>
  <si>
    <t>Sharpner</t>
  </si>
  <si>
    <t>Total</t>
  </si>
  <si>
    <t>Purchase Register</t>
  </si>
  <si>
    <t>Sales Register</t>
  </si>
  <si>
    <t>Abdul Samad</t>
  </si>
  <si>
    <t>Amin</t>
  </si>
  <si>
    <t>Saqib</t>
  </si>
  <si>
    <t>Ashfaq</t>
  </si>
  <si>
    <t>Yasir</t>
  </si>
  <si>
    <t>Naveed</t>
  </si>
  <si>
    <t>Khurram</t>
  </si>
  <si>
    <t>Akbar</t>
  </si>
  <si>
    <t>Arif</t>
  </si>
  <si>
    <t>Abdul Basit</t>
  </si>
  <si>
    <t>Ashraf</t>
  </si>
  <si>
    <t>Avg. Rate</t>
  </si>
  <si>
    <t>Total Purchases</t>
  </si>
  <si>
    <t>Total Sales</t>
  </si>
  <si>
    <t>Balance</t>
  </si>
  <si>
    <t>Serial
No.</t>
  </si>
  <si>
    <t>Stock Card</t>
  </si>
  <si>
    <t>Sales</t>
  </si>
  <si>
    <t>June</t>
  </si>
  <si>
    <t>Sales Tax Invoice</t>
  </si>
  <si>
    <t>Textile Mills</t>
  </si>
  <si>
    <t>Mangopir road</t>
  </si>
  <si>
    <t>S.I.T.E</t>
  </si>
  <si>
    <t>Karachi</t>
  </si>
  <si>
    <t>0213-2424512</t>
  </si>
  <si>
    <t>NTN#. 705040-1</t>
  </si>
  <si>
    <t>S.T Reg#. 1201-122000-1</t>
  </si>
  <si>
    <t>Address:</t>
  </si>
  <si>
    <t>Buyer's Name</t>
  </si>
  <si>
    <t>Ph#.</t>
  </si>
  <si>
    <t>NTN#.</t>
  </si>
  <si>
    <t>S.T Reg#.</t>
  </si>
  <si>
    <t>Sales Tax Invoice #.</t>
  </si>
  <si>
    <t>Inovice Date</t>
  </si>
  <si>
    <t>Sales Tax</t>
  </si>
  <si>
    <t>Ex. Amount</t>
  </si>
  <si>
    <t>Inc. Amount</t>
  </si>
  <si>
    <t>S.E Duty</t>
  </si>
  <si>
    <t>Signature</t>
  </si>
  <si>
    <t>Check and verify</t>
  </si>
  <si>
    <t>R</t>
  </si>
  <si>
    <t>Inovice Date:</t>
  </si>
  <si>
    <t>Serial No.</t>
  </si>
  <si>
    <t>Address</t>
  </si>
  <si>
    <t>NTN</t>
  </si>
  <si>
    <t>STR</t>
  </si>
  <si>
    <t>Date</t>
  </si>
  <si>
    <t>PH#.</t>
  </si>
  <si>
    <t>Nayabad</t>
  </si>
  <si>
    <t>Kharadar</t>
  </si>
  <si>
    <t>Lyari</t>
  </si>
  <si>
    <t>Gulshan</t>
  </si>
  <si>
    <t>Garden</t>
  </si>
  <si>
    <t>SITE</t>
  </si>
  <si>
    <t>Clifton</t>
  </si>
  <si>
    <t>Defence</t>
  </si>
  <si>
    <t>Gultan-e-Joher</t>
  </si>
  <si>
    <t>213131-1</t>
  </si>
  <si>
    <t>354645-1</t>
  </si>
  <si>
    <t>321326-1</t>
  </si>
  <si>
    <t>545465-5</t>
  </si>
  <si>
    <t>656898-2</t>
  </si>
  <si>
    <t>5465421-8</t>
  </si>
  <si>
    <t>234564-2</t>
  </si>
  <si>
    <t>3131-5</t>
  </si>
  <si>
    <t>Sales Tax %</t>
  </si>
  <si>
    <t>: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</si>
</sst>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5" formatCode="[$-409]d\-mmm\-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u/>
      <sz val="10"/>
      <color theme="1"/>
      <name val="Times New Roman"/>
      <family val="1"/>
    </font>
    <font>
      <b/>
      <i/>
      <sz val="8"/>
      <color theme="1"/>
      <name val="Times New Roman"/>
      <family val="1"/>
    </font>
    <font>
      <b/>
      <sz val="8"/>
      <color theme="1"/>
      <name val="Times New Roman"/>
      <family val="1"/>
    </font>
    <font>
      <i/>
      <sz val="8"/>
      <color theme="1"/>
      <name val="Times New Roman"/>
      <family val="1"/>
    </font>
    <font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auto="1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0" xfId="0" applyBorder="1"/>
    <xf numFmtId="0" fontId="0" fillId="4" borderId="0" xfId="0" applyFont="1" applyFill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applyFont="1" applyBorder="1"/>
    <xf numFmtId="0" fontId="0" fillId="0" borderId="1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43" fontId="0" fillId="0" borderId="1" xfId="1" applyFont="1" applyBorder="1"/>
    <xf numFmtId="43" fontId="0" fillId="0" borderId="0" xfId="1" applyFont="1" applyBorder="1"/>
    <xf numFmtId="43" fontId="0" fillId="3" borderId="1" xfId="1" applyFont="1" applyFill="1" applyBorder="1"/>
    <xf numFmtId="0" fontId="0" fillId="6" borderId="0" xfId="0" applyFont="1" applyFill="1"/>
    <xf numFmtId="0" fontId="0" fillId="2" borderId="0" xfId="0" applyFont="1" applyFill="1"/>
    <xf numFmtId="0" fontId="0" fillId="7" borderId="0" xfId="0" applyFont="1" applyFill="1"/>
    <xf numFmtId="43" fontId="2" fillId="0" borderId="1" xfId="1" applyFont="1" applyBorder="1"/>
    <xf numFmtId="0" fontId="0" fillId="9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10" xfId="0" applyFill="1" applyBorder="1"/>
    <xf numFmtId="0" fontId="0" fillId="9" borderId="5" xfId="0" applyFill="1" applyBorder="1"/>
    <xf numFmtId="0" fontId="0" fillId="9" borderId="11" xfId="0" applyFill="1" applyBorder="1"/>
    <xf numFmtId="0" fontId="0" fillId="9" borderId="0" xfId="0" applyFill="1" applyBorder="1"/>
    <xf numFmtId="0" fontId="0" fillId="0" borderId="0" xfId="0" applyBorder="1" applyAlignment="1">
      <alignment horizontal="center"/>
    </xf>
    <xf numFmtId="0" fontId="0" fillId="9" borderId="12" xfId="0" applyFill="1" applyBorder="1"/>
    <xf numFmtId="0" fontId="0" fillId="9" borderId="13" xfId="0" applyFill="1" applyBorder="1"/>
    <xf numFmtId="0" fontId="0" fillId="9" borderId="14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2" fillId="0" borderId="19" xfId="1" applyFont="1" applyBorder="1"/>
    <xf numFmtId="0" fontId="2" fillId="3" borderId="23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5" fillId="0" borderId="0" xfId="0" applyFont="1"/>
    <xf numFmtId="0" fontId="5" fillId="0" borderId="23" xfId="0" applyFont="1" applyBorder="1" applyAlignment="1">
      <alignment horizontal="center"/>
    </xf>
    <xf numFmtId="0" fontId="5" fillId="10" borderId="21" xfId="0" applyFont="1" applyFill="1" applyBorder="1"/>
    <xf numFmtId="0" fontId="5" fillId="10" borderId="24" xfId="0" applyFont="1" applyFill="1" applyBorder="1"/>
    <xf numFmtId="0" fontId="5" fillId="10" borderId="25" xfId="0" applyFont="1" applyFill="1" applyBorder="1"/>
    <xf numFmtId="0" fontId="5" fillId="0" borderId="26" xfId="0" applyFont="1" applyBorder="1"/>
    <xf numFmtId="0" fontId="5" fillId="0" borderId="0" xfId="0" applyFont="1" applyBorder="1"/>
    <xf numFmtId="0" fontId="5" fillId="0" borderId="27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8" xfId="0" applyFont="1" applyBorder="1"/>
    <xf numFmtId="0" fontId="5" fillId="10" borderId="15" xfId="0" applyFont="1" applyFill="1" applyBorder="1"/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6" fillId="0" borderId="0" xfId="0" applyFont="1" applyBorder="1" applyAlignment="1">
      <alignment horizontal="center"/>
    </xf>
    <xf numFmtId="0" fontId="5" fillId="0" borderId="6" xfId="0" applyFont="1" applyBorder="1"/>
    <xf numFmtId="0" fontId="7" fillId="0" borderId="0" xfId="0" applyFont="1" applyBorder="1"/>
    <xf numFmtId="0" fontId="5" fillId="10" borderId="0" xfId="0" applyFont="1" applyFill="1" applyBorder="1"/>
    <xf numFmtId="0" fontId="8" fillId="0" borderId="0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2" borderId="5" xfId="0" applyFont="1" applyFill="1" applyBorder="1"/>
    <xf numFmtId="0" fontId="5" fillId="2" borderId="0" xfId="0" applyFont="1" applyFill="1" applyBorder="1"/>
    <xf numFmtId="0" fontId="5" fillId="2" borderId="6" xfId="0" applyFont="1" applyFill="1" applyBorder="1"/>
    <xf numFmtId="0" fontId="5" fillId="10" borderId="1" xfId="0" applyFont="1" applyFill="1" applyBorder="1"/>
    <xf numFmtId="0" fontId="5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9" fillId="0" borderId="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0" fillId="3" borderId="18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center"/>
    </xf>
    <xf numFmtId="0" fontId="0" fillId="3" borderId="2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ont="1" applyFill="1" applyBorder="1"/>
    <xf numFmtId="0" fontId="10" fillId="0" borderId="0" xfId="0" applyFont="1" applyFill="1"/>
    <xf numFmtId="0" fontId="10" fillId="0" borderId="21" xfId="0" applyFont="1" applyFill="1" applyBorder="1" applyAlignment="1">
      <alignment horizontal="left"/>
    </xf>
    <xf numFmtId="0" fontId="10" fillId="0" borderId="21" xfId="0" applyFont="1" applyFill="1" applyBorder="1" applyAlignment="1">
      <alignment horizontal="center"/>
    </xf>
    <xf numFmtId="41" fontId="10" fillId="0" borderId="15" xfId="0" applyNumberFormat="1" applyFont="1" applyFill="1" applyBorder="1"/>
    <xf numFmtId="9" fontId="10" fillId="0" borderId="24" xfId="0" applyNumberFormat="1" applyFont="1" applyFill="1" applyBorder="1" applyAlignment="1">
      <alignment horizontal="center"/>
    </xf>
    <xf numFmtId="41" fontId="10" fillId="0" borderId="25" xfId="0" applyNumberFormat="1" applyFont="1" applyFill="1" applyBorder="1"/>
    <xf numFmtId="0" fontId="10" fillId="0" borderId="26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center"/>
    </xf>
    <xf numFmtId="41" fontId="10" fillId="0" borderId="0" xfId="0" applyNumberFormat="1" applyFont="1" applyFill="1" applyBorder="1"/>
    <xf numFmtId="41" fontId="10" fillId="0" borderId="16" xfId="0" applyNumberFormat="1" applyFont="1" applyFill="1" applyBorder="1"/>
    <xf numFmtId="41" fontId="10" fillId="0" borderId="27" xfId="0" applyNumberFormat="1" applyFont="1" applyFill="1" applyBorder="1"/>
    <xf numFmtId="0" fontId="10" fillId="0" borderId="22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41" fontId="10" fillId="0" borderId="23" xfId="0" applyNumberFormat="1" applyFont="1" applyFill="1" applyBorder="1"/>
    <xf numFmtId="41" fontId="10" fillId="0" borderId="17" xfId="0" applyNumberFormat="1" applyFont="1" applyFill="1" applyBorder="1"/>
    <xf numFmtId="41" fontId="10" fillId="0" borderId="28" xfId="0" applyNumberFormat="1" applyFont="1" applyFill="1" applyBorder="1"/>
    <xf numFmtId="41" fontId="10" fillId="0" borderId="21" xfId="0" applyNumberFormat="1" applyFont="1" applyFill="1" applyBorder="1"/>
    <xf numFmtId="41" fontId="10" fillId="0" borderId="26" xfId="0" applyNumberFormat="1" applyFont="1" applyFill="1" applyBorder="1"/>
    <xf numFmtId="41" fontId="10" fillId="0" borderId="22" xfId="0" applyNumberFormat="1" applyFont="1" applyFill="1" applyBorder="1"/>
    <xf numFmtId="0" fontId="10" fillId="5" borderId="2" xfId="0" applyFont="1" applyFill="1" applyBorder="1"/>
    <xf numFmtId="0" fontId="10" fillId="5" borderId="3" xfId="0" applyFont="1" applyFill="1" applyBorder="1"/>
    <xf numFmtId="0" fontId="10" fillId="5" borderId="4" xfId="0" applyFont="1" applyFill="1" applyBorder="1"/>
    <xf numFmtId="0" fontId="10" fillId="5" borderId="7" xfId="0" applyFont="1" applyFill="1" applyBorder="1"/>
    <xf numFmtId="0" fontId="11" fillId="5" borderId="8" xfId="0" applyFont="1" applyFill="1" applyBorder="1" applyAlignment="1">
      <alignment horizontal="center"/>
    </xf>
    <xf numFmtId="0" fontId="10" fillId="5" borderId="9" xfId="0" applyFont="1" applyFill="1" applyBorder="1"/>
    <xf numFmtId="0" fontId="10" fillId="5" borderId="5" xfId="0" applyFont="1" applyFill="1" applyBorder="1"/>
    <xf numFmtId="0" fontId="10" fillId="5" borderId="0" xfId="0" applyFont="1" applyFill="1" applyBorder="1"/>
    <xf numFmtId="0" fontId="10" fillId="5" borderId="6" xfId="0" applyFont="1" applyFill="1" applyBorder="1"/>
    <xf numFmtId="41" fontId="10" fillId="5" borderId="0" xfId="0" applyNumberFormat="1" applyFont="1" applyFill="1" applyBorder="1"/>
    <xf numFmtId="0" fontId="12" fillId="5" borderId="0" xfId="0" applyFont="1" applyFill="1" applyBorder="1" applyAlignment="1">
      <alignment horizontal="center"/>
    </xf>
    <xf numFmtId="0" fontId="10" fillId="5" borderId="23" xfId="0" applyFont="1" applyFill="1" applyBorder="1" applyAlignment="1">
      <alignment horizontal="center"/>
    </xf>
    <xf numFmtId="0" fontId="10" fillId="5" borderId="8" xfId="0" applyFont="1" applyFill="1" applyBorder="1"/>
    <xf numFmtId="0" fontId="13" fillId="0" borderId="1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14" fillId="0" borderId="18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4" fillId="0" borderId="1" xfId="0" applyFont="1" applyFill="1" applyBorder="1" applyAlignment="1"/>
    <xf numFmtId="43" fontId="14" fillId="0" borderId="1" xfId="1" applyFont="1" applyFill="1" applyBorder="1"/>
    <xf numFmtId="43" fontId="14" fillId="0" borderId="18" xfId="1" applyFont="1" applyFill="1" applyBorder="1"/>
    <xf numFmtId="43" fontId="14" fillId="0" borderId="20" xfId="1" applyFont="1" applyFill="1" applyBorder="1"/>
    <xf numFmtId="0" fontId="15" fillId="0" borderId="18" xfId="0" applyFont="1" applyFill="1" applyBorder="1"/>
    <xf numFmtId="0" fontId="16" fillId="5" borderId="0" xfId="0" applyFont="1" applyFill="1" applyBorder="1"/>
    <xf numFmtId="0" fontId="15" fillId="0" borderId="19" xfId="0" applyFont="1" applyFill="1" applyBorder="1"/>
    <xf numFmtId="165" fontId="16" fillId="0" borderId="20" xfId="0" applyNumberFormat="1" applyFont="1" applyFill="1" applyBorder="1" applyAlignment="1">
      <alignment horizontal="center"/>
    </xf>
    <xf numFmtId="0" fontId="16" fillId="0" borderId="21" xfId="0" applyFont="1" applyFill="1" applyBorder="1"/>
    <xf numFmtId="0" fontId="16" fillId="0" borderId="24" xfId="0" applyFont="1" applyFill="1" applyBorder="1"/>
    <xf numFmtId="0" fontId="16" fillId="0" borderId="25" xfId="0" applyFont="1" applyFill="1" applyBorder="1"/>
    <xf numFmtId="165" fontId="16" fillId="0" borderId="25" xfId="0" applyNumberFormat="1" applyFont="1" applyFill="1" applyBorder="1" applyAlignment="1">
      <alignment horizontal="left"/>
    </xf>
    <xf numFmtId="0" fontId="16" fillId="0" borderId="26" xfId="0" applyFont="1" applyFill="1" applyBorder="1"/>
    <xf numFmtId="0" fontId="16" fillId="0" borderId="0" xfId="0" applyFont="1" applyFill="1" applyBorder="1"/>
    <xf numFmtId="0" fontId="16" fillId="0" borderId="27" xfId="0" applyFont="1" applyFill="1" applyBorder="1"/>
    <xf numFmtId="165" fontId="16" fillId="0" borderId="27" xfId="0" applyNumberFormat="1" applyFont="1" applyFill="1" applyBorder="1" applyAlignment="1">
      <alignment horizontal="left"/>
    </xf>
    <xf numFmtId="0" fontId="16" fillId="0" borderId="27" xfId="0" applyNumberFormat="1" applyFont="1" applyFill="1" applyBorder="1" applyAlignment="1">
      <alignment horizontal="left"/>
    </xf>
    <xf numFmtId="0" fontId="16" fillId="0" borderId="22" xfId="0" applyFont="1" applyFill="1" applyBorder="1"/>
    <xf numFmtId="0" fontId="16" fillId="0" borderId="23" xfId="0" applyFont="1" applyFill="1" applyBorder="1"/>
    <xf numFmtId="0" fontId="16" fillId="0" borderId="28" xfId="0" applyFont="1" applyFill="1" applyBorder="1"/>
    <xf numFmtId="0" fontId="13" fillId="0" borderId="18" xfId="0" applyFont="1" applyFill="1" applyBorder="1"/>
    <xf numFmtId="0" fontId="13" fillId="0" borderId="20" xfId="0" applyFont="1" applyFill="1" applyBorder="1"/>
    <xf numFmtId="0" fontId="14" fillId="0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8"/>
  <sheetViews>
    <sheetView showGridLines="0" topLeftCell="N3" zoomScale="175" zoomScaleNormal="175" workbookViewId="0">
      <selection activeCell="R8" sqref="R8"/>
    </sheetView>
  </sheetViews>
  <sheetFormatPr defaultRowHeight="15"/>
  <cols>
    <col min="1" max="1" width="9.140625" style="20"/>
    <col min="2" max="2" width="0.85546875" style="20" customWidth="1"/>
    <col min="3" max="3" width="12.85546875" style="20" bestFit="1" customWidth="1"/>
    <col min="4" max="4" width="11.28515625" style="20" bestFit="1" customWidth="1"/>
    <col min="5" max="5" width="9.140625" style="20"/>
    <col min="6" max="6" width="9.7109375" style="20" bestFit="1" customWidth="1"/>
    <col min="7" max="7" width="11.5703125" style="20" bestFit="1" customWidth="1"/>
    <col min="8" max="8" width="0.85546875" style="20" customWidth="1"/>
    <col min="9" max="9" width="9.140625" style="20" customWidth="1"/>
    <col min="10" max="10" width="0.85546875" style="19" customWidth="1"/>
    <col min="11" max="11" width="9.140625" style="18"/>
    <col min="12" max="12" width="0.85546875" style="18" customWidth="1"/>
    <col min="13" max="14" width="12.7109375" style="18" customWidth="1"/>
    <col min="15" max="15" width="12.5703125" style="18" bestFit="1" customWidth="1"/>
    <col min="16" max="19" width="12.5703125" style="18" customWidth="1"/>
    <col min="20" max="20" width="11.28515625" style="18" bestFit="1" customWidth="1"/>
    <col min="21" max="22" width="8" style="18" bestFit="1" customWidth="1"/>
    <col min="23" max="23" width="10.5703125" style="18" bestFit="1" customWidth="1"/>
    <col min="24" max="24" width="0.85546875" style="18" customWidth="1"/>
    <col min="25" max="16384" width="9.140625" style="18"/>
  </cols>
  <sheetData>
    <row r="1" spans="2:24" ht="15.75" thickBot="1"/>
    <row r="2" spans="2:24" ht="5.0999999999999996" customHeight="1">
      <c r="B2" s="5"/>
      <c r="C2" s="6"/>
      <c r="D2" s="6"/>
      <c r="E2" s="6"/>
      <c r="F2" s="6"/>
      <c r="G2" s="6"/>
      <c r="H2" s="7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</row>
    <row r="3" spans="2:24" ht="18.75">
      <c r="B3" s="8"/>
      <c r="C3" s="45" t="s">
        <v>22</v>
      </c>
      <c r="D3" s="45"/>
      <c r="E3" s="45"/>
      <c r="F3" s="45"/>
      <c r="G3" s="45"/>
      <c r="H3" s="9"/>
      <c r="L3" s="8"/>
      <c r="M3" s="96" t="s">
        <v>23</v>
      </c>
      <c r="N3" s="97"/>
      <c r="O3" s="97"/>
      <c r="P3" s="97"/>
      <c r="Q3" s="97"/>
      <c r="R3" s="97"/>
      <c r="S3" s="97"/>
      <c r="T3" s="97"/>
      <c r="U3" s="97"/>
      <c r="V3" s="97"/>
      <c r="W3" s="98"/>
      <c r="X3" s="9"/>
    </row>
    <row r="4" spans="2:24" ht="5.0999999999999996" customHeight="1">
      <c r="B4" s="8"/>
      <c r="C4" s="10"/>
      <c r="D4" s="10"/>
      <c r="E4" s="10"/>
      <c r="F4" s="10"/>
      <c r="G4" s="10"/>
      <c r="H4" s="9"/>
      <c r="L4" s="8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9"/>
    </row>
    <row r="5" spans="2:24">
      <c r="B5" s="8"/>
      <c r="C5" s="2" t="s">
        <v>0</v>
      </c>
      <c r="D5" s="2" t="s">
        <v>1</v>
      </c>
      <c r="E5" s="2" t="s">
        <v>3</v>
      </c>
      <c r="F5" s="2" t="s">
        <v>2</v>
      </c>
      <c r="G5" s="2" t="s">
        <v>4</v>
      </c>
      <c r="H5" s="9"/>
      <c r="L5" s="8"/>
      <c r="M5" s="2" t="s">
        <v>66</v>
      </c>
      <c r="N5" s="2" t="s">
        <v>70</v>
      </c>
      <c r="O5" s="2" t="s">
        <v>0</v>
      </c>
      <c r="P5" s="2" t="s">
        <v>67</v>
      </c>
      <c r="Q5" s="2" t="s">
        <v>68</v>
      </c>
      <c r="R5" s="2" t="s">
        <v>69</v>
      </c>
      <c r="S5" s="2" t="s">
        <v>71</v>
      </c>
      <c r="T5" s="2" t="s">
        <v>1</v>
      </c>
      <c r="U5" s="2" t="s">
        <v>3</v>
      </c>
      <c r="V5" s="2" t="s">
        <v>2</v>
      </c>
      <c r="W5" s="2" t="s">
        <v>4</v>
      </c>
      <c r="X5" s="9"/>
    </row>
    <row r="6" spans="2:24" ht="20.25" customHeight="1">
      <c r="B6" s="8"/>
      <c r="C6" s="10"/>
      <c r="D6" s="10"/>
      <c r="E6" s="10"/>
      <c r="F6" s="10"/>
      <c r="G6" s="10"/>
      <c r="H6" s="9"/>
      <c r="L6" s="8"/>
      <c r="M6" s="10">
        <v>1</v>
      </c>
      <c r="N6" s="10">
        <v>2</v>
      </c>
      <c r="O6" s="10">
        <v>3</v>
      </c>
      <c r="P6" s="104">
        <v>4</v>
      </c>
      <c r="Q6" s="104">
        <v>5</v>
      </c>
      <c r="R6" s="104">
        <v>6</v>
      </c>
      <c r="S6" s="104">
        <v>7</v>
      </c>
      <c r="T6" s="104">
        <v>8</v>
      </c>
      <c r="U6" s="104">
        <v>9</v>
      </c>
      <c r="V6" s="104">
        <v>10</v>
      </c>
      <c r="W6" s="104">
        <v>11</v>
      </c>
      <c r="X6" s="9"/>
    </row>
    <row r="7" spans="2:24">
      <c r="B7" s="8"/>
      <c r="C7" s="11" t="s">
        <v>9</v>
      </c>
      <c r="D7" s="11" t="s">
        <v>14</v>
      </c>
      <c r="E7" s="15">
        <v>250</v>
      </c>
      <c r="F7" s="15">
        <v>98</v>
      </c>
      <c r="G7" s="15">
        <f t="shared" ref="G7:G53" si="0">F7*E7</f>
        <v>24500</v>
      </c>
      <c r="H7" s="9"/>
      <c r="L7" s="8"/>
      <c r="M7" s="102">
        <v>1</v>
      </c>
      <c r="N7" s="103">
        <v>41091</v>
      </c>
      <c r="O7" s="1" t="s">
        <v>24</v>
      </c>
      <c r="P7" s="1" t="s">
        <v>72</v>
      </c>
      <c r="Q7" s="1" t="s">
        <v>81</v>
      </c>
      <c r="R7" s="1">
        <v>31545</v>
      </c>
      <c r="S7" s="1">
        <v>32112</v>
      </c>
      <c r="T7" s="11" t="s">
        <v>13</v>
      </c>
      <c r="U7" s="15">
        <v>3</v>
      </c>
      <c r="V7" s="15">
        <v>16</v>
      </c>
      <c r="W7" s="15">
        <f t="shared" ref="W7:W42" si="1">V7*U7</f>
        <v>48</v>
      </c>
      <c r="X7" s="9"/>
    </row>
    <row r="8" spans="2:24">
      <c r="B8" s="8"/>
      <c r="C8" s="11" t="s">
        <v>9</v>
      </c>
      <c r="D8" s="11" t="s">
        <v>17</v>
      </c>
      <c r="E8" s="15">
        <v>210</v>
      </c>
      <c r="F8" s="15">
        <v>32</v>
      </c>
      <c r="G8" s="15">
        <f t="shared" si="0"/>
        <v>6720</v>
      </c>
      <c r="H8" s="9"/>
      <c r="L8" s="8"/>
      <c r="M8" s="102">
        <f>M7+1</f>
        <v>2</v>
      </c>
      <c r="N8" s="103">
        <f>N7+2</f>
        <v>41093</v>
      </c>
      <c r="O8" s="1" t="s">
        <v>25</v>
      </c>
      <c r="P8" s="1" t="s">
        <v>73</v>
      </c>
      <c r="Q8" s="1" t="s">
        <v>82</v>
      </c>
      <c r="R8" s="1">
        <v>4654654654</v>
      </c>
      <c r="S8" s="1">
        <v>121321</v>
      </c>
      <c r="T8" s="11" t="s">
        <v>17</v>
      </c>
      <c r="U8" s="15">
        <v>315</v>
      </c>
      <c r="V8" s="15">
        <v>14</v>
      </c>
      <c r="W8" s="15">
        <f t="shared" si="1"/>
        <v>4410</v>
      </c>
      <c r="X8" s="9"/>
    </row>
    <row r="9" spans="2:24">
      <c r="B9" s="8"/>
      <c r="C9" s="11" t="s">
        <v>11</v>
      </c>
      <c r="D9" s="11" t="s">
        <v>19</v>
      </c>
      <c r="E9" s="15">
        <v>60</v>
      </c>
      <c r="F9" s="15">
        <v>35</v>
      </c>
      <c r="G9" s="15">
        <f t="shared" si="0"/>
        <v>2100</v>
      </c>
      <c r="H9" s="9"/>
      <c r="L9" s="8"/>
      <c r="M9" s="102">
        <f t="shared" ref="M9:M42" si="2">M8+1</f>
        <v>3</v>
      </c>
      <c r="N9" s="103">
        <f t="shared" ref="N9:N42" si="3">N8+2</f>
        <v>41095</v>
      </c>
      <c r="O9" s="1" t="s">
        <v>26</v>
      </c>
      <c r="P9" s="1" t="s">
        <v>74</v>
      </c>
      <c r="Q9" s="1" t="s">
        <v>83</v>
      </c>
      <c r="R9" s="1">
        <v>65465465</v>
      </c>
      <c r="S9" s="1">
        <v>1231</v>
      </c>
      <c r="T9" s="11" t="s">
        <v>14</v>
      </c>
      <c r="U9" s="15">
        <v>375</v>
      </c>
      <c r="V9" s="15">
        <v>11</v>
      </c>
      <c r="W9" s="15">
        <f t="shared" si="1"/>
        <v>4125</v>
      </c>
      <c r="X9" s="9"/>
    </row>
    <row r="10" spans="2:24">
      <c r="B10" s="8"/>
      <c r="C10" s="11" t="s">
        <v>8</v>
      </c>
      <c r="D10" s="11" t="s">
        <v>17</v>
      </c>
      <c r="E10" s="15">
        <v>210</v>
      </c>
      <c r="F10" s="15">
        <v>65</v>
      </c>
      <c r="G10" s="15">
        <f t="shared" si="0"/>
        <v>13650</v>
      </c>
      <c r="H10" s="9"/>
      <c r="L10" s="8"/>
      <c r="M10" s="102">
        <f t="shared" si="2"/>
        <v>4</v>
      </c>
      <c r="N10" s="103">
        <f t="shared" si="3"/>
        <v>41097</v>
      </c>
      <c r="O10" s="1" t="s">
        <v>27</v>
      </c>
      <c r="P10" s="1" t="s">
        <v>75</v>
      </c>
      <c r="Q10" s="1" t="s">
        <v>84</v>
      </c>
      <c r="R10" s="1">
        <v>564654654</v>
      </c>
      <c r="S10" s="1">
        <f>S9+12500</f>
        <v>13731</v>
      </c>
      <c r="T10" s="11" t="s">
        <v>13</v>
      </c>
      <c r="U10" s="15">
        <v>3</v>
      </c>
      <c r="V10" s="15">
        <v>20</v>
      </c>
      <c r="W10" s="15">
        <f t="shared" si="1"/>
        <v>60</v>
      </c>
      <c r="X10" s="9"/>
    </row>
    <row r="11" spans="2:24">
      <c r="B11" s="8"/>
      <c r="C11" s="11" t="s">
        <v>7</v>
      </c>
      <c r="D11" s="11" t="s">
        <v>14</v>
      </c>
      <c r="E11" s="15">
        <v>225</v>
      </c>
      <c r="F11" s="15">
        <v>35</v>
      </c>
      <c r="G11" s="15">
        <f t="shared" si="0"/>
        <v>7875</v>
      </c>
      <c r="H11" s="9"/>
      <c r="L11" s="8"/>
      <c r="M11" s="102">
        <f t="shared" si="2"/>
        <v>5</v>
      </c>
      <c r="N11" s="103">
        <f t="shared" si="3"/>
        <v>41099</v>
      </c>
      <c r="O11" s="1" t="s">
        <v>28</v>
      </c>
      <c r="P11" s="1" t="s">
        <v>76</v>
      </c>
      <c r="Q11" s="1" t="s">
        <v>85</v>
      </c>
      <c r="R11" s="1">
        <v>987987</v>
      </c>
      <c r="S11" s="1">
        <f t="shared" ref="S11:S42" si="4">S10+12500</f>
        <v>26231</v>
      </c>
      <c r="T11" s="11" t="s">
        <v>14</v>
      </c>
      <c r="U11" s="15">
        <v>375</v>
      </c>
      <c r="V11" s="15">
        <v>17</v>
      </c>
      <c r="W11" s="15">
        <f t="shared" si="1"/>
        <v>6375</v>
      </c>
      <c r="X11" s="9"/>
    </row>
    <row r="12" spans="2:24">
      <c r="B12" s="8"/>
      <c r="C12" s="11" t="s">
        <v>12</v>
      </c>
      <c r="D12" s="11" t="s">
        <v>16</v>
      </c>
      <c r="E12" s="15">
        <v>2</v>
      </c>
      <c r="F12" s="15">
        <v>21</v>
      </c>
      <c r="G12" s="15">
        <f t="shared" si="0"/>
        <v>42</v>
      </c>
      <c r="H12" s="9"/>
      <c r="L12" s="8"/>
      <c r="M12" s="102">
        <f t="shared" si="2"/>
        <v>6</v>
      </c>
      <c r="N12" s="103">
        <f t="shared" si="3"/>
        <v>41101</v>
      </c>
      <c r="O12" s="1" t="s">
        <v>29</v>
      </c>
      <c r="P12" s="1" t="s">
        <v>77</v>
      </c>
      <c r="Q12" s="1" t="s">
        <v>86</v>
      </c>
      <c r="R12" s="1">
        <v>6684654654</v>
      </c>
      <c r="S12" s="1">
        <f t="shared" si="4"/>
        <v>38731</v>
      </c>
      <c r="T12" s="11" t="s">
        <v>14</v>
      </c>
      <c r="U12" s="15">
        <v>375</v>
      </c>
      <c r="V12" s="15">
        <v>18</v>
      </c>
      <c r="W12" s="15">
        <f t="shared" si="1"/>
        <v>6750</v>
      </c>
      <c r="X12" s="9"/>
    </row>
    <row r="13" spans="2:24">
      <c r="B13" s="8"/>
      <c r="C13" s="11" t="s">
        <v>8</v>
      </c>
      <c r="D13" s="11" t="s">
        <v>16</v>
      </c>
      <c r="E13" s="15">
        <v>3</v>
      </c>
      <c r="F13" s="15">
        <v>32</v>
      </c>
      <c r="G13" s="15">
        <f t="shared" si="0"/>
        <v>96</v>
      </c>
      <c r="H13" s="9"/>
      <c r="L13" s="8"/>
      <c r="M13" s="102">
        <f t="shared" si="2"/>
        <v>7</v>
      </c>
      <c r="N13" s="103">
        <f t="shared" si="3"/>
        <v>41103</v>
      </c>
      <c r="O13" s="1" t="s">
        <v>30</v>
      </c>
      <c r="P13" s="1" t="s">
        <v>78</v>
      </c>
      <c r="Q13" s="1" t="s">
        <v>87</v>
      </c>
      <c r="R13" s="1">
        <v>465465</v>
      </c>
      <c r="S13" s="1">
        <f t="shared" si="4"/>
        <v>51231</v>
      </c>
      <c r="T13" s="11" t="s">
        <v>16</v>
      </c>
      <c r="U13" s="15">
        <v>3</v>
      </c>
      <c r="V13" s="15">
        <v>13</v>
      </c>
      <c r="W13" s="15">
        <f t="shared" si="1"/>
        <v>39</v>
      </c>
      <c r="X13" s="9"/>
    </row>
    <row r="14" spans="2:24">
      <c r="B14" s="8"/>
      <c r="C14" s="11" t="s">
        <v>10</v>
      </c>
      <c r="D14" s="11" t="s">
        <v>14</v>
      </c>
      <c r="E14" s="15">
        <v>250</v>
      </c>
      <c r="F14" s="15">
        <v>32</v>
      </c>
      <c r="G14" s="15">
        <f t="shared" si="0"/>
        <v>8000</v>
      </c>
      <c r="H14" s="9"/>
      <c r="L14" s="8"/>
      <c r="M14" s="102">
        <f t="shared" si="2"/>
        <v>8</v>
      </c>
      <c r="N14" s="103">
        <f t="shared" si="3"/>
        <v>41105</v>
      </c>
      <c r="O14" s="1" t="s">
        <v>31</v>
      </c>
      <c r="P14" s="1" t="s">
        <v>79</v>
      </c>
      <c r="Q14" s="1" t="s">
        <v>88</v>
      </c>
      <c r="R14" s="1">
        <v>6464654654</v>
      </c>
      <c r="S14" s="1">
        <f t="shared" si="4"/>
        <v>63731</v>
      </c>
      <c r="T14" s="11" t="s">
        <v>14</v>
      </c>
      <c r="U14" s="15">
        <v>375</v>
      </c>
      <c r="V14" s="15">
        <v>23</v>
      </c>
      <c r="W14" s="15">
        <f t="shared" si="1"/>
        <v>8625</v>
      </c>
      <c r="X14" s="9"/>
    </row>
    <row r="15" spans="2:24">
      <c r="B15" s="8"/>
      <c r="C15" s="11" t="s">
        <v>11</v>
      </c>
      <c r="D15" s="11" t="s">
        <v>17</v>
      </c>
      <c r="E15" s="15">
        <v>100</v>
      </c>
      <c r="F15" s="15">
        <v>62</v>
      </c>
      <c r="G15" s="15">
        <f t="shared" si="0"/>
        <v>6200</v>
      </c>
      <c r="H15" s="9"/>
      <c r="L15" s="8"/>
      <c r="M15" s="102">
        <f t="shared" si="2"/>
        <v>9</v>
      </c>
      <c r="N15" s="103">
        <f t="shared" si="3"/>
        <v>41107</v>
      </c>
      <c r="O15" s="1" t="s">
        <v>32</v>
      </c>
      <c r="P15" s="1" t="s">
        <v>80</v>
      </c>
      <c r="Q15" s="1" t="s">
        <v>81</v>
      </c>
      <c r="R15" s="1">
        <v>6546465465</v>
      </c>
      <c r="S15" s="1">
        <f t="shared" si="4"/>
        <v>76231</v>
      </c>
      <c r="T15" s="11" t="s">
        <v>16</v>
      </c>
      <c r="U15" s="15">
        <v>3</v>
      </c>
      <c r="V15" s="15">
        <v>14</v>
      </c>
      <c r="W15" s="15">
        <f t="shared" si="1"/>
        <v>42</v>
      </c>
      <c r="X15" s="9"/>
    </row>
    <row r="16" spans="2:24">
      <c r="B16" s="8"/>
      <c r="C16" s="11" t="s">
        <v>6</v>
      </c>
      <c r="D16" s="11" t="s">
        <v>20</v>
      </c>
      <c r="E16" s="15">
        <v>2</v>
      </c>
      <c r="F16" s="15">
        <v>31</v>
      </c>
      <c r="G16" s="15">
        <f t="shared" si="0"/>
        <v>62</v>
      </c>
      <c r="H16" s="9"/>
      <c r="L16" s="8"/>
      <c r="M16" s="102">
        <f t="shared" si="2"/>
        <v>10</v>
      </c>
      <c r="N16" s="103">
        <f t="shared" si="3"/>
        <v>41109</v>
      </c>
      <c r="O16" s="1" t="s">
        <v>33</v>
      </c>
      <c r="P16" s="1" t="s">
        <v>72</v>
      </c>
      <c r="Q16" s="1" t="s">
        <v>82</v>
      </c>
      <c r="R16" s="1">
        <v>4654654654</v>
      </c>
      <c r="S16" s="1">
        <f t="shared" si="4"/>
        <v>88731</v>
      </c>
      <c r="T16" s="11" t="s">
        <v>16</v>
      </c>
      <c r="U16" s="15">
        <v>3</v>
      </c>
      <c r="V16" s="15">
        <v>14</v>
      </c>
      <c r="W16" s="15">
        <f t="shared" si="1"/>
        <v>42</v>
      </c>
      <c r="X16" s="9"/>
    </row>
    <row r="17" spans="2:24">
      <c r="B17" s="8"/>
      <c r="C17" s="11" t="s">
        <v>12</v>
      </c>
      <c r="D17" s="11" t="s">
        <v>14</v>
      </c>
      <c r="E17" s="15">
        <v>225</v>
      </c>
      <c r="F17" s="15">
        <v>32</v>
      </c>
      <c r="G17" s="15">
        <f t="shared" si="0"/>
        <v>7200</v>
      </c>
      <c r="H17" s="9"/>
      <c r="L17" s="8"/>
      <c r="M17" s="102">
        <f t="shared" si="2"/>
        <v>11</v>
      </c>
      <c r="N17" s="103">
        <f t="shared" si="3"/>
        <v>41111</v>
      </c>
      <c r="O17" s="1" t="s">
        <v>34</v>
      </c>
      <c r="P17" s="1" t="s">
        <v>73</v>
      </c>
      <c r="Q17" s="1" t="s">
        <v>83</v>
      </c>
      <c r="R17" s="1">
        <v>65465465</v>
      </c>
      <c r="S17" s="1">
        <f t="shared" si="4"/>
        <v>101231</v>
      </c>
      <c r="T17" s="11" t="s">
        <v>19</v>
      </c>
      <c r="U17" s="15">
        <v>90</v>
      </c>
      <c r="V17" s="15">
        <v>19</v>
      </c>
      <c r="W17" s="15">
        <f t="shared" si="1"/>
        <v>1710</v>
      </c>
      <c r="X17" s="9"/>
    </row>
    <row r="18" spans="2:24">
      <c r="B18" s="8"/>
      <c r="C18" s="11" t="s">
        <v>5</v>
      </c>
      <c r="D18" s="11" t="s">
        <v>18</v>
      </c>
      <c r="E18" s="15">
        <v>3</v>
      </c>
      <c r="F18" s="15">
        <v>32</v>
      </c>
      <c r="G18" s="15">
        <f t="shared" si="0"/>
        <v>96</v>
      </c>
      <c r="H18" s="9"/>
      <c r="L18" s="8"/>
      <c r="M18" s="102">
        <f t="shared" si="2"/>
        <v>12</v>
      </c>
      <c r="N18" s="103">
        <f t="shared" si="3"/>
        <v>41113</v>
      </c>
      <c r="O18" s="1" t="s">
        <v>26</v>
      </c>
      <c r="P18" s="1" t="s">
        <v>74</v>
      </c>
      <c r="Q18" s="1" t="s">
        <v>84</v>
      </c>
      <c r="R18" s="1">
        <v>564654654</v>
      </c>
      <c r="S18" s="1">
        <f t="shared" si="4"/>
        <v>113731</v>
      </c>
      <c r="T18" s="11" t="s">
        <v>20</v>
      </c>
      <c r="U18" s="15">
        <v>3</v>
      </c>
      <c r="V18" s="15">
        <v>24</v>
      </c>
      <c r="W18" s="15">
        <f t="shared" si="1"/>
        <v>72</v>
      </c>
      <c r="X18" s="9"/>
    </row>
    <row r="19" spans="2:24">
      <c r="B19" s="8"/>
      <c r="C19" s="11" t="s">
        <v>8</v>
      </c>
      <c r="D19" s="11" t="s">
        <v>17</v>
      </c>
      <c r="E19" s="15">
        <v>220</v>
      </c>
      <c r="F19" s="15">
        <v>32</v>
      </c>
      <c r="G19" s="15">
        <f t="shared" si="0"/>
        <v>7040</v>
      </c>
      <c r="H19" s="9"/>
      <c r="L19" s="8"/>
      <c r="M19" s="102">
        <f t="shared" si="2"/>
        <v>13</v>
      </c>
      <c r="N19" s="103">
        <f t="shared" si="3"/>
        <v>41115</v>
      </c>
      <c r="O19" s="1" t="s">
        <v>27</v>
      </c>
      <c r="P19" s="1" t="s">
        <v>75</v>
      </c>
      <c r="Q19" s="1" t="s">
        <v>85</v>
      </c>
      <c r="R19" s="1">
        <v>987987</v>
      </c>
      <c r="S19" s="1">
        <f t="shared" si="4"/>
        <v>126231</v>
      </c>
      <c r="T19" s="11" t="s">
        <v>17</v>
      </c>
      <c r="U19" s="15">
        <v>315</v>
      </c>
      <c r="V19" s="15">
        <v>13</v>
      </c>
      <c r="W19" s="15">
        <f t="shared" si="1"/>
        <v>4095</v>
      </c>
      <c r="X19" s="9"/>
    </row>
    <row r="20" spans="2:24">
      <c r="B20" s="8"/>
      <c r="C20" s="11" t="s">
        <v>12</v>
      </c>
      <c r="D20" s="11" t="s">
        <v>17</v>
      </c>
      <c r="E20" s="15">
        <v>150</v>
      </c>
      <c r="F20" s="15">
        <v>62</v>
      </c>
      <c r="G20" s="15">
        <f t="shared" si="0"/>
        <v>9300</v>
      </c>
      <c r="H20" s="9"/>
      <c r="L20" s="8"/>
      <c r="M20" s="102">
        <f t="shared" si="2"/>
        <v>14</v>
      </c>
      <c r="N20" s="103">
        <f t="shared" si="3"/>
        <v>41117</v>
      </c>
      <c r="O20" s="1" t="s">
        <v>28</v>
      </c>
      <c r="P20" s="1" t="s">
        <v>76</v>
      </c>
      <c r="Q20" s="1" t="s">
        <v>86</v>
      </c>
      <c r="R20" s="1">
        <v>6684654654</v>
      </c>
      <c r="S20" s="1">
        <f t="shared" si="4"/>
        <v>138731</v>
      </c>
      <c r="T20" s="11" t="s">
        <v>18</v>
      </c>
      <c r="U20" s="15">
        <v>4.5</v>
      </c>
      <c r="V20" s="15">
        <v>12</v>
      </c>
      <c r="W20" s="15">
        <f t="shared" si="1"/>
        <v>54</v>
      </c>
      <c r="X20" s="9"/>
    </row>
    <row r="21" spans="2:24">
      <c r="B21" s="8"/>
      <c r="C21" s="11" t="s">
        <v>9</v>
      </c>
      <c r="D21" s="11" t="s">
        <v>17</v>
      </c>
      <c r="E21" s="15">
        <v>120</v>
      </c>
      <c r="F21" s="15">
        <v>21</v>
      </c>
      <c r="G21" s="15">
        <f t="shared" si="0"/>
        <v>2520</v>
      </c>
      <c r="H21" s="9"/>
      <c r="L21" s="8"/>
      <c r="M21" s="102">
        <f t="shared" si="2"/>
        <v>15</v>
      </c>
      <c r="N21" s="103">
        <f t="shared" si="3"/>
        <v>41119</v>
      </c>
      <c r="O21" s="1" t="s">
        <v>29</v>
      </c>
      <c r="P21" s="1" t="s">
        <v>77</v>
      </c>
      <c r="Q21" s="1" t="s">
        <v>87</v>
      </c>
      <c r="R21" s="1">
        <v>465465</v>
      </c>
      <c r="S21" s="1">
        <f t="shared" si="4"/>
        <v>151231</v>
      </c>
      <c r="T21" s="11" t="s">
        <v>15</v>
      </c>
      <c r="U21" s="15">
        <v>37.5</v>
      </c>
      <c r="V21" s="15">
        <v>20</v>
      </c>
      <c r="W21" s="15">
        <f t="shared" si="1"/>
        <v>750</v>
      </c>
      <c r="X21" s="9"/>
    </row>
    <row r="22" spans="2:24">
      <c r="B22" s="8"/>
      <c r="C22" s="11" t="s">
        <v>5</v>
      </c>
      <c r="D22" s="11" t="s">
        <v>14</v>
      </c>
      <c r="E22" s="15">
        <v>350</v>
      </c>
      <c r="F22" s="15">
        <v>32</v>
      </c>
      <c r="G22" s="15">
        <f t="shared" si="0"/>
        <v>11200</v>
      </c>
      <c r="H22" s="9"/>
      <c r="L22" s="8"/>
      <c r="M22" s="102">
        <f t="shared" si="2"/>
        <v>16</v>
      </c>
      <c r="N22" s="103">
        <f t="shared" si="3"/>
        <v>41121</v>
      </c>
      <c r="O22" s="1" t="s">
        <v>30</v>
      </c>
      <c r="P22" s="1" t="s">
        <v>78</v>
      </c>
      <c r="Q22" s="1" t="s">
        <v>88</v>
      </c>
      <c r="R22" s="1">
        <v>6464654654</v>
      </c>
      <c r="S22" s="1">
        <f t="shared" si="4"/>
        <v>163731</v>
      </c>
      <c r="T22" s="11" t="s">
        <v>18</v>
      </c>
      <c r="U22" s="15">
        <v>4.5</v>
      </c>
      <c r="V22" s="15">
        <v>15</v>
      </c>
      <c r="W22" s="15">
        <f t="shared" si="1"/>
        <v>67.5</v>
      </c>
      <c r="X22" s="9"/>
    </row>
    <row r="23" spans="2:24">
      <c r="B23" s="8"/>
      <c r="C23" s="11" t="s">
        <v>11</v>
      </c>
      <c r="D23" s="11" t="s">
        <v>14</v>
      </c>
      <c r="E23" s="15">
        <v>220</v>
      </c>
      <c r="F23" s="15">
        <v>32</v>
      </c>
      <c r="G23" s="15">
        <f t="shared" si="0"/>
        <v>7040</v>
      </c>
      <c r="H23" s="9"/>
      <c r="L23" s="8"/>
      <c r="M23" s="102">
        <f t="shared" si="2"/>
        <v>17</v>
      </c>
      <c r="N23" s="103">
        <f t="shared" si="3"/>
        <v>41123</v>
      </c>
      <c r="O23" s="1" t="s">
        <v>30</v>
      </c>
      <c r="P23" s="1" t="s">
        <v>79</v>
      </c>
      <c r="Q23" s="1" t="s">
        <v>81</v>
      </c>
      <c r="R23" s="1">
        <v>6546465465</v>
      </c>
      <c r="S23" s="1">
        <f t="shared" si="4"/>
        <v>176231</v>
      </c>
      <c r="T23" s="11" t="s">
        <v>20</v>
      </c>
      <c r="U23" s="15">
        <v>3</v>
      </c>
      <c r="V23" s="15">
        <v>17</v>
      </c>
      <c r="W23" s="15">
        <f t="shared" si="1"/>
        <v>51</v>
      </c>
      <c r="X23" s="9"/>
    </row>
    <row r="24" spans="2:24">
      <c r="B24" s="8"/>
      <c r="C24" s="11" t="s">
        <v>10</v>
      </c>
      <c r="D24" s="11" t="s">
        <v>16</v>
      </c>
      <c r="E24" s="15">
        <v>2.5</v>
      </c>
      <c r="F24" s="15">
        <v>32</v>
      </c>
      <c r="G24" s="15">
        <f t="shared" si="0"/>
        <v>80</v>
      </c>
      <c r="H24" s="9"/>
      <c r="L24" s="8"/>
      <c r="M24" s="102">
        <f t="shared" si="2"/>
        <v>18</v>
      </c>
      <c r="N24" s="103">
        <f t="shared" si="3"/>
        <v>41125</v>
      </c>
      <c r="O24" s="1" t="s">
        <v>31</v>
      </c>
      <c r="P24" s="1" t="s">
        <v>80</v>
      </c>
      <c r="Q24" s="1" t="s">
        <v>82</v>
      </c>
      <c r="R24" s="1">
        <v>4654654654</v>
      </c>
      <c r="S24" s="1">
        <f t="shared" si="4"/>
        <v>188731</v>
      </c>
      <c r="T24" s="11" t="s">
        <v>16</v>
      </c>
      <c r="U24" s="15">
        <v>3</v>
      </c>
      <c r="V24" s="15">
        <v>24</v>
      </c>
      <c r="W24" s="15">
        <f t="shared" si="1"/>
        <v>72</v>
      </c>
      <c r="X24" s="9"/>
    </row>
    <row r="25" spans="2:24">
      <c r="B25" s="8"/>
      <c r="C25" s="11" t="s">
        <v>10</v>
      </c>
      <c r="D25" s="11" t="s">
        <v>16</v>
      </c>
      <c r="E25" s="15">
        <v>5</v>
      </c>
      <c r="F25" s="15">
        <v>12</v>
      </c>
      <c r="G25" s="15">
        <f t="shared" si="0"/>
        <v>60</v>
      </c>
      <c r="H25" s="9"/>
      <c r="L25" s="8"/>
      <c r="M25" s="102">
        <f t="shared" si="2"/>
        <v>19</v>
      </c>
      <c r="N25" s="103">
        <f t="shared" si="3"/>
        <v>41127</v>
      </c>
      <c r="O25" s="1" t="s">
        <v>32</v>
      </c>
      <c r="P25" s="1" t="s">
        <v>72</v>
      </c>
      <c r="Q25" s="1" t="s">
        <v>83</v>
      </c>
      <c r="R25" s="1">
        <v>65465465</v>
      </c>
      <c r="S25" s="1">
        <f t="shared" si="4"/>
        <v>201231</v>
      </c>
      <c r="T25" s="11" t="s">
        <v>17</v>
      </c>
      <c r="U25" s="15">
        <v>315</v>
      </c>
      <c r="V25" s="15">
        <v>11</v>
      </c>
      <c r="W25" s="15">
        <f t="shared" si="1"/>
        <v>3465</v>
      </c>
      <c r="X25" s="9"/>
    </row>
    <row r="26" spans="2:24">
      <c r="B26" s="8"/>
      <c r="C26" s="11" t="s">
        <v>7</v>
      </c>
      <c r="D26" s="11" t="s">
        <v>15</v>
      </c>
      <c r="E26" s="15">
        <v>25</v>
      </c>
      <c r="F26" s="15">
        <v>65</v>
      </c>
      <c r="G26" s="15">
        <f t="shared" si="0"/>
        <v>1625</v>
      </c>
      <c r="H26" s="9"/>
      <c r="L26" s="8"/>
      <c r="M26" s="102">
        <f t="shared" si="2"/>
        <v>20</v>
      </c>
      <c r="N26" s="103">
        <f t="shared" si="3"/>
        <v>41129</v>
      </c>
      <c r="O26" s="1" t="s">
        <v>33</v>
      </c>
      <c r="P26" s="1" t="s">
        <v>73</v>
      </c>
      <c r="Q26" s="1" t="s">
        <v>84</v>
      </c>
      <c r="R26" s="1">
        <v>564654654</v>
      </c>
      <c r="S26" s="1">
        <f t="shared" si="4"/>
        <v>213731</v>
      </c>
      <c r="T26" s="11" t="s">
        <v>14</v>
      </c>
      <c r="U26" s="15">
        <v>375</v>
      </c>
      <c r="V26" s="15">
        <v>12</v>
      </c>
      <c r="W26" s="15">
        <f t="shared" si="1"/>
        <v>4500</v>
      </c>
      <c r="X26" s="9"/>
    </row>
    <row r="27" spans="2:24">
      <c r="B27" s="8"/>
      <c r="C27" s="11" t="s">
        <v>9</v>
      </c>
      <c r="D27" s="11" t="s">
        <v>13</v>
      </c>
      <c r="E27" s="15">
        <v>2</v>
      </c>
      <c r="F27" s="15">
        <v>25</v>
      </c>
      <c r="G27" s="15">
        <f t="shared" si="0"/>
        <v>50</v>
      </c>
      <c r="H27" s="9"/>
      <c r="L27" s="8"/>
      <c r="M27" s="102">
        <f t="shared" si="2"/>
        <v>21</v>
      </c>
      <c r="N27" s="103">
        <f t="shared" si="3"/>
        <v>41131</v>
      </c>
      <c r="O27" s="1" t="s">
        <v>34</v>
      </c>
      <c r="P27" s="1" t="s">
        <v>74</v>
      </c>
      <c r="Q27" s="1" t="s">
        <v>85</v>
      </c>
      <c r="R27" s="1">
        <v>987987</v>
      </c>
      <c r="S27" s="1">
        <f t="shared" si="4"/>
        <v>226231</v>
      </c>
      <c r="T27" s="11" t="s">
        <v>14</v>
      </c>
      <c r="U27" s="15">
        <v>375</v>
      </c>
      <c r="V27" s="15">
        <v>25</v>
      </c>
      <c r="W27" s="15">
        <f t="shared" si="1"/>
        <v>9375</v>
      </c>
      <c r="X27" s="9"/>
    </row>
    <row r="28" spans="2:24">
      <c r="B28" s="8"/>
      <c r="C28" s="11" t="s">
        <v>5</v>
      </c>
      <c r="D28" s="11" t="s">
        <v>13</v>
      </c>
      <c r="E28" s="15">
        <v>3.5</v>
      </c>
      <c r="F28" s="15">
        <v>62</v>
      </c>
      <c r="G28" s="15">
        <f t="shared" si="0"/>
        <v>217</v>
      </c>
      <c r="H28" s="9"/>
      <c r="L28" s="8"/>
      <c r="M28" s="102">
        <f t="shared" si="2"/>
        <v>22</v>
      </c>
      <c r="N28" s="103">
        <f t="shared" si="3"/>
        <v>41133</v>
      </c>
      <c r="O28" s="1" t="s">
        <v>26</v>
      </c>
      <c r="P28" s="1" t="s">
        <v>75</v>
      </c>
      <c r="Q28" s="1" t="s">
        <v>86</v>
      </c>
      <c r="R28" s="1">
        <v>6684654654</v>
      </c>
      <c r="S28" s="1">
        <f t="shared" si="4"/>
        <v>238731</v>
      </c>
      <c r="T28" s="11" t="s">
        <v>16</v>
      </c>
      <c r="U28" s="15">
        <v>3</v>
      </c>
      <c r="V28" s="15">
        <v>17</v>
      </c>
      <c r="W28" s="15">
        <f t="shared" si="1"/>
        <v>51</v>
      </c>
      <c r="X28" s="9"/>
    </row>
    <row r="29" spans="2:24">
      <c r="B29" s="8"/>
      <c r="C29" s="11" t="s">
        <v>12</v>
      </c>
      <c r="D29" s="11" t="s">
        <v>13</v>
      </c>
      <c r="E29" s="15">
        <v>3.5</v>
      </c>
      <c r="F29" s="15">
        <v>12</v>
      </c>
      <c r="G29" s="15">
        <f t="shared" si="0"/>
        <v>42</v>
      </c>
      <c r="H29" s="9"/>
      <c r="L29" s="8"/>
      <c r="M29" s="102">
        <f t="shared" si="2"/>
        <v>23</v>
      </c>
      <c r="N29" s="103">
        <f t="shared" si="3"/>
        <v>41135</v>
      </c>
      <c r="O29" s="1" t="s">
        <v>27</v>
      </c>
      <c r="P29" s="1" t="s">
        <v>76</v>
      </c>
      <c r="Q29" s="1" t="s">
        <v>87</v>
      </c>
      <c r="R29" s="1">
        <v>465465</v>
      </c>
      <c r="S29" s="1">
        <f t="shared" si="4"/>
        <v>251231</v>
      </c>
      <c r="T29" s="11" t="s">
        <v>16</v>
      </c>
      <c r="U29" s="15">
        <v>3</v>
      </c>
      <c r="V29" s="15">
        <v>18</v>
      </c>
      <c r="W29" s="15">
        <f t="shared" si="1"/>
        <v>54</v>
      </c>
      <c r="X29" s="9"/>
    </row>
    <row r="30" spans="2:24">
      <c r="B30" s="8"/>
      <c r="C30" s="11" t="s">
        <v>7</v>
      </c>
      <c r="D30" s="11" t="s">
        <v>14</v>
      </c>
      <c r="E30" s="15">
        <v>350</v>
      </c>
      <c r="F30" s="15">
        <v>12</v>
      </c>
      <c r="G30" s="15">
        <f t="shared" si="0"/>
        <v>4200</v>
      </c>
      <c r="H30" s="9"/>
      <c r="L30" s="8"/>
      <c r="M30" s="102">
        <f t="shared" si="2"/>
        <v>24</v>
      </c>
      <c r="N30" s="103">
        <f t="shared" si="3"/>
        <v>41137</v>
      </c>
      <c r="O30" s="1" t="s">
        <v>28</v>
      </c>
      <c r="P30" s="1" t="s">
        <v>77</v>
      </c>
      <c r="Q30" s="1" t="s">
        <v>88</v>
      </c>
      <c r="R30" s="1">
        <v>6464654654</v>
      </c>
      <c r="S30" s="1">
        <f t="shared" si="4"/>
        <v>263731</v>
      </c>
      <c r="T30" s="11" t="s">
        <v>15</v>
      </c>
      <c r="U30" s="15">
        <v>37.5</v>
      </c>
      <c r="V30" s="15">
        <v>20</v>
      </c>
      <c r="W30" s="15">
        <f t="shared" si="1"/>
        <v>750</v>
      </c>
      <c r="X30" s="9"/>
    </row>
    <row r="31" spans="2:24">
      <c r="B31" s="8"/>
      <c r="C31" s="11" t="s">
        <v>7</v>
      </c>
      <c r="D31" s="11" t="s">
        <v>19</v>
      </c>
      <c r="E31" s="15">
        <v>50</v>
      </c>
      <c r="F31" s="15">
        <v>12</v>
      </c>
      <c r="G31" s="15">
        <f t="shared" si="0"/>
        <v>600</v>
      </c>
      <c r="H31" s="9"/>
      <c r="L31" s="8"/>
      <c r="M31" s="102">
        <f t="shared" si="2"/>
        <v>25</v>
      </c>
      <c r="N31" s="103">
        <f t="shared" si="3"/>
        <v>41139</v>
      </c>
      <c r="O31" s="1" t="s">
        <v>29</v>
      </c>
      <c r="P31" s="1" t="s">
        <v>78</v>
      </c>
      <c r="Q31" s="1" t="s">
        <v>81</v>
      </c>
      <c r="R31" s="1">
        <v>6546465465</v>
      </c>
      <c r="S31" s="1">
        <f t="shared" si="4"/>
        <v>276231</v>
      </c>
      <c r="T31" s="11" t="s">
        <v>13</v>
      </c>
      <c r="U31" s="15">
        <v>3</v>
      </c>
      <c r="V31" s="15">
        <v>21</v>
      </c>
      <c r="W31" s="15">
        <f t="shared" si="1"/>
        <v>63</v>
      </c>
      <c r="X31" s="9"/>
    </row>
    <row r="32" spans="2:24">
      <c r="B32" s="8"/>
      <c r="C32" s="11" t="s">
        <v>6</v>
      </c>
      <c r="D32" s="11" t="s">
        <v>16</v>
      </c>
      <c r="E32" s="15">
        <v>4</v>
      </c>
      <c r="F32" s="15">
        <v>32</v>
      </c>
      <c r="G32" s="15">
        <f t="shared" si="0"/>
        <v>128</v>
      </c>
      <c r="H32" s="9"/>
      <c r="L32" s="8"/>
      <c r="M32" s="102">
        <f t="shared" si="2"/>
        <v>26</v>
      </c>
      <c r="N32" s="103">
        <f t="shared" si="3"/>
        <v>41141</v>
      </c>
      <c r="O32" s="1" t="s">
        <v>30</v>
      </c>
      <c r="P32" s="1" t="s">
        <v>79</v>
      </c>
      <c r="Q32" s="1" t="s">
        <v>82</v>
      </c>
      <c r="R32" s="1">
        <v>4654654654</v>
      </c>
      <c r="S32" s="1">
        <f t="shared" si="4"/>
        <v>288731</v>
      </c>
      <c r="T32" s="11" t="s">
        <v>13</v>
      </c>
      <c r="U32" s="15">
        <v>3</v>
      </c>
      <c r="V32" s="15">
        <v>25</v>
      </c>
      <c r="W32" s="15">
        <f t="shared" si="1"/>
        <v>75</v>
      </c>
      <c r="X32" s="9"/>
    </row>
    <row r="33" spans="2:24">
      <c r="B33" s="8"/>
      <c r="C33" s="11" t="s">
        <v>11</v>
      </c>
      <c r="D33" s="11" t="s">
        <v>19</v>
      </c>
      <c r="E33" s="15">
        <v>70</v>
      </c>
      <c r="F33" s="15">
        <v>21</v>
      </c>
      <c r="G33" s="15">
        <f t="shared" si="0"/>
        <v>1470</v>
      </c>
      <c r="H33" s="9"/>
      <c r="L33" s="8"/>
      <c r="M33" s="102">
        <f t="shared" si="2"/>
        <v>27</v>
      </c>
      <c r="N33" s="103">
        <f t="shared" si="3"/>
        <v>41143</v>
      </c>
      <c r="O33" s="1" t="s">
        <v>30</v>
      </c>
      <c r="P33" s="1" t="s">
        <v>80</v>
      </c>
      <c r="Q33" s="1" t="s">
        <v>83</v>
      </c>
      <c r="R33" s="1">
        <v>65465465</v>
      </c>
      <c r="S33" s="1">
        <f t="shared" si="4"/>
        <v>301231</v>
      </c>
      <c r="T33" s="11" t="s">
        <v>13</v>
      </c>
      <c r="U33" s="15">
        <v>3</v>
      </c>
      <c r="V33" s="15">
        <v>18</v>
      </c>
      <c r="W33" s="15">
        <f t="shared" si="1"/>
        <v>54</v>
      </c>
      <c r="X33" s="9"/>
    </row>
    <row r="34" spans="2:24">
      <c r="B34" s="8"/>
      <c r="C34" s="11" t="s">
        <v>7</v>
      </c>
      <c r="D34" s="11" t="s">
        <v>20</v>
      </c>
      <c r="E34" s="15">
        <v>3</v>
      </c>
      <c r="F34" s="15">
        <v>65</v>
      </c>
      <c r="G34" s="15">
        <f t="shared" si="0"/>
        <v>195</v>
      </c>
      <c r="H34" s="9"/>
      <c r="L34" s="8"/>
      <c r="M34" s="102">
        <f t="shared" si="2"/>
        <v>28</v>
      </c>
      <c r="N34" s="103">
        <f t="shared" si="3"/>
        <v>41145</v>
      </c>
      <c r="O34" s="1" t="s">
        <v>31</v>
      </c>
      <c r="P34" s="1" t="s">
        <v>72</v>
      </c>
      <c r="Q34" s="1" t="s">
        <v>84</v>
      </c>
      <c r="R34" s="1">
        <v>564654654</v>
      </c>
      <c r="S34" s="1">
        <f t="shared" si="4"/>
        <v>313731</v>
      </c>
      <c r="T34" s="11" t="s">
        <v>14</v>
      </c>
      <c r="U34" s="15">
        <v>375</v>
      </c>
      <c r="V34" s="15">
        <v>16</v>
      </c>
      <c r="W34" s="15">
        <f t="shared" si="1"/>
        <v>6000</v>
      </c>
      <c r="X34" s="9"/>
    </row>
    <row r="35" spans="2:24">
      <c r="B35" s="8"/>
      <c r="C35" s="11" t="s">
        <v>7</v>
      </c>
      <c r="D35" s="11" t="s">
        <v>17</v>
      </c>
      <c r="E35" s="15">
        <v>200</v>
      </c>
      <c r="F35" s="15">
        <v>65</v>
      </c>
      <c r="G35" s="15">
        <f t="shared" si="0"/>
        <v>13000</v>
      </c>
      <c r="H35" s="9"/>
      <c r="L35" s="8"/>
      <c r="M35" s="102">
        <f t="shared" si="2"/>
        <v>29</v>
      </c>
      <c r="N35" s="103">
        <f t="shared" si="3"/>
        <v>41147</v>
      </c>
      <c r="O35" s="1" t="s">
        <v>32</v>
      </c>
      <c r="P35" s="1" t="s">
        <v>73</v>
      </c>
      <c r="Q35" s="1" t="s">
        <v>85</v>
      </c>
      <c r="R35" s="1">
        <v>987987</v>
      </c>
      <c r="S35" s="1">
        <f t="shared" si="4"/>
        <v>326231</v>
      </c>
      <c r="T35" s="11" t="s">
        <v>19</v>
      </c>
      <c r="U35" s="15">
        <v>90</v>
      </c>
      <c r="V35" s="15">
        <v>14</v>
      </c>
      <c r="W35" s="15">
        <f t="shared" si="1"/>
        <v>1260</v>
      </c>
      <c r="X35" s="9"/>
    </row>
    <row r="36" spans="2:24">
      <c r="B36" s="8"/>
      <c r="C36" s="11" t="s">
        <v>10</v>
      </c>
      <c r="D36" s="11" t="s">
        <v>18</v>
      </c>
      <c r="E36" s="15">
        <v>10</v>
      </c>
      <c r="F36" s="15">
        <v>32</v>
      </c>
      <c r="G36" s="15">
        <f t="shared" si="0"/>
        <v>320</v>
      </c>
      <c r="H36" s="9"/>
      <c r="L36" s="8"/>
      <c r="M36" s="102">
        <f t="shared" si="2"/>
        <v>30</v>
      </c>
      <c r="N36" s="103">
        <f t="shared" si="3"/>
        <v>41149</v>
      </c>
      <c r="O36" s="1" t="s">
        <v>33</v>
      </c>
      <c r="P36" s="1" t="s">
        <v>74</v>
      </c>
      <c r="Q36" s="1" t="s">
        <v>86</v>
      </c>
      <c r="R36" s="1">
        <v>6684654654</v>
      </c>
      <c r="S36" s="1">
        <f t="shared" si="4"/>
        <v>338731</v>
      </c>
      <c r="T36" s="11" t="s">
        <v>14</v>
      </c>
      <c r="U36" s="15">
        <v>375</v>
      </c>
      <c r="V36" s="15">
        <v>23</v>
      </c>
      <c r="W36" s="15">
        <f t="shared" si="1"/>
        <v>8625</v>
      </c>
      <c r="X36" s="9"/>
    </row>
    <row r="37" spans="2:24">
      <c r="B37" s="8"/>
      <c r="C37" s="11" t="s">
        <v>9</v>
      </c>
      <c r="D37" s="11" t="s">
        <v>15</v>
      </c>
      <c r="E37" s="15">
        <v>50</v>
      </c>
      <c r="F37" s="15">
        <v>12</v>
      </c>
      <c r="G37" s="15">
        <f t="shared" si="0"/>
        <v>600</v>
      </c>
      <c r="H37" s="9"/>
      <c r="L37" s="8"/>
      <c r="M37" s="102">
        <f t="shared" si="2"/>
        <v>31</v>
      </c>
      <c r="N37" s="103">
        <f t="shared" si="3"/>
        <v>41151</v>
      </c>
      <c r="O37" s="1" t="s">
        <v>34</v>
      </c>
      <c r="P37" s="1" t="s">
        <v>75</v>
      </c>
      <c r="Q37" s="1" t="s">
        <v>87</v>
      </c>
      <c r="R37" s="1">
        <v>465465</v>
      </c>
      <c r="S37" s="1">
        <f t="shared" si="4"/>
        <v>351231</v>
      </c>
      <c r="T37" s="11" t="s">
        <v>17</v>
      </c>
      <c r="U37" s="15">
        <v>315</v>
      </c>
      <c r="V37" s="15">
        <v>25</v>
      </c>
      <c r="W37" s="15">
        <f t="shared" si="1"/>
        <v>7875</v>
      </c>
      <c r="X37" s="9"/>
    </row>
    <row r="38" spans="2:24">
      <c r="B38" s="8"/>
      <c r="C38" s="11" t="s">
        <v>6</v>
      </c>
      <c r="D38" s="11" t="s">
        <v>18</v>
      </c>
      <c r="E38" s="15">
        <v>5</v>
      </c>
      <c r="F38" s="15">
        <v>52</v>
      </c>
      <c r="G38" s="15">
        <f t="shared" si="0"/>
        <v>260</v>
      </c>
      <c r="H38" s="9"/>
      <c r="L38" s="8"/>
      <c r="M38" s="102">
        <f t="shared" si="2"/>
        <v>32</v>
      </c>
      <c r="N38" s="103">
        <f t="shared" si="3"/>
        <v>41153</v>
      </c>
      <c r="O38" s="1" t="s">
        <v>26</v>
      </c>
      <c r="P38" s="1" t="s">
        <v>76</v>
      </c>
      <c r="Q38" s="1" t="s">
        <v>88</v>
      </c>
      <c r="R38" s="1">
        <v>6464654654</v>
      </c>
      <c r="S38" s="1">
        <f t="shared" si="4"/>
        <v>363731</v>
      </c>
      <c r="T38" s="11" t="s">
        <v>19</v>
      </c>
      <c r="U38" s="15">
        <v>90</v>
      </c>
      <c r="V38" s="15">
        <v>20</v>
      </c>
      <c r="W38" s="15">
        <f t="shared" si="1"/>
        <v>1800</v>
      </c>
      <c r="X38" s="9"/>
    </row>
    <row r="39" spans="2:24">
      <c r="B39" s="8"/>
      <c r="C39" s="11" t="s">
        <v>6</v>
      </c>
      <c r="D39" s="11" t="s">
        <v>20</v>
      </c>
      <c r="E39" s="15">
        <v>5</v>
      </c>
      <c r="F39" s="15">
        <v>32</v>
      </c>
      <c r="G39" s="15">
        <f t="shared" si="0"/>
        <v>160</v>
      </c>
      <c r="H39" s="9"/>
      <c r="L39" s="8"/>
      <c r="M39" s="102">
        <f t="shared" si="2"/>
        <v>33</v>
      </c>
      <c r="N39" s="103">
        <f t="shared" si="3"/>
        <v>41155</v>
      </c>
      <c r="O39" s="1" t="s">
        <v>27</v>
      </c>
      <c r="P39" s="1" t="s">
        <v>77</v>
      </c>
      <c r="Q39" s="1" t="s">
        <v>84</v>
      </c>
      <c r="R39" s="1">
        <v>131312</v>
      </c>
      <c r="S39" s="1">
        <f t="shared" si="4"/>
        <v>376231</v>
      </c>
      <c r="T39" s="11" t="s">
        <v>17</v>
      </c>
      <c r="U39" s="15">
        <v>315</v>
      </c>
      <c r="V39" s="15">
        <v>22</v>
      </c>
      <c r="W39" s="15">
        <f t="shared" si="1"/>
        <v>6930</v>
      </c>
      <c r="X39" s="9"/>
    </row>
    <row r="40" spans="2:24">
      <c r="B40" s="8"/>
      <c r="C40" s="11" t="s">
        <v>11</v>
      </c>
      <c r="D40" s="11" t="s">
        <v>16</v>
      </c>
      <c r="E40" s="15">
        <v>3</v>
      </c>
      <c r="F40" s="15">
        <v>32</v>
      </c>
      <c r="G40" s="15">
        <f t="shared" si="0"/>
        <v>96</v>
      </c>
      <c r="H40" s="9"/>
      <c r="L40" s="8"/>
      <c r="M40" s="102">
        <f t="shared" si="2"/>
        <v>34</v>
      </c>
      <c r="N40" s="103">
        <f t="shared" si="3"/>
        <v>41157</v>
      </c>
      <c r="O40" s="1" t="s">
        <v>28</v>
      </c>
      <c r="P40" s="1" t="s">
        <v>78</v>
      </c>
      <c r="Q40" s="1" t="s">
        <v>85</v>
      </c>
      <c r="R40" s="1">
        <v>654654</v>
      </c>
      <c r="S40" s="1">
        <f t="shared" si="4"/>
        <v>388731</v>
      </c>
      <c r="T40" s="11" t="s">
        <v>14</v>
      </c>
      <c r="U40" s="15">
        <v>375</v>
      </c>
      <c r="V40" s="15">
        <v>13</v>
      </c>
      <c r="W40" s="15">
        <f t="shared" si="1"/>
        <v>4875</v>
      </c>
      <c r="X40" s="9"/>
    </row>
    <row r="41" spans="2:24">
      <c r="B41" s="8"/>
      <c r="C41" s="11" t="s">
        <v>5</v>
      </c>
      <c r="D41" s="11" t="s">
        <v>17</v>
      </c>
      <c r="E41" s="15">
        <v>350</v>
      </c>
      <c r="F41" s="15">
        <v>32</v>
      </c>
      <c r="G41" s="15">
        <f t="shared" si="0"/>
        <v>11200</v>
      </c>
      <c r="H41" s="9"/>
      <c r="L41" s="8"/>
      <c r="M41" s="102">
        <f t="shared" si="2"/>
        <v>35</v>
      </c>
      <c r="N41" s="103">
        <f t="shared" si="3"/>
        <v>41159</v>
      </c>
      <c r="O41" s="1" t="s">
        <v>29</v>
      </c>
      <c r="P41" s="1" t="s">
        <v>79</v>
      </c>
      <c r="Q41" s="1" t="s">
        <v>86</v>
      </c>
      <c r="R41" s="1">
        <v>987987</v>
      </c>
      <c r="S41" s="1">
        <f t="shared" si="4"/>
        <v>401231</v>
      </c>
      <c r="T41" s="11" t="s">
        <v>16</v>
      </c>
      <c r="U41" s="15">
        <v>3</v>
      </c>
      <c r="V41" s="15">
        <v>13</v>
      </c>
      <c r="W41" s="15">
        <f t="shared" si="1"/>
        <v>39</v>
      </c>
      <c r="X41" s="9"/>
    </row>
    <row r="42" spans="2:24">
      <c r="B42" s="8"/>
      <c r="C42" s="11" t="s">
        <v>8</v>
      </c>
      <c r="D42" s="11" t="s">
        <v>13</v>
      </c>
      <c r="E42" s="15">
        <v>4</v>
      </c>
      <c r="F42" s="15">
        <v>12</v>
      </c>
      <c r="G42" s="15">
        <f t="shared" si="0"/>
        <v>48</v>
      </c>
      <c r="H42" s="9"/>
      <c r="L42" s="8"/>
      <c r="M42" s="102">
        <f t="shared" si="2"/>
        <v>36</v>
      </c>
      <c r="N42" s="103">
        <f t="shared" si="3"/>
        <v>41161</v>
      </c>
      <c r="O42" s="1" t="s">
        <v>30</v>
      </c>
      <c r="P42" s="1" t="s">
        <v>80</v>
      </c>
      <c r="Q42" s="1" t="s">
        <v>87</v>
      </c>
      <c r="R42" s="1">
        <v>987156</v>
      </c>
      <c r="S42" s="1">
        <f t="shared" si="4"/>
        <v>413731</v>
      </c>
      <c r="T42" s="1" t="s">
        <v>14</v>
      </c>
      <c r="U42" s="15">
        <v>375</v>
      </c>
      <c r="V42" s="15">
        <v>15</v>
      </c>
      <c r="W42" s="15">
        <f t="shared" si="1"/>
        <v>5625</v>
      </c>
      <c r="X42" s="9"/>
    </row>
    <row r="43" spans="2:24">
      <c r="B43" s="8"/>
      <c r="C43" s="11" t="s">
        <v>11</v>
      </c>
      <c r="D43" s="11" t="s">
        <v>17</v>
      </c>
      <c r="E43" s="15">
        <v>150</v>
      </c>
      <c r="F43" s="15">
        <v>12</v>
      </c>
      <c r="G43" s="15">
        <f t="shared" si="0"/>
        <v>1800</v>
      </c>
      <c r="H43" s="9"/>
      <c r="L43" s="8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6"/>
      <c r="X43" s="9"/>
    </row>
    <row r="44" spans="2:24">
      <c r="B44" s="8"/>
      <c r="C44" s="11" t="s">
        <v>12</v>
      </c>
      <c r="D44" s="11" t="s">
        <v>14</v>
      </c>
      <c r="E44" s="15">
        <v>210</v>
      </c>
      <c r="F44" s="15">
        <v>52</v>
      </c>
      <c r="G44" s="15">
        <f t="shared" si="0"/>
        <v>10920</v>
      </c>
      <c r="H44" s="9"/>
      <c r="L44" s="8"/>
      <c r="M44" s="99" t="s">
        <v>21</v>
      </c>
      <c r="N44" s="100"/>
      <c r="O44" s="100"/>
      <c r="P44" s="100"/>
      <c r="Q44" s="100"/>
      <c r="R44" s="100"/>
      <c r="S44" s="100"/>
      <c r="T44" s="100"/>
      <c r="U44" s="101"/>
      <c r="V44" s="17">
        <f>SUM(V7:V43)</f>
        <v>632</v>
      </c>
      <c r="W44" s="17">
        <f>SUM(W7:W43)</f>
        <v>98803.5</v>
      </c>
      <c r="X44" s="9"/>
    </row>
    <row r="45" spans="2:24" ht="15.75" thickBot="1">
      <c r="B45" s="8"/>
      <c r="C45" s="11" t="s">
        <v>12</v>
      </c>
      <c r="D45" s="11" t="s">
        <v>13</v>
      </c>
      <c r="E45" s="15">
        <v>3</v>
      </c>
      <c r="F45" s="15">
        <v>5</v>
      </c>
      <c r="G45" s="15">
        <f t="shared" si="0"/>
        <v>15</v>
      </c>
      <c r="H45" s="9"/>
      <c r="L45" s="12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4"/>
    </row>
    <row r="46" spans="2:24">
      <c r="B46" s="8"/>
      <c r="C46" s="11" t="s">
        <v>6</v>
      </c>
      <c r="D46" s="11" t="s">
        <v>14</v>
      </c>
      <c r="E46" s="15">
        <v>450</v>
      </c>
      <c r="F46" s="15">
        <v>62</v>
      </c>
      <c r="G46" s="15">
        <f t="shared" si="0"/>
        <v>27900</v>
      </c>
      <c r="H46" s="9"/>
    </row>
    <row r="47" spans="2:24">
      <c r="B47" s="8"/>
      <c r="C47" s="11" t="s">
        <v>6</v>
      </c>
      <c r="D47" s="11" t="s">
        <v>14</v>
      </c>
      <c r="E47" s="15">
        <v>210</v>
      </c>
      <c r="F47" s="15">
        <v>32</v>
      </c>
      <c r="G47" s="15">
        <f t="shared" si="0"/>
        <v>6720</v>
      </c>
      <c r="H47" s="9"/>
    </row>
    <row r="48" spans="2:24">
      <c r="B48" s="8"/>
      <c r="C48" s="11" t="s">
        <v>10</v>
      </c>
      <c r="D48" s="11" t="s">
        <v>16</v>
      </c>
      <c r="E48" s="15">
        <v>2</v>
      </c>
      <c r="F48" s="15">
        <v>35</v>
      </c>
      <c r="G48" s="15">
        <f t="shared" si="0"/>
        <v>70</v>
      </c>
      <c r="H48" s="9"/>
    </row>
    <row r="49" spans="2:8">
      <c r="B49" s="8"/>
      <c r="C49" s="11" t="s">
        <v>8</v>
      </c>
      <c r="D49" s="11" t="s">
        <v>14</v>
      </c>
      <c r="E49" s="15">
        <v>250</v>
      </c>
      <c r="F49" s="15">
        <v>62</v>
      </c>
      <c r="G49" s="15">
        <f t="shared" si="0"/>
        <v>15500</v>
      </c>
      <c r="H49" s="9"/>
    </row>
    <row r="50" spans="2:8">
      <c r="B50" s="8"/>
      <c r="C50" s="11" t="s">
        <v>8</v>
      </c>
      <c r="D50" s="11" t="s">
        <v>16</v>
      </c>
      <c r="E50" s="15">
        <v>2.5</v>
      </c>
      <c r="F50" s="15">
        <v>23</v>
      </c>
      <c r="G50" s="15">
        <f t="shared" si="0"/>
        <v>57.5</v>
      </c>
      <c r="H50" s="9"/>
    </row>
    <row r="51" spans="2:8">
      <c r="B51" s="8"/>
      <c r="C51" s="11" t="s">
        <v>9</v>
      </c>
      <c r="D51" s="11" t="s">
        <v>16</v>
      </c>
      <c r="E51" s="15">
        <v>4</v>
      </c>
      <c r="F51" s="15">
        <v>62</v>
      </c>
      <c r="G51" s="15">
        <f t="shared" si="0"/>
        <v>248</v>
      </c>
      <c r="H51" s="9"/>
    </row>
    <row r="52" spans="2:8">
      <c r="B52" s="8"/>
      <c r="C52" s="11" t="s">
        <v>10</v>
      </c>
      <c r="D52" s="11" t="s">
        <v>15</v>
      </c>
      <c r="E52" s="15">
        <v>35</v>
      </c>
      <c r="F52" s="15">
        <v>35</v>
      </c>
      <c r="G52" s="15">
        <f t="shared" si="0"/>
        <v>1225</v>
      </c>
      <c r="H52" s="9"/>
    </row>
    <row r="53" spans="2:8">
      <c r="B53" s="8"/>
      <c r="C53" s="11" t="s">
        <v>5</v>
      </c>
      <c r="D53" s="11" t="s">
        <v>13</v>
      </c>
      <c r="E53" s="15">
        <v>5</v>
      </c>
      <c r="F53" s="15">
        <v>32</v>
      </c>
      <c r="G53" s="15">
        <f t="shared" si="0"/>
        <v>160</v>
      </c>
      <c r="H53" s="9"/>
    </row>
    <row r="54" spans="2:8">
      <c r="B54" s="8"/>
      <c r="C54" s="10"/>
      <c r="D54" s="10"/>
      <c r="E54" s="10"/>
      <c r="F54" s="10"/>
      <c r="G54" s="16"/>
      <c r="H54" s="9"/>
    </row>
    <row r="55" spans="2:8">
      <c r="B55" s="8"/>
      <c r="C55" s="46" t="s">
        <v>21</v>
      </c>
      <c r="D55" s="46"/>
      <c r="E55" s="46"/>
      <c r="F55" s="17">
        <f>SUM(F7:F54)</f>
        <v>1717</v>
      </c>
      <c r="G55" s="17">
        <f>SUM(G7:G54)</f>
        <v>212607.5</v>
      </c>
      <c r="H55" s="9"/>
    </row>
    <row r="56" spans="2:8" ht="15.75" thickBot="1">
      <c r="B56" s="12"/>
      <c r="C56" s="13"/>
      <c r="D56" s="13"/>
      <c r="E56" s="13"/>
      <c r="F56" s="13"/>
      <c r="G56" s="13"/>
      <c r="H56" s="14"/>
    </row>
    <row r="57" spans="2:8">
      <c r="B57" s="4"/>
      <c r="C57" s="4"/>
      <c r="D57" s="4"/>
      <c r="E57" s="4"/>
      <c r="F57" s="4"/>
      <c r="G57" s="4"/>
      <c r="H57" s="4"/>
    </row>
    <row r="58" spans="2:8">
      <c r="B58" s="4"/>
      <c r="C58" s="4"/>
      <c r="D58" s="4"/>
      <c r="E58" s="4"/>
      <c r="F58" s="4"/>
      <c r="G58" s="4"/>
      <c r="H58" s="4"/>
    </row>
    <row r="59" spans="2:8">
      <c r="B59" s="4"/>
      <c r="C59" s="4"/>
      <c r="D59" s="4"/>
      <c r="E59" s="4"/>
      <c r="F59" s="4"/>
      <c r="G59" s="4"/>
      <c r="H59" s="4"/>
    </row>
    <row r="60" spans="2:8">
      <c r="B60" s="4"/>
      <c r="C60" s="4"/>
      <c r="D60" s="4"/>
      <c r="E60" s="4"/>
      <c r="F60" s="4"/>
      <c r="G60" s="4"/>
      <c r="H60" s="4"/>
    </row>
    <row r="61" spans="2:8">
      <c r="B61" s="4"/>
      <c r="C61" s="4"/>
      <c r="D61" s="4"/>
      <c r="E61" s="4"/>
      <c r="F61" s="4"/>
      <c r="G61" s="4"/>
      <c r="H61" s="4"/>
    </row>
    <row r="62" spans="2:8">
      <c r="B62" s="4"/>
      <c r="C62" s="4"/>
      <c r="D62" s="4"/>
      <c r="E62" s="4"/>
      <c r="F62" s="4"/>
      <c r="G62" s="4"/>
      <c r="H62" s="4"/>
    </row>
    <row r="63" spans="2:8">
      <c r="B63" s="4"/>
      <c r="C63" s="4"/>
      <c r="D63" s="4"/>
      <c r="E63" s="4"/>
      <c r="F63" s="4"/>
      <c r="G63" s="4"/>
      <c r="H63" s="4"/>
    </row>
    <row r="64" spans="2:8">
      <c r="B64" s="4"/>
      <c r="C64" s="4"/>
      <c r="D64" s="4"/>
      <c r="E64" s="4"/>
      <c r="F64" s="4"/>
      <c r="G64" s="4"/>
      <c r="H64" s="4"/>
    </row>
    <row r="65" spans="2:8">
      <c r="B65" s="4"/>
      <c r="C65" s="4"/>
      <c r="D65" s="4"/>
      <c r="E65" s="4"/>
      <c r="F65" s="4"/>
      <c r="G65" s="4"/>
      <c r="H65" s="4"/>
    </row>
    <row r="66" spans="2:8">
      <c r="B66" s="4"/>
      <c r="C66" s="4"/>
      <c r="D66" s="4"/>
      <c r="E66" s="4"/>
      <c r="F66" s="4"/>
      <c r="G66" s="4"/>
      <c r="H66" s="4"/>
    </row>
    <row r="67" spans="2:8">
      <c r="B67" s="4"/>
      <c r="C67" s="4"/>
      <c r="D67" s="4"/>
      <c r="E67" s="4"/>
      <c r="F67" s="4"/>
      <c r="G67" s="4"/>
      <c r="H67" s="4"/>
    </row>
    <row r="68" spans="2:8">
      <c r="B68" s="4"/>
      <c r="C68" s="4"/>
      <c r="D68" s="4"/>
      <c r="E68" s="4"/>
      <c r="F68" s="4"/>
      <c r="G68" s="4"/>
      <c r="H68" s="4"/>
    </row>
  </sheetData>
  <mergeCells count="4">
    <mergeCell ref="C55:E55"/>
    <mergeCell ref="C3:G3"/>
    <mergeCell ref="M3:W3"/>
    <mergeCell ref="M44:U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N22"/>
  <sheetViews>
    <sheetView showGridLines="0" topLeftCell="C1" zoomScale="145" zoomScaleNormal="145" workbookViewId="0">
      <selection activeCell="C13" sqref="C13"/>
    </sheetView>
  </sheetViews>
  <sheetFormatPr defaultRowHeight="15"/>
  <cols>
    <col min="1" max="1" width="9.140625" style="22"/>
    <col min="2" max="2" width="0.85546875" style="22" customWidth="1"/>
    <col min="3" max="3" width="9.140625" style="22"/>
    <col min="4" max="4" width="11.28515625" style="22" bestFit="1" customWidth="1"/>
    <col min="5" max="5" width="9.85546875" style="22" bestFit="1" customWidth="1"/>
    <col min="6" max="6" width="9.140625" style="22"/>
    <col min="7" max="7" width="12" style="22" bestFit="1" customWidth="1"/>
    <col min="8" max="9" width="9.140625" style="22"/>
    <col min="10" max="10" width="11" style="22" bestFit="1" customWidth="1"/>
    <col min="11" max="11" width="9.85546875" style="22" bestFit="1" customWidth="1"/>
    <col min="12" max="12" width="9.140625" style="22"/>
    <col min="13" max="13" width="12" style="22" bestFit="1" customWidth="1"/>
    <col min="14" max="14" width="0.85546875" style="22" customWidth="1"/>
    <col min="15" max="16384" width="9.140625" style="22"/>
  </cols>
  <sheetData>
    <row r="1" spans="2:14" ht="15.75" thickBot="1"/>
    <row r="2" spans="2:14" ht="5.0999999999999996" customHeight="1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2:14">
      <c r="B3" s="26"/>
      <c r="C3" s="47" t="s">
        <v>40</v>
      </c>
      <c r="D3" s="48"/>
      <c r="E3" s="48"/>
      <c r="F3" s="48"/>
      <c r="G3" s="48"/>
      <c r="H3" s="48"/>
      <c r="I3" s="48"/>
      <c r="J3" s="48"/>
      <c r="K3" s="48"/>
      <c r="L3" s="48"/>
      <c r="M3" s="49"/>
      <c r="N3" s="27"/>
    </row>
    <row r="4" spans="2:14" ht="5.0999999999999996" customHeight="1">
      <c r="B4" s="26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7"/>
    </row>
    <row r="5" spans="2:14">
      <c r="B5" s="26"/>
      <c r="C5" s="55" t="s">
        <v>39</v>
      </c>
      <c r="D5" s="57" t="s">
        <v>1</v>
      </c>
      <c r="E5" s="52" t="s">
        <v>36</v>
      </c>
      <c r="F5" s="53"/>
      <c r="G5" s="54"/>
      <c r="H5" s="52" t="s">
        <v>37</v>
      </c>
      <c r="I5" s="53"/>
      <c r="J5" s="54"/>
      <c r="K5" s="52" t="s">
        <v>38</v>
      </c>
      <c r="L5" s="53"/>
      <c r="M5" s="54"/>
      <c r="N5" s="27"/>
    </row>
    <row r="6" spans="2:14">
      <c r="B6" s="26"/>
      <c r="C6" s="56"/>
      <c r="D6" s="58"/>
      <c r="E6" s="42" t="s">
        <v>2</v>
      </c>
      <c r="F6" s="2" t="s">
        <v>35</v>
      </c>
      <c r="G6" s="2" t="s">
        <v>4</v>
      </c>
      <c r="H6" s="2" t="s">
        <v>2</v>
      </c>
      <c r="I6" s="2" t="s">
        <v>35</v>
      </c>
      <c r="J6" s="2" t="s">
        <v>4</v>
      </c>
      <c r="K6" s="2" t="s">
        <v>2</v>
      </c>
      <c r="L6" s="2" t="s">
        <v>35</v>
      </c>
      <c r="M6" s="2" t="s">
        <v>4</v>
      </c>
      <c r="N6" s="27"/>
    </row>
    <row r="7" spans="2:14" ht="5.0999999999999996" customHeight="1">
      <c r="B7" s="26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7"/>
    </row>
    <row r="8" spans="2:14">
      <c r="B8" s="26"/>
      <c r="C8" s="33">
        <v>1</v>
      </c>
      <c r="D8" s="43" t="s">
        <v>14</v>
      </c>
      <c r="E8" s="38">
        <f t="shared" ref="E8:E15" si="0">SUMIF(P.I,D8,P.Q)</f>
        <v>481</v>
      </c>
      <c r="F8" s="38">
        <f>G8/E8</f>
        <v>272.46361746361748</v>
      </c>
      <c r="G8" s="38">
        <f t="shared" ref="G8:G15" si="1">SUMIF(P.I,D8,P.A)</f>
        <v>131055</v>
      </c>
      <c r="H8" s="38">
        <f>SUMIF(All!$T$7:$T$42,Stock_Card!D8,All!$V$7:$V$42)</f>
        <v>173</v>
      </c>
      <c r="I8" s="38">
        <f>J8/H8</f>
        <v>375</v>
      </c>
      <c r="J8" s="38">
        <f>SUMIF(All!$T$7:$T$42,Stock_Card!D8,All!$W$7:$W$42)</f>
        <v>64875</v>
      </c>
      <c r="K8" s="38">
        <f>E8-H8</f>
        <v>308</v>
      </c>
      <c r="L8" s="38">
        <f>F8</f>
        <v>272.46361746361748</v>
      </c>
      <c r="M8" s="38">
        <f>K8*L8</f>
        <v>83918.794178794182</v>
      </c>
      <c r="N8" s="27"/>
    </row>
    <row r="9" spans="2:14">
      <c r="B9" s="26"/>
      <c r="C9" s="34">
        <f>C8+1</f>
        <v>2</v>
      </c>
      <c r="D9" s="44" t="s">
        <v>17</v>
      </c>
      <c r="E9" s="39">
        <f t="shared" si="0"/>
        <v>383</v>
      </c>
      <c r="F9" s="39">
        <f t="shared" ref="F9:F15" si="2">G9/E9</f>
        <v>186.50130548302872</v>
      </c>
      <c r="G9" s="39">
        <f t="shared" si="1"/>
        <v>71430</v>
      </c>
      <c r="H9" s="39">
        <f>SUMIF(All!$T$7:$T$42,Stock_Card!D9,All!$V$7:$V$42)</f>
        <v>85</v>
      </c>
      <c r="I9" s="39">
        <f t="shared" ref="I9:I15" si="3">J9/H9</f>
        <v>315</v>
      </c>
      <c r="J9" s="39">
        <f>SUMIF(All!$T$7:$T$42,Stock_Card!D9,All!$W$7:$W$42)</f>
        <v>26775</v>
      </c>
      <c r="K9" s="39">
        <f t="shared" ref="K9:K15" si="4">E9-H9</f>
        <v>298</v>
      </c>
      <c r="L9" s="39">
        <f t="shared" ref="L9:L15" si="5">F9</f>
        <v>186.50130548302872</v>
      </c>
      <c r="M9" s="39">
        <f t="shared" ref="M9:M15" si="6">K9*L9</f>
        <v>55577.389033942556</v>
      </c>
      <c r="N9" s="27"/>
    </row>
    <row r="10" spans="2:14">
      <c r="B10" s="26"/>
      <c r="C10" s="34">
        <f t="shared" ref="C10:C19" si="7">C9+1</f>
        <v>3</v>
      </c>
      <c r="D10" s="44" t="s">
        <v>19</v>
      </c>
      <c r="E10" s="39">
        <f t="shared" si="0"/>
        <v>68</v>
      </c>
      <c r="F10" s="39">
        <f t="shared" si="2"/>
        <v>61.323529411764703</v>
      </c>
      <c r="G10" s="39">
        <f t="shared" si="1"/>
        <v>4170</v>
      </c>
      <c r="H10" s="39">
        <f>SUMIF(All!$T$7:$T$42,Stock_Card!D10,All!$V$7:$V$42)</f>
        <v>53</v>
      </c>
      <c r="I10" s="39">
        <f t="shared" si="3"/>
        <v>90</v>
      </c>
      <c r="J10" s="39">
        <f>SUMIF(All!$T$7:$T$42,Stock_Card!D10,All!$W$7:$W$42)</f>
        <v>4770</v>
      </c>
      <c r="K10" s="39">
        <f t="shared" si="4"/>
        <v>15</v>
      </c>
      <c r="L10" s="39">
        <f t="shared" si="5"/>
        <v>61.323529411764703</v>
      </c>
      <c r="M10" s="39">
        <f t="shared" si="6"/>
        <v>919.85294117647049</v>
      </c>
      <c r="N10" s="27"/>
    </row>
    <row r="11" spans="2:14">
      <c r="B11" s="26"/>
      <c r="C11" s="34">
        <f t="shared" si="7"/>
        <v>4</v>
      </c>
      <c r="D11" s="44" t="s">
        <v>16</v>
      </c>
      <c r="E11" s="39">
        <f t="shared" si="0"/>
        <v>281</v>
      </c>
      <c r="F11" s="39">
        <f t="shared" si="2"/>
        <v>3.1227758007117439</v>
      </c>
      <c r="G11" s="39">
        <f t="shared" si="1"/>
        <v>877.5</v>
      </c>
      <c r="H11" s="39">
        <f>SUMIF(All!$T$7:$T$42,Stock_Card!D11,All!$V$7:$V$42)</f>
        <v>113</v>
      </c>
      <c r="I11" s="39">
        <f t="shared" si="3"/>
        <v>3</v>
      </c>
      <c r="J11" s="39">
        <f>SUMIF(All!$T$7:$T$42,Stock_Card!D11,All!$W$7:$W$42)</f>
        <v>339</v>
      </c>
      <c r="K11" s="39">
        <f t="shared" si="4"/>
        <v>168</v>
      </c>
      <c r="L11" s="39">
        <f t="shared" si="5"/>
        <v>3.1227758007117439</v>
      </c>
      <c r="M11" s="39">
        <f t="shared" si="6"/>
        <v>524.62633451957299</v>
      </c>
      <c r="N11" s="27"/>
    </row>
    <row r="12" spans="2:14">
      <c r="B12" s="26"/>
      <c r="C12" s="34">
        <f t="shared" si="7"/>
        <v>5</v>
      </c>
      <c r="D12" s="44" t="s">
        <v>20</v>
      </c>
      <c r="E12" s="39">
        <f t="shared" si="0"/>
        <v>128</v>
      </c>
      <c r="F12" s="39">
        <f t="shared" si="2"/>
        <v>3.2578125</v>
      </c>
      <c r="G12" s="39">
        <f t="shared" si="1"/>
        <v>417</v>
      </c>
      <c r="H12" s="39">
        <f>SUMIF(All!$T$7:$T$42,Stock_Card!D12,All!$V$7:$V$42)</f>
        <v>41</v>
      </c>
      <c r="I12" s="39">
        <f t="shared" si="3"/>
        <v>3</v>
      </c>
      <c r="J12" s="39">
        <f>SUMIF(All!$T$7:$T$42,Stock_Card!D12,All!$W$7:$W$42)</f>
        <v>123</v>
      </c>
      <c r="K12" s="39">
        <f t="shared" si="4"/>
        <v>87</v>
      </c>
      <c r="L12" s="39">
        <f t="shared" si="5"/>
        <v>3.2578125</v>
      </c>
      <c r="M12" s="39">
        <f t="shared" si="6"/>
        <v>283.4296875</v>
      </c>
      <c r="N12" s="27"/>
    </row>
    <row r="13" spans="2:14">
      <c r="B13" s="26"/>
      <c r="C13" s="34">
        <f t="shared" si="7"/>
        <v>6</v>
      </c>
      <c r="D13" s="44" t="s">
        <v>18</v>
      </c>
      <c r="E13" s="39">
        <f t="shared" si="0"/>
        <v>116</v>
      </c>
      <c r="F13" s="39">
        <f t="shared" si="2"/>
        <v>5.8275862068965516</v>
      </c>
      <c r="G13" s="39">
        <f t="shared" si="1"/>
        <v>676</v>
      </c>
      <c r="H13" s="39">
        <f>SUMIF(All!$T$7:$T$42,Stock_Card!D13,All!$V$7:$V$42)</f>
        <v>27</v>
      </c>
      <c r="I13" s="39">
        <f t="shared" si="3"/>
        <v>4.5</v>
      </c>
      <c r="J13" s="39">
        <f>SUMIF(All!$T$7:$T$42,Stock_Card!D13,All!$W$7:$W$42)</f>
        <v>121.5</v>
      </c>
      <c r="K13" s="39">
        <f t="shared" si="4"/>
        <v>89</v>
      </c>
      <c r="L13" s="39">
        <f t="shared" si="5"/>
        <v>5.8275862068965516</v>
      </c>
      <c r="M13" s="39">
        <f t="shared" si="6"/>
        <v>518.65517241379314</v>
      </c>
      <c r="N13" s="27"/>
    </row>
    <row r="14" spans="2:14">
      <c r="B14" s="26"/>
      <c r="C14" s="34">
        <f t="shared" si="7"/>
        <v>7</v>
      </c>
      <c r="D14" s="44" t="s">
        <v>15</v>
      </c>
      <c r="E14" s="39">
        <f t="shared" si="0"/>
        <v>112</v>
      </c>
      <c r="F14" s="39">
        <f t="shared" si="2"/>
        <v>30.803571428571427</v>
      </c>
      <c r="G14" s="39">
        <f t="shared" si="1"/>
        <v>3450</v>
      </c>
      <c r="H14" s="39">
        <f>SUMIF(All!$T$7:$T$42,Stock_Card!D14,All!$V$7:$V$42)</f>
        <v>40</v>
      </c>
      <c r="I14" s="39">
        <f t="shared" si="3"/>
        <v>37.5</v>
      </c>
      <c r="J14" s="39">
        <f>SUMIF(All!$T$7:$T$42,Stock_Card!D14,All!$W$7:$W$42)</f>
        <v>1500</v>
      </c>
      <c r="K14" s="39">
        <f t="shared" si="4"/>
        <v>72</v>
      </c>
      <c r="L14" s="39">
        <f t="shared" si="5"/>
        <v>30.803571428571427</v>
      </c>
      <c r="M14" s="39">
        <f t="shared" si="6"/>
        <v>2217.8571428571427</v>
      </c>
      <c r="N14" s="27"/>
    </row>
    <row r="15" spans="2:14">
      <c r="B15" s="26"/>
      <c r="C15" s="34">
        <f t="shared" si="7"/>
        <v>8</v>
      </c>
      <c r="D15" s="44" t="s">
        <v>13</v>
      </c>
      <c r="E15" s="39">
        <f t="shared" si="0"/>
        <v>148</v>
      </c>
      <c r="F15" s="39">
        <f t="shared" si="2"/>
        <v>3.5945945945945947</v>
      </c>
      <c r="G15" s="39">
        <f t="shared" si="1"/>
        <v>532</v>
      </c>
      <c r="H15" s="39">
        <f>SUMIF(All!$T$7:$T$42,Stock_Card!D15,All!$V$7:$V$42)</f>
        <v>100</v>
      </c>
      <c r="I15" s="39">
        <f t="shared" si="3"/>
        <v>3</v>
      </c>
      <c r="J15" s="39">
        <f>SUMIF(All!$T$7:$T$42,Stock_Card!D15,All!$W$7:$W$42)</f>
        <v>300</v>
      </c>
      <c r="K15" s="39">
        <f t="shared" si="4"/>
        <v>48</v>
      </c>
      <c r="L15" s="39">
        <f t="shared" si="5"/>
        <v>3.5945945945945947</v>
      </c>
      <c r="M15" s="39">
        <f t="shared" si="6"/>
        <v>172.54054054054055</v>
      </c>
      <c r="N15" s="27"/>
    </row>
    <row r="16" spans="2:14">
      <c r="B16" s="26"/>
      <c r="C16" s="34">
        <f t="shared" si="7"/>
        <v>9</v>
      </c>
      <c r="D16" s="36"/>
      <c r="E16" s="39"/>
      <c r="F16" s="39"/>
      <c r="G16" s="39"/>
      <c r="H16" s="39"/>
      <c r="I16" s="39"/>
      <c r="J16" s="39"/>
      <c r="K16" s="39"/>
      <c r="L16" s="39"/>
      <c r="M16" s="39"/>
      <c r="N16" s="27"/>
    </row>
    <row r="17" spans="2:14">
      <c r="B17" s="26"/>
      <c r="C17" s="34">
        <f t="shared" si="7"/>
        <v>10</v>
      </c>
      <c r="D17" s="36"/>
      <c r="E17" s="39"/>
      <c r="F17" s="39"/>
      <c r="G17" s="39"/>
      <c r="H17" s="39"/>
      <c r="I17" s="39"/>
      <c r="J17" s="39"/>
      <c r="K17" s="39"/>
      <c r="L17" s="39"/>
      <c r="M17" s="39"/>
      <c r="N17" s="27"/>
    </row>
    <row r="18" spans="2:14">
      <c r="B18" s="26"/>
      <c r="C18" s="34">
        <f t="shared" si="7"/>
        <v>11</v>
      </c>
      <c r="D18" s="36"/>
      <c r="E18" s="39"/>
      <c r="F18" s="39"/>
      <c r="G18" s="39"/>
      <c r="H18" s="39"/>
      <c r="I18" s="39"/>
      <c r="J18" s="39"/>
      <c r="K18" s="39"/>
      <c r="L18" s="39"/>
      <c r="M18" s="39"/>
      <c r="N18" s="27"/>
    </row>
    <row r="19" spans="2:14">
      <c r="B19" s="26"/>
      <c r="C19" s="35">
        <f t="shared" si="7"/>
        <v>12</v>
      </c>
      <c r="D19" s="37"/>
      <c r="E19" s="40"/>
      <c r="F19" s="40"/>
      <c r="G19" s="40"/>
      <c r="H19" s="40"/>
      <c r="I19" s="40"/>
      <c r="J19" s="40"/>
      <c r="K19" s="40"/>
      <c r="L19" s="40"/>
      <c r="M19" s="40"/>
      <c r="N19" s="27"/>
    </row>
    <row r="20" spans="2:14" ht="5.0999999999999996" customHeight="1">
      <c r="B20" s="26"/>
      <c r="C20" s="29"/>
      <c r="D20" s="3"/>
      <c r="E20" s="16"/>
      <c r="F20" s="16"/>
      <c r="G20" s="16"/>
      <c r="H20" s="16"/>
      <c r="I20" s="16"/>
      <c r="J20" s="16"/>
      <c r="K20" s="16"/>
      <c r="L20" s="16"/>
      <c r="M20" s="16"/>
      <c r="N20" s="27"/>
    </row>
    <row r="21" spans="2:14">
      <c r="B21" s="26"/>
      <c r="C21" s="50" t="s">
        <v>21</v>
      </c>
      <c r="D21" s="51"/>
      <c r="E21" s="21">
        <f>SUM(E8:E20)</f>
        <v>1717</v>
      </c>
      <c r="F21" s="41"/>
      <c r="G21" s="21">
        <f>SUM(G8:G20)</f>
        <v>212607.5</v>
      </c>
      <c r="H21" s="41">
        <f>SUM(H8:H20)</f>
        <v>632</v>
      </c>
      <c r="I21" s="21"/>
      <c r="J21" s="41">
        <f>SUM(J8:J20)</f>
        <v>98803.5</v>
      </c>
      <c r="K21" s="21">
        <f>SUM(K8:K20)</f>
        <v>1085</v>
      </c>
      <c r="L21" s="41"/>
      <c r="M21" s="21">
        <f>SUM(M8:M20)</f>
        <v>144133.14503174424</v>
      </c>
      <c r="N21" s="27"/>
    </row>
    <row r="22" spans="2:14" ht="5.0999999999999996" customHeight="1" thickBot="1"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2"/>
    </row>
  </sheetData>
  <mergeCells count="7">
    <mergeCell ref="C3:M3"/>
    <mergeCell ref="C21:D21"/>
    <mergeCell ref="E5:G5"/>
    <mergeCell ref="H5:J5"/>
    <mergeCell ref="K5:M5"/>
    <mergeCell ref="C5:C6"/>
    <mergeCell ref="D5:D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L229"/>
  <sheetViews>
    <sheetView showGridLines="0" tabSelected="1" zoomScale="130" zoomScaleNormal="130" workbookViewId="0">
      <selection activeCell="H12" sqref="H12"/>
    </sheetView>
  </sheetViews>
  <sheetFormatPr defaultRowHeight="12.75"/>
  <cols>
    <col min="1" max="1" width="9.140625" style="105"/>
    <col min="2" max="3" width="0.85546875" style="105" customWidth="1"/>
    <col min="4" max="4" width="9.85546875" style="105" customWidth="1"/>
    <col min="5" max="5" width="9.140625" style="105"/>
    <col min="6" max="6" width="6.5703125" style="105" customWidth="1"/>
    <col min="7" max="8" width="11.140625" style="105" bestFit="1" customWidth="1"/>
    <col min="9" max="9" width="13.140625" style="105" bestFit="1" customWidth="1"/>
    <col min="10" max="10" width="1" style="105" customWidth="1"/>
    <col min="11" max="11" width="11.28515625" style="105" bestFit="1" customWidth="1"/>
    <col min="12" max="13" width="0.85546875" style="105" customWidth="1"/>
    <col min="14" max="16384" width="9.140625" style="105"/>
  </cols>
  <sheetData>
    <row r="1" spans="3:12" ht="5.0999999999999996" customHeight="1" thickBot="1"/>
    <row r="2" spans="3:12" ht="5.0999999999999996" customHeight="1">
      <c r="C2" s="124"/>
      <c r="D2" s="125"/>
      <c r="E2" s="125"/>
      <c r="F2" s="125"/>
      <c r="G2" s="125"/>
      <c r="H2" s="125"/>
      <c r="I2" s="125"/>
      <c r="J2" s="125"/>
      <c r="K2" s="125"/>
      <c r="L2" s="126"/>
    </row>
    <row r="3" spans="3:12" ht="14.25" thickBot="1">
      <c r="C3" s="127"/>
      <c r="D3" s="128" t="s">
        <v>43</v>
      </c>
      <c r="E3" s="128"/>
      <c r="F3" s="128"/>
      <c r="G3" s="128"/>
      <c r="H3" s="128"/>
      <c r="I3" s="128"/>
      <c r="J3" s="128"/>
      <c r="K3" s="128"/>
      <c r="L3" s="129"/>
    </row>
    <row r="4" spans="3:12" ht="5.0999999999999996" customHeight="1">
      <c r="C4" s="130"/>
      <c r="D4" s="131"/>
      <c r="E4" s="131"/>
      <c r="F4" s="131"/>
      <c r="G4" s="131"/>
      <c r="H4" s="131"/>
      <c r="I4" s="131"/>
      <c r="J4" s="131"/>
      <c r="K4" s="131"/>
      <c r="L4" s="132"/>
    </row>
    <row r="5" spans="3:12">
      <c r="C5" s="130"/>
      <c r="D5" s="131"/>
      <c r="E5" s="131"/>
      <c r="F5" s="131"/>
      <c r="G5" s="131"/>
      <c r="H5" s="131"/>
      <c r="I5" s="131"/>
      <c r="J5" s="131"/>
      <c r="K5" s="131"/>
      <c r="L5" s="132"/>
    </row>
    <row r="6" spans="3:12">
      <c r="C6" s="130"/>
      <c r="D6" s="162" t="s">
        <v>56</v>
      </c>
      <c r="E6" s="163"/>
      <c r="F6" s="164">
        <v>11</v>
      </c>
      <c r="G6" s="147"/>
      <c r="H6" s="147"/>
      <c r="I6" s="146" t="s">
        <v>57</v>
      </c>
      <c r="J6" s="148"/>
      <c r="K6" s="149">
        <f>VLOOKUP(Serial_No.,Table,2,0)</f>
        <v>41111</v>
      </c>
      <c r="L6" s="132"/>
    </row>
    <row r="7" spans="3:12">
      <c r="C7" s="130"/>
      <c r="D7" s="147"/>
      <c r="E7" s="147"/>
      <c r="F7" s="147"/>
      <c r="G7" s="147"/>
      <c r="H7" s="147"/>
      <c r="I7" s="147"/>
      <c r="J7" s="147"/>
      <c r="K7" s="147"/>
      <c r="L7" s="132"/>
    </row>
    <row r="8" spans="3:12">
      <c r="C8" s="130"/>
      <c r="D8" s="150" t="s">
        <v>44</v>
      </c>
      <c r="E8" s="151"/>
      <c r="F8" s="152"/>
      <c r="G8" s="147"/>
      <c r="H8" s="147"/>
      <c r="I8" s="150" t="s">
        <v>52</v>
      </c>
      <c r="J8" s="151" t="s">
        <v>90</v>
      </c>
      <c r="K8" s="153" t="str">
        <f>VLOOKUP(Serial_No.,Table,3,0)</f>
        <v>Ashraf</v>
      </c>
      <c r="L8" s="132"/>
    </row>
    <row r="9" spans="3:12">
      <c r="C9" s="130"/>
      <c r="D9" s="154" t="s">
        <v>45</v>
      </c>
      <c r="E9" s="155"/>
      <c r="F9" s="156"/>
      <c r="G9" s="147"/>
      <c r="H9" s="147"/>
      <c r="I9" s="154" t="s">
        <v>67</v>
      </c>
      <c r="J9" s="155" t="s">
        <v>90</v>
      </c>
      <c r="K9" s="157" t="str">
        <f>VLOOKUP(Serial_No.,Table,4,0)</f>
        <v>Kharadar</v>
      </c>
      <c r="L9" s="132"/>
    </row>
    <row r="10" spans="3:12">
      <c r="C10" s="130"/>
      <c r="D10" s="154" t="s">
        <v>46</v>
      </c>
      <c r="E10" s="155"/>
      <c r="F10" s="156"/>
      <c r="G10" s="147"/>
      <c r="H10" s="147"/>
      <c r="I10" s="154" t="s">
        <v>53</v>
      </c>
      <c r="J10" s="155" t="s">
        <v>90</v>
      </c>
      <c r="K10" s="158">
        <f>VLOOKUP(Serial_No.,Table,7,0)</f>
        <v>101231</v>
      </c>
      <c r="L10" s="132"/>
    </row>
    <row r="11" spans="3:12">
      <c r="C11" s="130"/>
      <c r="D11" s="154" t="s">
        <v>47</v>
      </c>
      <c r="E11" s="155"/>
      <c r="F11" s="156"/>
      <c r="G11" s="147"/>
      <c r="H11" s="147"/>
      <c r="I11" s="154" t="s">
        <v>54</v>
      </c>
      <c r="J11" s="155" t="s">
        <v>90</v>
      </c>
      <c r="K11" s="157" t="str">
        <f>VLOOKUP(Serial_No.,Table,5,0)</f>
        <v>321326-1</v>
      </c>
      <c r="L11" s="132"/>
    </row>
    <row r="12" spans="3:12">
      <c r="C12" s="130"/>
      <c r="D12" s="154" t="s">
        <v>48</v>
      </c>
      <c r="E12" s="155"/>
      <c r="F12" s="156"/>
      <c r="G12" s="147"/>
      <c r="H12" s="147"/>
      <c r="I12" s="154" t="s">
        <v>55</v>
      </c>
      <c r="J12" s="155" t="s">
        <v>90</v>
      </c>
      <c r="K12" s="158">
        <f>VLOOKUP(Serial_No.,Table,6,0)</f>
        <v>65465465</v>
      </c>
      <c r="L12" s="132"/>
    </row>
    <row r="13" spans="3:12">
      <c r="C13" s="130"/>
      <c r="D13" s="154" t="s">
        <v>49</v>
      </c>
      <c r="E13" s="155"/>
      <c r="F13" s="156"/>
      <c r="G13" s="147"/>
      <c r="H13" s="147"/>
      <c r="I13" s="154"/>
      <c r="J13" s="155"/>
      <c r="K13" s="156"/>
      <c r="L13" s="132"/>
    </row>
    <row r="14" spans="3:12">
      <c r="C14" s="130"/>
      <c r="D14" s="159" t="s">
        <v>50</v>
      </c>
      <c r="E14" s="160"/>
      <c r="F14" s="161"/>
      <c r="G14" s="147"/>
      <c r="H14" s="147"/>
      <c r="I14" s="159"/>
      <c r="J14" s="160"/>
      <c r="K14" s="161"/>
      <c r="L14" s="132"/>
    </row>
    <row r="15" spans="3:12" ht="5.0999999999999996" customHeight="1">
      <c r="C15" s="130"/>
      <c r="D15" s="131"/>
      <c r="E15" s="131"/>
      <c r="F15" s="131"/>
      <c r="G15" s="131"/>
      <c r="H15" s="131"/>
      <c r="I15" s="131"/>
      <c r="J15" s="131"/>
      <c r="K15" s="131"/>
      <c r="L15" s="132"/>
    </row>
    <row r="16" spans="3:12">
      <c r="C16" s="130"/>
      <c r="D16" s="137" t="s">
        <v>1</v>
      </c>
      <c r="E16" s="137" t="s">
        <v>3</v>
      </c>
      <c r="F16" s="137" t="s">
        <v>2</v>
      </c>
      <c r="G16" s="137" t="s">
        <v>59</v>
      </c>
      <c r="H16" s="137" t="s">
        <v>89</v>
      </c>
      <c r="I16" s="138" t="s">
        <v>58</v>
      </c>
      <c r="J16" s="139"/>
      <c r="K16" s="137" t="s">
        <v>60</v>
      </c>
      <c r="L16" s="132"/>
    </row>
    <row r="17" spans="3:12" ht="5.0999999999999996" customHeight="1">
      <c r="C17" s="130"/>
      <c r="D17" s="131"/>
      <c r="E17" s="131"/>
      <c r="F17" s="131"/>
      <c r="G17" s="131"/>
      <c r="H17" s="131"/>
      <c r="I17" s="131"/>
      <c r="J17" s="131"/>
      <c r="K17" s="131"/>
      <c r="L17" s="132"/>
    </row>
    <row r="18" spans="3:12">
      <c r="C18" s="130"/>
      <c r="D18" s="106" t="str">
        <f>VLOOKUP(Serial_No.,Table,8,0)</f>
        <v>Pencile Box</v>
      </c>
      <c r="E18" s="107">
        <f>VLOOKUP(Serial_No.,Table,9,0)</f>
        <v>90</v>
      </c>
      <c r="F18" s="107">
        <f>VLOOKUP(Serial_No.,Table,10,0)</f>
        <v>19</v>
      </c>
      <c r="G18" s="108">
        <f>E18*F18</f>
        <v>1710</v>
      </c>
      <c r="H18" s="109">
        <v>0.16</v>
      </c>
      <c r="I18" s="121">
        <f>G18*H18</f>
        <v>273.60000000000002</v>
      </c>
      <c r="J18" s="110"/>
      <c r="K18" s="110">
        <f>G18+I18</f>
        <v>1983.6</v>
      </c>
      <c r="L18" s="132"/>
    </row>
    <row r="19" spans="3:12">
      <c r="C19" s="130"/>
      <c r="D19" s="111"/>
      <c r="E19" s="112"/>
      <c r="F19" s="113"/>
      <c r="G19" s="114"/>
      <c r="H19" s="113"/>
      <c r="I19" s="122"/>
      <c r="J19" s="115"/>
      <c r="K19" s="115"/>
      <c r="L19" s="132"/>
    </row>
    <row r="20" spans="3:12">
      <c r="C20" s="130"/>
      <c r="D20" s="111"/>
      <c r="E20" s="112"/>
      <c r="F20" s="113"/>
      <c r="G20" s="114"/>
      <c r="H20" s="113"/>
      <c r="I20" s="122"/>
      <c r="J20" s="115"/>
      <c r="K20" s="115"/>
      <c r="L20" s="132"/>
    </row>
    <row r="21" spans="3:12">
      <c r="C21" s="130"/>
      <c r="D21" s="111"/>
      <c r="E21" s="112"/>
      <c r="F21" s="113"/>
      <c r="G21" s="114"/>
      <c r="H21" s="113"/>
      <c r="I21" s="122"/>
      <c r="J21" s="115"/>
      <c r="K21" s="115"/>
      <c r="L21" s="132"/>
    </row>
    <row r="22" spans="3:12">
      <c r="C22" s="130"/>
      <c r="D22" s="111"/>
      <c r="E22" s="112"/>
      <c r="F22" s="113"/>
      <c r="G22" s="114"/>
      <c r="H22" s="113"/>
      <c r="I22" s="122"/>
      <c r="J22" s="115"/>
      <c r="K22" s="115"/>
      <c r="L22" s="132"/>
    </row>
    <row r="23" spans="3:12">
      <c r="C23" s="130"/>
      <c r="D23" s="111"/>
      <c r="E23" s="112"/>
      <c r="F23" s="113"/>
      <c r="G23" s="114"/>
      <c r="H23" s="113"/>
      <c r="I23" s="122"/>
      <c r="J23" s="115"/>
      <c r="K23" s="115"/>
      <c r="L23" s="132"/>
    </row>
    <row r="24" spans="3:12">
      <c r="C24" s="130"/>
      <c r="D24" s="111"/>
      <c r="E24" s="112"/>
      <c r="F24" s="113"/>
      <c r="G24" s="114"/>
      <c r="H24" s="113"/>
      <c r="I24" s="122"/>
      <c r="J24" s="115"/>
      <c r="K24" s="115"/>
      <c r="L24" s="132"/>
    </row>
    <row r="25" spans="3:12">
      <c r="C25" s="130"/>
      <c r="D25" s="111"/>
      <c r="E25" s="112"/>
      <c r="F25" s="113"/>
      <c r="G25" s="114"/>
      <c r="H25" s="113"/>
      <c r="I25" s="122"/>
      <c r="J25" s="115"/>
      <c r="K25" s="115"/>
      <c r="L25" s="132"/>
    </row>
    <row r="26" spans="3:12">
      <c r="C26" s="130"/>
      <c r="D26" s="116"/>
      <c r="E26" s="117"/>
      <c r="F26" s="118"/>
      <c r="G26" s="119"/>
      <c r="H26" s="118"/>
      <c r="I26" s="123"/>
      <c r="J26" s="120"/>
      <c r="K26" s="120"/>
      <c r="L26" s="132"/>
    </row>
    <row r="27" spans="3:12" ht="5.0999999999999996" customHeight="1">
      <c r="C27" s="130"/>
      <c r="D27" s="131"/>
      <c r="E27" s="131"/>
      <c r="F27" s="131"/>
      <c r="G27" s="133"/>
      <c r="H27" s="133"/>
      <c r="I27" s="133"/>
      <c r="J27" s="133"/>
      <c r="K27" s="133"/>
      <c r="L27" s="132"/>
    </row>
    <row r="28" spans="3:12">
      <c r="C28" s="130"/>
      <c r="D28" s="140" t="s">
        <v>21</v>
      </c>
      <c r="E28" s="141"/>
      <c r="F28" s="142">
        <f>SUM(F18:F27)</f>
        <v>19</v>
      </c>
      <c r="G28" s="143">
        <f>SUM(G18:G27)</f>
        <v>1710</v>
      </c>
      <c r="H28" s="143"/>
      <c r="I28" s="144">
        <f>SUM(I18:I27)</f>
        <v>273.60000000000002</v>
      </c>
      <c r="J28" s="145"/>
      <c r="K28" s="143">
        <f>SUM(K18:K27)</f>
        <v>1983.6</v>
      </c>
      <c r="L28" s="132"/>
    </row>
    <row r="29" spans="3:12" ht="5.0999999999999996" customHeight="1">
      <c r="C29" s="130"/>
      <c r="D29" s="131"/>
      <c r="E29" s="131"/>
      <c r="F29" s="131"/>
      <c r="G29" s="131"/>
      <c r="H29" s="131"/>
      <c r="I29" s="131"/>
      <c r="J29" s="131"/>
      <c r="K29" s="131"/>
      <c r="L29" s="132"/>
    </row>
    <row r="30" spans="3:12">
      <c r="C30" s="130"/>
      <c r="D30" s="131"/>
      <c r="E30" s="131"/>
      <c r="F30" s="131"/>
      <c r="G30" s="131"/>
      <c r="H30" s="131"/>
      <c r="I30" s="131"/>
      <c r="J30" s="131"/>
      <c r="K30" s="131"/>
      <c r="L30" s="132"/>
    </row>
    <row r="31" spans="3:12">
      <c r="C31" s="130"/>
      <c r="D31" s="131"/>
      <c r="E31" s="131"/>
      <c r="F31" s="131"/>
      <c r="G31" s="131"/>
      <c r="H31" s="131"/>
      <c r="I31" s="131"/>
      <c r="J31" s="131"/>
      <c r="K31" s="131"/>
      <c r="L31" s="132"/>
    </row>
    <row r="32" spans="3:12">
      <c r="C32" s="130"/>
      <c r="D32" s="131"/>
      <c r="E32" s="131"/>
      <c r="F32" s="131"/>
      <c r="G32" s="131"/>
      <c r="H32" s="131"/>
      <c r="I32" s="131"/>
      <c r="J32" s="131"/>
      <c r="K32" s="131"/>
      <c r="L32" s="132"/>
    </row>
    <row r="33" spans="3:12">
      <c r="C33" s="130"/>
      <c r="D33" s="131"/>
      <c r="E33" s="131"/>
      <c r="F33" s="131"/>
      <c r="G33" s="131"/>
      <c r="H33" s="131"/>
      <c r="I33" s="131"/>
      <c r="J33" s="131"/>
      <c r="K33" s="131"/>
      <c r="L33" s="132"/>
    </row>
    <row r="34" spans="3:12">
      <c r="C34" s="130"/>
      <c r="D34" s="131"/>
      <c r="E34" s="131"/>
      <c r="F34" s="131"/>
      <c r="G34" s="131"/>
      <c r="H34" s="131"/>
      <c r="I34" s="131"/>
      <c r="J34" s="131"/>
      <c r="K34" s="131"/>
      <c r="L34" s="132"/>
    </row>
    <row r="35" spans="3:12">
      <c r="C35" s="130"/>
      <c r="D35" s="131"/>
      <c r="E35" s="131"/>
      <c r="F35" s="131"/>
      <c r="G35" s="131"/>
      <c r="H35" s="131"/>
      <c r="I35" s="131"/>
      <c r="J35" s="131"/>
      <c r="K35" s="131"/>
      <c r="L35" s="132"/>
    </row>
    <row r="36" spans="3:12">
      <c r="C36" s="130"/>
      <c r="D36" s="131"/>
      <c r="E36" s="131"/>
      <c r="F36" s="131"/>
      <c r="G36" s="131"/>
      <c r="H36" s="131"/>
      <c r="I36" s="131"/>
      <c r="J36" s="131"/>
      <c r="K36" s="131"/>
      <c r="L36" s="132"/>
    </row>
    <row r="37" spans="3:12">
      <c r="C37" s="130"/>
      <c r="D37" s="131"/>
      <c r="E37" s="131"/>
      <c r="F37" s="131"/>
      <c r="G37" s="131"/>
      <c r="H37" s="131"/>
      <c r="I37" s="131"/>
      <c r="J37" s="131"/>
      <c r="K37" s="131"/>
      <c r="L37" s="132"/>
    </row>
    <row r="38" spans="3:12">
      <c r="C38" s="130"/>
      <c r="D38" s="131"/>
      <c r="E38" s="131"/>
      <c r="F38" s="131"/>
      <c r="G38" s="131"/>
      <c r="H38" s="131"/>
      <c r="I38" s="131"/>
      <c r="J38" s="131"/>
      <c r="K38" s="131"/>
      <c r="L38" s="132"/>
    </row>
    <row r="39" spans="3:12">
      <c r="C39" s="130"/>
      <c r="D39" s="131"/>
      <c r="E39" s="131"/>
      <c r="F39" s="131"/>
      <c r="G39" s="131"/>
      <c r="H39" s="131"/>
      <c r="I39" s="131"/>
      <c r="J39" s="131"/>
      <c r="K39" s="131"/>
      <c r="L39" s="132"/>
    </row>
    <row r="40" spans="3:12">
      <c r="C40" s="130"/>
      <c r="D40" s="131"/>
      <c r="E40" s="131"/>
      <c r="F40" s="131"/>
      <c r="G40" s="131"/>
      <c r="H40" s="131"/>
      <c r="I40" s="131"/>
      <c r="J40" s="131"/>
      <c r="K40" s="131"/>
      <c r="L40" s="132"/>
    </row>
    <row r="41" spans="3:12">
      <c r="C41" s="130"/>
      <c r="D41" s="134" t="s">
        <v>63</v>
      </c>
      <c r="E41" s="134"/>
      <c r="F41" s="131"/>
      <c r="G41" s="131"/>
      <c r="H41" s="131"/>
      <c r="I41" s="134" t="s">
        <v>62</v>
      </c>
      <c r="J41" s="134"/>
      <c r="K41" s="134"/>
      <c r="L41" s="132"/>
    </row>
    <row r="42" spans="3:12">
      <c r="C42" s="130"/>
      <c r="D42" s="131"/>
      <c r="E42" s="131"/>
      <c r="F42" s="131"/>
      <c r="G42" s="131"/>
      <c r="H42" s="131"/>
      <c r="I42" s="131"/>
      <c r="J42" s="131"/>
      <c r="K42" s="131"/>
      <c r="L42" s="132"/>
    </row>
    <row r="43" spans="3:12">
      <c r="C43" s="130"/>
      <c r="D43" s="131"/>
      <c r="E43" s="131"/>
      <c r="F43" s="131"/>
      <c r="G43" s="131"/>
      <c r="H43" s="131"/>
      <c r="I43" s="131"/>
      <c r="J43" s="131"/>
      <c r="K43" s="131"/>
      <c r="L43" s="132"/>
    </row>
    <row r="44" spans="3:12">
      <c r="C44" s="130"/>
      <c r="D44" s="135"/>
      <c r="E44" s="135"/>
      <c r="F44" s="131"/>
      <c r="G44" s="131"/>
      <c r="H44" s="131"/>
      <c r="I44" s="135"/>
      <c r="J44" s="135"/>
      <c r="K44" s="135"/>
      <c r="L44" s="132"/>
    </row>
    <row r="45" spans="3:12" ht="5.0999999999999996" customHeight="1" thickBot="1">
      <c r="C45" s="127"/>
      <c r="D45" s="136"/>
      <c r="E45" s="136"/>
      <c r="F45" s="136"/>
      <c r="G45" s="136"/>
      <c r="H45" s="136"/>
      <c r="I45" s="136"/>
      <c r="J45" s="136"/>
      <c r="K45" s="136"/>
      <c r="L45" s="129"/>
    </row>
    <row r="46" spans="3:12" ht="5.0999999999999996" customHeight="1"/>
    <row r="47" spans="3:12" ht="13.5" thickBot="1"/>
    <row r="48" spans="3:12">
      <c r="C48" s="124"/>
      <c r="D48" s="125"/>
      <c r="E48" s="125"/>
      <c r="F48" s="125"/>
      <c r="G48" s="125"/>
      <c r="H48" s="125"/>
      <c r="I48" s="125"/>
      <c r="J48" s="125"/>
      <c r="K48" s="125"/>
      <c r="L48" s="126"/>
    </row>
    <row r="49" spans="3:12" ht="14.25" thickBot="1">
      <c r="C49" s="127"/>
      <c r="D49" s="128" t="s">
        <v>43</v>
      </c>
      <c r="E49" s="128"/>
      <c r="F49" s="128"/>
      <c r="G49" s="128"/>
      <c r="H49" s="128"/>
      <c r="I49" s="128"/>
      <c r="J49" s="128"/>
      <c r="K49" s="128"/>
      <c r="L49" s="129"/>
    </row>
    <row r="50" spans="3:12">
      <c r="C50" s="130"/>
      <c r="D50" s="131"/>
      <c r="E50" s="131"/>
      <c r="F50" s="131"/>
      <c r="G50" s="131"/>
      <c r="H50" s="131"/>
      <c r="I50" s="131"/>
      <c r="J50" s="131"/>
      <c r="K50" s="131"/>
      <c r="L50" s="132"/>
    </row>
    <row r="51" spans="3:12">
      <c r="C51" s="130"/>
      <c r="D51" s="131"/>
      <c r="E51" s="131"/>
      <c r="F51" s="131"/>
      <c r="G51" s="131"/>
      <c r="H51" s="131"/>
      <c r="I51" s="131"/>
      <c r="J51" s="131"/>
      <c r="K51" s="131"/>
      <c r="L51" s="132"/>
    </row>
    <row r="52" spans="3:12">
      <c r="C52" s="130"/>
      <c r="D52" s="162" t="s">
        <v>56</v>
      </c>
      <c r="E52" s="163"/>
      <c r="F52" s="164">
        <f>Serial_No.+1</f>
        <v>12</v>
      </c>
      <c r="G52" s="147"/>
      <c r="H52" s="147"/>
      <c r="I52" s="146" t="s">
        <v>57</v>
      </c>
      <c r="J52" s="148"/>
      <c r="K52" s="149">
        <f>VLOOKUP(Serial_No.,Table,2,0)</f>
        <v>41111</v>
      </c>
      <c r="L52" s="132"/>
    </row>
    <row r="53" spans="3:12">
      <c r="C53" s="130"/>
      <c r="D53" s="147"/>
      <c r="E53" s="147"/>
      <c r="F53" s="147"/>
      <c r="G53" s="147"/>
      <c r="H53" s="147"/>
      <c r="I53" s="147"/>
      <c r="J53" s="147"/>
      <c r="K53" s="147"/>
      <c r="L53" s="132"/>
    </row>
    <row r="54" spans="3:12">
      <c r="C54" s="130"/>
      <c r="D54" s="150" t="s">
        <v>44</v>
      </c>
      <c r="E54" s="151"/>
      <c r="F54" s="152"/>
      <c r="G54" s="147"/>
      <c r="H54" s="147"/>
      <c r="I54" s="150" t="s">
        <v>52</v>
      </c>
      <c r="J54" s="151" t="s">
        <v>90</v>
      </c>
      <c r="K54" s="153" t="str">
        <f>VLOOKUP(Serial_No.,Table,3,0)</f>
        <v>Ashraf</v>
      </c>
      <c r="L54" s="132"/>
    </row>
    <row r="55" spans="3:12">
      <c r="C55" s="130"/>
      <c r="D55" s="154" t="s">
        <v>45</v>
      </c>
      <c r="E55" s="155"/>
      <c r="F55" s="156"/>
      <c r="G55" s="147"/>
      <c r="H55" s="147"/>
      <c r="I55" s="154" t="s">
        <v>67</v>
      </c>
      <c r="J55" s="155" t="s">
        <v>90</v>
      </c>
      <c r="K55" s="157" t="str">
        <f>VLOOKUP(Serial_No.,Table,4,0)</f>
        <v>Kharadar</v>
      </c>
      <c r="L55" s="132"/>
    </row>
    <row r="56" spans="3:12">
      <c r="C56" s="130"/>
      <c r="D56" s="154" t="s">
        <v>46</v>
      </c>
      <c r="E56" s="155"/>
      <c r="F56" s="156"/>
      <c r="G56" s="147"/>
      <c r="H56" s="147"/>
      <c r="I56" s="154" t="s">
        <v>53</v>
      </c>
      <c r="J56" s="155" t="s">
        <v>90</v>
      </c>
      <c r="K56" s="158">
        <f>VLOOKUP(Serial_No.,Table,7,0)</f>
        <v>101231</v>
      </c>
      <c r="L56" s="132"/>
    </row>
    <row r="57" spans="3:12">
      <c r="C57" s="130"/>
      <c r="D57" s="154" t="s">
        <v>47</v>
      </c>
      <c r="E57" s="155"/>
      <c r="F57" s="156"/>
      <c r="G57" s="147"/>
      <c r="H57" s="147"/>
      <c r="I57" s="154" t="s">
        <v>54</v>
      </c>
      <c r="J57" s="155" t="s">
        <v>90</v>
      </c>
      <c r="K57" s="157" t="str">
        <f>VLOOKUP(Serial_No.,Table,5,0)</f>
        <v>321326-1</v>
      </c>
      <c r="L57" s="132"/>
    </row>
    <row r="58" spans="3:12">
      <c r="C58" s="130"/>
      <c r="D58" s="154" t="s">
        <v>48</v>
      </c>
      <c r="E58" s="155"/>
      <c r="F58" s="156"/>
      <c r="G58" s="147"/>
      <c r="H58" s="147"/>
      <c r="I58" s="154" t="s">
        <v>55</v>
      </c>
      <c r="J58" s="155" t="s">
        <v>90</v>
      </c>
      <c r="K58" s="158">
        <f>VLOOKUP(Serial_No.,Table,6,0)</f>
        <v>65465465</v>
      </c>
      <c r="L58" s="132"/>
    </row>
    <row r="59" spans="3:12">
      <c r="C59" s="130"/>
      <c r="D59" s="154" t="s">
        <v>49</v>
      </c>
      <c r="E59" s="155"/>
      <c r="F59" s="156"/>
      <c r="G59" s="147"/>
      <c r="H59" s="147"/>
      <c r="I59" s="154"/>
      <c r="J59" s="155"/>
      <c r="K59" s="156"/>
      <c r="L59" s="132"/>
    </row>
    <row r="60" spans="3:12">
      <c r="C60" s="130"/>
      <c r="D60" s="159" t="s">
        <v>50</v>
      </c>
      <c r="E60" s="160"/>
      <c r="F60" s="161"/>
      <c r="G60" s="147"/>
      <c r="H60" s="147"/>
      <c r="I60" s="159"/>
      <c r="J60" s="160"/>
      <c r="K60" s="161"/>
      <c r="L60" s="132"/>
    </row>
    <row r="61" spans="3:12">
      <c r="C61" s="130"/>
      <c r="D61" s="131"/>
      <c r="E61" s="131"/>
      <c r="F61" s="131"/>
      <c r="G61" s="131"/>
      <c r="H61" s="131"/>
      <c r="I61" s="131"/>
      <c r="J61" s="131"/>
      <c r="K61" s="131"/>
      <c r="L61" s="132"/>
    </row>
    <row r="62" spans="3:12">
      <c r="C62" s="130"/>
      <c r="D62" s="137" t="s">
        <v>1</v>
      </c>
      <c r="E62" s="137" t="s">
        <v>3</v>
      </c>
      <c r="F62" s="137" t="s">
        <v>2</v>
      </c>
      <c r="G62" s="137" t="s">
        <v>59</v>
      </c>
      <c r="H62" s="137" t="s">
        <v>89</v>
      </c>
      <c r="I62" s="138" t="s">
        <v>58</v>
      </c>
      <c r="J62" s="139"/>
      <c r="K62" s="137" t="s">
        <v>60</v>
      </c>
      <c r="L62" s="132"/>
    </row>
    <row r="63" spans="3:12">
      <c r="C63" s="130"/>
      <c r="D63" s="131"/>
      <c r="E63" s="131"/>
      <c r="F63" s="131"/>
      <c r="G63" s="131"/>
      <c r="H63" s="131"/>
      <c r="I63" s="131"/>
      <c r="J63" s="131"/>
      <c r="K63" s="131"/>
      <c r="L63" s="132"/>
    </row>
    <row r="64" spans="3:12">
      <c r="C64" s="130"/>
      <c r="D64" s="106" t="str">
        <f>VLOOKUP(Serial_No.,Table,8,0)</f>
        <v>Pencile Box</v>
      </c>
      <c r="E64" s="107">
        <f>VLOOKUP(Serial_No.,Table,9,0)</f>
        <v>90</v>
      </c>
      <c r="F64" s="107">
        <f>VLOOKUP(Serial_No.,Table,10,0)</f>
        <v>19</v>
      </c>
      <c r="G64" s="108">
        <f>E64*F64</f>
        <v>1710</v>
      </c>
      <c r="H64" s="109">
        <v>0.16</v>
      </c>
      <c r="I64" s="121">
        <f>G64*H64</f>
        <v>273.60000000000002</v>
      </c>
      <c r="J64" s="110"/>
      <c r="K64" s="110">
        <f>G64+I64</f>
        <v>1983.6</v>
      </c>
      <c r="L64" s="132"/>
    </row>
    <row r="65" spans="3:12">
      <c r="C65" s="130"/>
      <c r="D65" s="111"/>
      <c r="E65" s="112"/>
      <c r="F65" s="113"/>
      <c r="G65" s="114"/>
      <c r="H65" s="113"/>
      <c r="I65" s="122"/>
      <c r="J65" s="115"/>
      <c r="K65" s="115"/>
      <c r="L65" s="132"/>
    </row>
    <row r="66" spans="3:12">
      <c r="C66" s="130"/>
      <c r="D66" s="111"/>
      <c r="E66" s="112"/>
      <c r="F66" s="113"/>
      <c r="G66" s="114"/>
      <c r="H66" s="113"/>
      <c r="I66" s="122"/>
      <c r="J66" s="115"/>
      <c r="K66" s="115"/>
      <c r="L66" s="132"/>
    </row>
    <row r="67" spans="3:12">
      <c r="C67" s="130"/>
      <c r="D67" s="111"/>
      <c r="E67" s="112"/>
      <c r="F67" s="113"/>
      <c r="G67" s="114"/>
      <c r="H67" s="113"/>
      <c r="I67" s="122"/>
      <c r="J67" s="115"/>
      <c r="K67" s="115"/>
      <c r="L67" s="132"/>
    </row>
    <row r="68" spans="3:12">
      <c r="C68" s="130"/>
      <c r="D68" s="111"/>
      <c r="E68" s="112"/>
      <c r="F68" s="113"/>
      <c r="G68" s="114"/>
      <c r="H68" s="113"/>
      <c r="I68" s="122"/>
      <c r="J68" s="115"/>
      <c r="K68" s="115"/>
      <c r="L68" s="132"/>
    </row>
    <row r="69" spans="3:12">
      <c r="C69" s="130"/>
      <c r="D69" s="111"/>
      <c r="E69" s="112"/>
      <c r="F69" s="113"/>
      <c r="G69" s="114"/>
      <c r="H69" s="113"/>
      <c r="I69" s="122"/>
      <c r="J69" s="115"/>
      <c r="K69" s="115"/>
      <c r="L69" s="132"/>
    </row>
    <row r="70" spans="3:12">
      <c r="C70" s="130"/>
      <c r="D70" s="111"/>
      <c r="E70" s="112"/>
      <c r="F70" s="113"/>
      <c r="G70" s="114"/>
      <c r="H70" s="113"/>
      <c r="I70" s="122"/>
      <c r="J70" s="115"/>
      <c r="K70" s="115"/>
      <c r="L70" s="132"/>
    </row>
    <row r="71" spans="3:12">
      <c r="C71" s="130"/>
      <c r="D71" s="111"/>
      <c r="E71" s="112"/>
      <c r="F71" s="113"/>
      <c r="G71" s="114"/>
      <c r="H71" s="113"/>
      <c r="I71" s="122"/>
      <c r="J71" s="115"/>
      <c r="K71" s="115"/>
      <c r="L71" s="132"/>
    </row>
    <row r="72" spans="3:12">
      <c r="C72" s="130"/>
      <c r="D72" s="116"/>
      <c r="E72" s="117"/>
      <c r="F72" s="118"/>
      <c r="G72" s="119"/>
      <c r="H72" s="118"/>
      <c r="I72" s="123"/>
      <c r="J72" s="120"/>
      <c r="K72" s="120"/>
      <c r="L72" s="132"/>
    </row>
    <row r="73" spans="3:12">
      <c r="C73" s="130"/>
      <c r="D73" s="131"/>
      <c r="E73" s="131"/>
      <c r="F73" s="131"/>
      <c r="G73" s="133"/>
      <c r="H73" s="133"/>
      <c r="I73" s="133"/>
      <c r="J73" s="133"/>
      <c r="K73" s="133"/>
      <c r="L73" s="132"/>
    </row>
    <row r="74" spans="3:12">
      <c r="C74" s="130"/>
      <c r="D74" s="140" t="s">
        <v>21</v>
      </c>
      <c r="E74" s="141"/>
      <c r="F74" s="142">
        <f>SUM(F64:F73)</f>
        <v>19</v>
      </c>
      <c r="G74" s="143">
        <f>SUM(G64:G73)</f>
        <v>1710</v>
      </c>
      <c r="H74" s="143"/>
      <c r="I74" s="144">
        <f>SUM(I64:I73)</f>
        <v>273.60000000000002</v>
      </c>
      <c r="J74" s="145"/>
      <c r="K74" s="143">
        <f>SUM(K64:K73)</f>
        <v>1983.6</v>
      </c>
      <c r="L74" s="132"/>
    </row>
    <row r="75" spans="3:12">
      <c r="C75" s="130"/>
      <c r="D75" s="131"/>
      <c r="E75" s="131"/>
      <c r="F75" s="131"/>
      <c r="G75" s="131"/>
      <c r="H75" s="131"/>
      <c r="I75" s="131"/>
      <c r="J75" s="131"/>
      <c r="K75" s="131"/>
      <c r="L75" s="132"/>
    </row>
    <row r="76" spans="3:12">
      <c r="C76" s="130"/>
      <c r="D76" s="131"/>
      <c r="E76" s="131"/>
      <c r="F76" s="131"/>
      <c r="G76" s="131"/>
      <c r="H76" s="131"/>
      <c r="I76" s="131"/>
      <c r="J76" s="131"/>
      <c r="K76" s="131"/>
      <c r="L76" s="132"/>
    </row>
    <row r="77" spans="3:12">
      <c r="C77" s="130"/>
      <c r="D77" s="131"/>
      <c r="E77" s="131"/>
      <c r="F77" s="131"/>
      <c r="G77" s="131"/>
      <c r="H77" s="131"/>
      <c r="I77" s="131"/>
      <c r="J77" s="131"/>
      <c r="K77" s="131"/>
      <c r="L77" s="132"/>
    </row>
    <row r="78" spans="3:12">
      <c r="C78" s="130"/>
      <c r="D78" s="131"/>
      <c r="E78" s="131"/>
      <c r="F78" s="131"/>
      <c r="G78" s="131"/>
      <c r="H78" s="131"/>
      <c r="I78" s="131"/>
      <c r="J78" s="131"/>
      <c r="K78" s="131"/>
      <c r="L78" s="132"/>
    </row>
    <row r="79" spans="3:12">
      <c r="C79" s="130"/>
      <c r="D79" s="131"/>
      <c r="E79" s="131"/>
      <c r="F79" s="131"/>
      <c r="G79" s="131"/>
      <c r="H79" s="131"/>
      <c r="I79" s="131"/>
      <c r="J79" s="131"/>
      <c r="K79" s="131"/>
      <c r="L79" s="132"/>
    </row>
    <row r="80" spans="3:12">
      <c r="C80" s="130"/>
      <c r="D80" s="131"/>
      <c r="E80" s="131"/>
      <c r="F80" s="131"/>
      <c r="G80" s="131"/>
      <c r="H80" s="131"/>
      <c r="I80" s="131"/>
      <c r="J80" s="131"/>
      <c r="K80" s="131"/>
      <c r="L80" s="132"/>
    </row>
    <row r="81" spans="3:12">
      <c r="C81" s="130"/>
      <c r="D81" s="131"/>
      <c r="E81" s="131"/>
      <c r="F81" s="131"/>
      <c r="G81" s="131"/>
      <c r="H81" s="131"/>
      <c r="I81" s="131"/>
      <c r="J81" s="131"/>
      <c r="K81" s="131"/>
      <c r="L81" s="132"/>
    </row>
    <row r="82" spans="3:12">
      <c r="C82" s="130"/>
      <c r="D82" s="131"/>
      <c r="E82" s="131"/>
      <c r="F82" s="131"/>
      <c r="G82" s="131"/>
      <c r="H82" s="131"/>
      <c r="I82" s="131"/>
      <c r="J82" s="131"/>
      <c r="K82" s="131"/>
      <c r="L82" s="132"/>
    </row>
    <row r="83" spans="3:12">
      <c r="C83" s="130"/>
      <c r="D83" s="131"/>
      <c r="E83" s="131"/>
      <c r="F83" s="131"/>
      <c r="G83" s="131"/>
      <c r="H83" s="131"/>
      <c r="I83" s="131"/>
      <c r="J83" s="131"/>
      <c r="K83" s="131"/>
      <c r="L83" s="132"/>
    </row>
    <row r="84" spans="3:12">
      <c r="C84" s="130"/>
      <c r="D84" s="131"/>
      <c r="E84" s="131"/>
      <c r="F84" s="131"/>
      <c r="G84" s="131"/>
      <c r="H84" s="131"/>
      <c r="I84" s="131"/>
      <c r="J84" s="131"/>
      <c r="K84" s="131"/>
      <c r="L84" s="132"/>
    </row>
    <row r="85" spans="3:12">
      <c r="C85" s="130"/>
      <c r="D85" s="131"/>
      <c r="E85" s="131"/>
      <c r="F85" s="131"/>
      <c r="G85" s="131"/>
      <c r="H85" s="131"/>
      <c r="I85" s="131"/>
      <c r="J85" s="131"/>
      <c r="K85" s="131"/>
      <c r="L85" s="132"/>
    </row>
    <row r="86" spans="3:12">
      <c r="C86" s="130"/>
      <c r="D86" s="131"/>
      <c r="E86" s="131"/>
      <c r="F86" s="131"/>
      <c r="G86" s="131"/>
      <c r="H86" s="131"/>
      <c r="I86" s="131"/>
      <c r="J86" s="131"/>
      <c r="K86" s="131"/>
      <c r="L86" s="132"/>
    </row>
    <row r="87" spans="3:12">
      <c r="C87" s="130"/>
      <c r="D87" s="134" t="s">
        <v>63</v>
      </c>
      <c r="E87" s="134"/>
      <c r="F87" s="131"/>
      <c r="G87" s="131"/>
      <c r="H87" s="131"/>
      <c r="I87" s="134" t="s">
        <v>62</v>
      </c>
      <c r="J87" s="134"/>
      <c r="K87" s="134"/>
      <c r="L87" s="132"/>
    </row>
    <row r="88" spans="3:12">
      <c r="C88" s="130"/>
      <c r="D88" s="131"/>
      <c r="E88" s="131"/>
      <c r="F88" s="131"/>
      <c r="G88" s="131"/>
      <c r="H88" s="131"/>
      <c r="I88" s="131"/>
      <c r="J88" s="131"/>
      <c r="K88" s="131"/>
      <c r="L88" s="132"/>
    </row>
    <row r="89" spans="3:12">
      <c r="C89" s="130"/>
      <c r="D89" s="131"/>
      <c r="E89" s="131"/>
      <c r="F89" s="131"/>
      <c r="G89" s="131"/>
      <c r="H89" s="131"/>
      <c r="I89" s="131"/>
      <c r="J89" s="131"/>
      <c r="K89" s="131"/>
      <c r="L89" s="132"/>
    </row>
    <row r="90" spans="3:12">
      <c r="C90" s="130"/>
      <c r="D90" s="135"/>
      <c r="E90" s="135"/>
      <c r="F90" s="131"/>
      <c r="G90" s="131"/>
      <c r="H90" s="131"/>
      <c r="I90" s="135"/>
      <c r="J90" s="135"/>
      <c r="K90" s="135"/>
      <c r="L90" s="132"/>
    </row>
    <row r="91" spans="3:12" ht="13.5" thickBot="1">
      <c r="C91" s="127"/>
      <c r="D91" s="136"/>
      <c r="E91" s="136"/>
      <c r="F91" s="136"/>
      <c r="G91" s="136"/>
      <c r="H91" s="136"/>
      <c r="I91" s="136"/>
      <c r="J91" s="136"/>
      <c r="K91" s="136"/>
      <c r="L91" s="129"/>
    </row>
    <row r="93" spans="3:12" ht="13.5" thickBot="1"/>
    <row r="94" spans="3:12">
      <c r="C94" s="124"/>
      <c r="D94" s="125"/>
      <c r="E94" s="125"/>
      <c r="F94" s="125"/>
      <c r="G94" s="125"/>
      <c r="H94" s="125"/>
      <c r="I94" s="125"/>
      <c r="J94" s="125"/>
      <c r="K94" s="125"/>
      <c r="L94" s="126"/>
    </row>
    <row r="95" spans="3:12" ht="14.25" thickBot="1">
      <c r="C95" s="127"/>
      <c r="D95" s="128" t="s">
        <v>43</v>
      </c>
      <c r="E95" s="128"/>
      <c r="F95" s="128"/>
      <c r="G95" s="128"/>
      <c r="H95" s="128"/>
      <c r="I95" s="128"/>
      <c r="J95" s="128"/>
      <c r="K95" s="128"/>
      <c r="L95" s="129"/>
    </row>
    <row r="96" spans="3:12">
      <c r="C96" s="130"/>
      <c r="D96" s="131"/>
      <c r="E96" s="131"/>
      <c r="F96" s="131"/>
      <c r="G96" s="131"/>
      <c r="H96" s="131"/>
      <c r="I96" s="131"/>
      <c r="J96" s="131"/>
      <c r="K96" s="131"/>
      <c r="L96" s="132"/>
    </row>
    <row r="97" spans="3:12">
      <c r="C97" s="130"/>
      <c r="D97" s="131"/>
      <c r="E97" s="131"/>
      <c r="F97" s="131"/>
      <c r="G97" s="131"/>
      <c r="H97" s="131"/>
      <c r="I97" s="131"/>
      <c r="J97" s="131"/>
      <c r="K97" s="131"/>
      <c r="L97" s="132"/>
    </row>
    <row r="98" spans="3:12">
      <c r="C98" s="130"/>
      <c r="D98" s="162" t="s">
        <v>56</v>
      </c>
      <c r="E98" s="163"/>
      <c r="F98" s="164">
        <f>F52+1</f>
        <v>13</v>
      </c>
      <c r="G98" s="147"/>
      <c r="H98" s="147"/>
      <c r="I98" s="146" t="s">
        <v>57</v>
      </c>
      <c r="J98" s="148"/>
      <c r="K98" s="149">
        <f>VLOOKUP(Serial_No.,Table,2,0)</f>
        <v>41111</v>
      </c>
      <c r="L98" s="132"/>
    </row>
    <row r="99" spans="3:12">
      <c r="C99" s="130"/>
      <c r="D99" s="147"/>
      <c r="E99" s="147"/>
      <c r="F99" s="147"/>
      <c r="G99" s="147"/>
      <c r="H99" s="147"/>
      <c r="I99" s="147"/>
      <c r="J99" s="147"/>
      <c r="K99" s="147"/>
      <c r="L99" s="132"/>
    </row>
    <row r="100" spans="3:12">
      <c r="C100" s="130"/>
      <c r="D100" s="150" t="s">
        <v>44</v>
      </c>
      <c r="E100" s="151"/>
      <c r="F100" s="152"/>
      <c r="G100" s="147"/>
      <c r="H100" s="147"/>
      <c r="I100" s="150" t="s">
        <v>52</v>
      </c>
      <c r="J100" s="151" t="s">
        <v>90</v>
      </c>
      <c r="K100" s="153" t="str">
        <f>VLOOKUP(Serial_No.,Table,3,0)</f>
        <v>Ashraf</v>
      </c>
      <c r="L100" s="132"/>
    </row>
    <row r="101" spans="3:12">
      <c r="C101" s="130"/>
      <c r="D101" s="154" t="s">
        <v>45</v>
      </c>
      <c r="E101" s="155"/>
      <c r="F101" s="156"/>
      <c r="G101" s="147"/>
      <c r="H101" s="147"/>
      <c r="I101" s="154" t="s">
        <v>67</v>
      </c>
      <c r="J101" s="155" t="s">
        <v>90</v>
      </c>
      <c r="K101" s="157" t="str">
        <f>VLOOKUP(Serial_No.,Table,4,0)</f>
        <v>Kharadar</v>
      </c>
      <c r="L101" s="132"/>
    </row>
    <row r="102" spans="3:12">
      <c r="C102" s="130"/>
      <c r="D102" s="154" t="s">
        <v>46</v>
      </c>
      <c r="E102" s="155"/>
      <c r="F102" s="156"/>
      <c r="G102" s="147"/>
      <c r="H102" s="147"/>
      <c r="I102" s="154" t="s">
        <v>53</v>
      </c>
      <c r="J102" s="155" t="s">
        <v>90</v>
      </c>
      <c r="K102" s="158">
        <f>VLOOKUP(Serial_No.,Table,7,0)</f>
        <v>101231</v>
      </c>
      <c r="L102" s="132"/>
    </row>
    <row r="103" spans="3:12">
      <c r="C103" s="130"/>
      <c r="D103" s="154" t="s">
        <v>47</v>
      </c>
      <c r="E103" s="155"/>
      <c r="F103" s="156"/>
      <c r="G103" s="147"/>
      <c r="H103" s="147"/>
      <c r="I103" s="154" t="s">
        <v>54</v>
      </c>
      <c r="J103" s="155" t="s">
        <v>90</v>
      </c>
      <c r="K103" s="157" t="str">
        <f>VLOOKUP(Serial_No.,Table,5,0)</f>
        <v>321326-1</v>
      </c>
      <c r="L103" s="132"/>
    </row>
    <row r="104" spans="3:12">
      <c r="C104" s="130"/>
      <c r="D104" s="154" t="s">
        <v>48</v>
      </c>
      <c r="E104" s="155"/>
      <c r="F104" s="156"/>
      <c r="G104" s="147"/>
      <c r="H104" s="147"/>
      <c r="I104" s="154" t="s">
        <v>55</v>
      </c>
      <c r="J104" s="155" t="s">
        <v>90</v>
      </c>
      <c r="K104" s="158">
        <f>VLOOKUP(Serial_No.,Table,6,0)</f>
        <v>65465465</v>
      </c>
      <c r="L104" s="132"/>
    </row>
    <row r="105" spans="3:12">
      <c r="C105" s="130"/>
      <c r="D105" s="154" t="s">
        <v>49</v>
      </c>
      <c r="E105" s="155"/>
      <c r="F105" s="156"/>
      <c r="G105" s="147"/>
      <c r="H105" s="147"/>
      <c r="I105" s="154"/>
      <c r="J105" s="155"/>
      <c r="K105" s="156"/>
      <c r="L105" s="132"/>
    </row>
    <row r="106" spans="3:12">
      <c r="C106" s="130"/>
      <c r="D106" s="159" t="s">
        <v>50</v>
      </c>
      <c r="E106" s="160"/>
      <c r="F106" s="161"/>
      <c r="G106" s="147"/>
      <c r="H106" s="147"/>
      <c r="I106" s="159"/>
      <c r="J106" s="160"/>
      <c r="K106" s="161"/>
      <c r="L106" s="132"/>
    </row>
    <row r="107" spans="3:12">
      <c r="C107" s="130"/>
      <c r="D107" s="131"/>
      <c r="E107" s="131"/>
      <c r="F107" s="131"/>
      <c r="G107" s="131"/>
      <c r="H107" s="131"/>
      <c r="I107" s="131"/>
      <c r="J107" s="131"/>
      <c r="K107" s="131"/>
      <c r="L107" s="132"/>
    </row>
    <row r="108" spans="3:12">
      <c r="C108" s="130"/>
      <c r="D108" s="137" t="s">
        <v>1</v>
      </c>
      <c r="E108" s="137" t="s">
        <v>3</v>
      </c>
      <c r="F108" s="137" t="s">
        <v>2</v>
      </c>
      <c r="G108" s="137" t="s">
        <v>59</v>
      </c>
      <c r="H108" s="137" t="s">
        <v>89</v>
      </c>
      <c r="I108" s="138" t="s">
        <v>58</v>
      </c>
      <c r="J108" s="139"/>
      <c r="K108" s="137" t="s">
        <v>60</v>
      </c>
      <c r="L108" s="132"/>
    </row>
    <row r="109" spans="3:12">
      <c r="C109" s="130"/>
      <c r="D109" s="131"/>
      <c r="E109" s="131"/>
      <c r="F109" s="131"/>
      <c r="G109" s="131"/>
      <c r="H109" s="131"/>
      <c r="I109" s="131"/>
      <c r="J109" s="131"/>
      <c r="K109" s="131"/>
      <c r="L109" s="132"/>
    </row>
    <row r="110" spans="3:12">
      <c r="C110" s="130"/>
      <c r="D110" s="106" t="str">
        <f>VLOOKUP(Serial_No.,Table,8,0)</f>
        <v>Pencile Box</v>
      </c>
      <c r="E110" s="107">
        <f>VLOOKUP(Serial_No.,Table,9,0)</f>
        <v>90</v>
      </c>
      <c r="F110" s="107">
        <f>VLOOKUP(Serial_No.,Table,10,0)</f>
        <v>19</v>
      </c>
      <c r="G110" s="108">
        <f>E110*F110</f>
        <v>1710</v>
      </c>
      <c r="H110" s="109">
        <v>0.16</v>
      </c>
      <c r="I110" s="121">
        <f>G110*H110</f>
        <v>273.60000000000002</v>
      </c>
      <c r="J110" s="110"/>
      <c r="K110" s="110">
        <f>G110+I110</f>
        <v>1983.6</v>
      </c>
      <c r="L110" s="132"/>
    </row>
    <row r="111" spans="3:12">
      <c r="C111" s="130"/>
      <c r="D111" s="111"/>
      <c r="E111" s="112"/>
      <c r="F111" s="113"/>
      <c r="G111" s="114"/>
      <c r="H111" s="113"/>
      <c r="I111" s="122"/>
      <c r="J111" s="115"/>
      <c r="K111" s="115"/>
      <c r="L111" s="132"/>
    </row>
    <row r="112" spans="3:12">
      <c r="C112" s="130"/>
      <c r="D112" s="111"/>
      <c r="E112" s="112"/>
      <c r="F112" s="113"/>
      <c r="G112" s="114"/>
      <c r="H112" s="113"/>
      <c r="I112" s="122"/>
      <c r="J112" s="115"/>
      <c r="K112" s="115"/>
      <c r="L112" s="132"/>
    </row>
    <row r="113" spans="3:12">
      <c r="C113" s="130"/>
      <c r="D113" s="111"/>
      <c r="E113" s="112"/>
      <c r="F113" s="113"/>
      <c r="G113" s="114"/>
      <c r="H113" s="113"/>
      <c r="I113" s="122"/>
      <c r="J113" s="115"/>
      <c r="K113" s="115"/>
      <c r="L113" s="132"/>
    </row>
    <row r="114" spans="3:12">
      <c r="C114" s="130"/>
      <c r="D114" s="111"/>
      <c r="E114" s="112"/>
      <c r="F114" s="113"/>
      <c r="G114" s="114"/>
      <c r="H114" s="113"/>
      <c r="I114" s="122"/>
      <c r="J114" s="115"/>
      <c r="K114" s="115"/>
      <c r="L114" s="132"/>
    </row>
    <row r="115" spans="3:12">
      <c r="C115" s="130"/>
      <c r="D115" s="111"/>
      <c r="E115" s="112"/>
      <c r="F115" s="113"/>
      <c r="G115" s="114"/>
      <c r="H115" s="113"/>
      <c r="I115" s="122"/>
      <c r="J115" s="115"/>
      <c r="K115" s="115"/>
      <c r="L115" s="132"/>
    </row>
    <row r="116" spans="3:12">
      <c r="C116" s="130"/>
      <c r="D116" s="111"/>
      <c r="E116" s="112"/>
      <c r="F116" s="113"/>
      <c r="G116" s="114"/>
      <c r="H116" s="113"/>
      <c r="I116" s="122"/>
      <c r="J116" s="115"/>
      <c r="K116" s="115"/>
      <c r="L116" s="132"/>
    </row>
    <row r="117" spans="3:12">
      <c r="C117" s="130"/>
      <c r="D117" s="111"/>
      <c r="E117" s="112"/>
      <c r="F117" s="113"/>
      <c r="G117" s="114"/>
      <c r="H117" s="113"/>
      <c r="I117" s="122"/>
      <c r="J117" s="115"/>
      <c r="K117" s="115"/>
      <c r="L117" s="132"/>
    </row>
    <row r="118" spans="3:12">
      <c r="C118" s="130"/>
      <c r="D118" s="116"/>
      <c r="E118" s="117"/>
      <c r="F118" s="118"/>
      <c r="G118" s="119"/>
      <c r="H118" s="118"/>
      <c r="I118" s="123"/>
      <c r="J118" s="120"/>
      <c r="K118" s="120"/>
      <c r="L118" s="132"/>
    </row>
    <row r="119" spans="3:12">
      <c r="C119" s="130"/>
      <c r="D119" s="131"/>
      <c r="E119" s="131"/>
      <c r="F119" s="131"/>
      <c r="G119" s="133"/>
      <c r="H119" s="133"/>
      <c r="I119" s="133"/>
      <c r="J119" s="133"/>
      <c r="K119" s="133"/>
      <c r="L119" s="132"/>
    </row>
    <row r="120" spans="3:12">
      <c r="C120" s="130"/>
      <c r="D120" s="140" t="s">
        <v>21</v>
      </c>
      <c r="E120" s="141"/>
      <c r="F120" s="142">
        <f>SUM(F110:F119)</f>
        <v>19</v>
      </c>
      <c r="G120" s="143">
        <f>SUM(G110:G119)</f>
        <v>1710</v>
      </c>
      <c r="H120" s="143"/>
      <c r="I120" s="144">
        <f>SUM(I110:I119)</f>
        <v>273.60000000000002</v>
      </c>
      <c r="J120" s="145"/>
      <c r="K120" s="143">
        <f>SUM(K110:K119)</f>
        <v>1983.6</v>
      </c>
      <c r="L120" s="132"/>
    </row>
    <row r="121" spans="3:12">
      <c r="C121" s="130"/>
      <c r="D121" s="131"/>
      <c r="E121" s="131"/>
      <c r="F121" s="131"/>
      <c r="G121" s="131"/>
      <c r="H121" s="131"/>
      <c r="I121" s="131"/>
      <c r="J121" s="131"/>
      <c r="K121" s="131"/>
      <c r="L121" s="132"/>
    </row>
    <row r="122" spans="3:12">
      <c r="C122" s="130"/>
      <c r="D122" s="131"/>
      <c r="E122" s="131"/>
      <c r="F122" s="131"/>
      <c r="G122" s="131"/>
      <c r="H122" s="131"/>
      <c r="I122" s="131"/>
      <c r="J122" s="131"/>
      <c r="K122" s="131"/>
      <c r="L122" s="132"/>
    </row>
    <row r="123" spans="3:12">
      <c r="C123" s="130"/>
      <c r="D123" s="131"/>
      <c r="E123" s="131"/>
      <c r="F123" s="131"/>
      <c r="G123" s="131"/>
      <c r="H123" s="131"/>
      <c r="I123" s="131"/>
      <c r="J123" s="131"/>
      <c r="K123" s="131"/>
      <c r="L123" s="132"/>
    </row>
    <row r="124" spans="3:12">
      <c r="C124" s="130"/>
      <c r="D124" s="131"/>
      <c r="E124" s="131"/>
      <c r="F124" s="131"/>
      <c r="G124" s="131"/>
      <c r="H124" s="131"/>
      <c r="I124" s="131"/>
      <c r="J124" s="131"/>
      <c r="K124" s="131"/>
      <c r="L124" s="132"/>
    </row>
    <row r="125" spans="3:12">
      <c r="C125" s="130"/>
      <c r="D125" s="131"/>
      <c r="E125" s="131"/>
      <c r="F125" s="131"/>
      <c r="G125" s="131"/>
      <c r="H125" s="131"/>
      <c r="I125" s="131"/>
      <c r="J125" s="131"/>
      <c r="K125" s="131"/>
      <c r="L125" s="132"/>
    </row>
    <row r="126" spans="3:12">
      <c r="C126" s="130"/>
      <c r="D126" s="131"/>
      <c r="E126" s="131"/>
      <c r="F126" s="131"/>
      <c r="G126" s="131"/>
      <c r="H126" s="131"/>
      <c r="I126" s="131"/>
      <c r="J126" s="131"/>
      <c r="K126" s="131"/>
      <c r="L126" s="132"/>
    </row>
    <row r="127" spans="3:12">
      <c r="C127" s="130"/>
      <c r="D127" s="131"/>
      <c r="E127" s="131"/>
      <c r="F127" s="131"/>
      <c r="G127" s="131"/>
      <c r="H127" s="131"/>
      <c r="I127" s="131"/>
      <c r="J127" s="131"/>
      <c r="K127" s="131"/>
      <c r="L127" s="132"/>
    </row>
    <row r="128" spans="3:12">
      <c r="C128" s="130"/>
      <c r="D128" s="131"/>
      <c r="E128" s="131"/>
      <c r="F128" s="131"/>
      <c r="G128" s="131"/>
      <c r="H128" s="131"/>
      <c r="I128" s="131"/>
      <c r="J128" s="131"/>
      <c r="K128" s="131"/>
      <c r="L128" s="132"/>
    </row>
    <row r="129" spans="3:12">
      <c r="C129" s="130"/>
      <c r="D129" s="131"/>
      <c r="E129" s="131"/>
      <c r="F129" s="131"/>
      <c r="G129" s="131"/>
      <c r="H129" s="131"/>
      <c r="I129" s="131"/>
      <c r="J129" s="131"/>
      <c r="K129" s="131"/>
      <c r="L129" s="132"/>
    </row>
    <row r="130" spans="3:12">
      <c r="C130" s="130"/>
      <c r="D130" s="131"/>
      <c r="E130" s="131"/>
      <c r="F130" s="131"/>
      <c r="G130" s="131"/>
      <c r="H130" s="131"/>
      <c r="I130" s="131"/>
      <c r="J130" s="131"/>
      <c r="K130" s="131"/>
      <c r="L130" s="132"/>
    </row>
    <row r="131" spans="3:12">
      <c r="C131" s="130"/>
      <c r="D131" s="131"/>
      <c r="E131" s="131"/>
      <c r="F131" s="131"/>
      <c r="G131" s="131"/>
      <c r="H131" s="131"/>
      <c r="I131" s="131"/>
      <c r="J131" s="131"/>
      <c r="K131" s="131"/>
      <c r="L131" s="132"/>
    </row>
    <row r="132" spans="3:12">
      <c r="C132" s="130"/>
      <c r="D132" s="131"/>
      <c r="E132" s="131"/>
      <c r="F132" s="131"/>
      <c r="G132" s="131"/>
      <c r="H132" s="131"/>
      <c r="I132" s="131"/>
      <c r="J132" s="131"/>
      <c r="K132" s="131"/>
      <c r="L132" s="132"/>
    </row>
    <row r="133" spans="3:12">
      <c r="C133" s="130"/>
      <c r="D133" s="134" t="s">
        <v>63</v>
      </c>
      <c r="E133" s="134"/>
      <c r="F133" s="131"/>
      <c r="G133" s="131"/>
      <c r="H133" s="131"/>
      <c r="I133" s="134" t="s">
        <v>62</v>
      </c>
      <c r="J133" s="134"/>
      <c r="K133" s="134"/>
      <c r="L133" s="132"/>
    </row>
    <row r="134" spans="3:12">
      <c r="C134" s="130"/>
      <c r="D134" s="131"/>
      <c r="E134" s="131"/>
      <c r="F134" s="131"/>
      <c r="G134" s="131"/>
      <c r="H134" s="131"/>
      <c r="I134" s="131"/>
      <c r="J134" s="131"/>
      <c r="K134" s="131"/>
      <c r="L134" s="132"/>
    </row>
    <row r="135" spans="3:12">
      <c r="C135" s="130"/>
      <c r="D135" s="131"/>
      <c r="E135" s="131"/>
      <c r="F135" s="131"/>
      <c r="G135" s="131"/>
      <c r="H135" s="131"/>
      <c r="I135" s="131"/>
      <c r="J135" s="131"/>
      <c r="K135" s="131"/>
      <c r="L135" s="132"/>
    </row>
    <row r="136" spans="3:12">
      <c r="C136" s="130"/>
      <c r="D136" s="135"/>
      <c r="E136" s="135"/>
      <c r="F136" s="131"/>
      <c r="G136" s="131"/>
      <c r="H136" s="131"/>
      <c r="I136" s="135"/>
      <c r="J136" s="135"/>
      <c r="K136" s="135"/>
      <c r="L136" s="132"/>
    </row>
    <row r="137" spans="3:12" ht="13.5" thickBot="1">
      <c r="C137" s="127"/>
      <c r="D137" s="136"/>
      <c r="E137" s="136"/>
      <c r="F137" s="136"/>
      <c r="G137" s="136"/>
      <c r="H137" s="136"/>
      <c r="I137" s="136"/>
      <c r="J137" s="136"/>
      <c r="K137" s="136"/>
      <c r="L137" s="129"/>
    </row>
    <row r="139" spans="3:12" ht="13.5" thickBot="1"/>
    <row r="140" spans="3:12">
      <c r="C140" s="124"/>
      <c r="D140" s="125"/>
      <c r="E140" s="125"/>
      <c r="F140" s="125"/>
      <c r="G140" s="125"/>
      <c r="H140" s="125"/>
      <c r="I140" s="125"/>
      <c r="J140" s="125"/>
      <c r="K140" s="125"/>
      <c r="L140" s="126"/>
    </row>
    <row r="141" spans="3:12" ht="14.25" thickBot="1">
      <c r="C141" s="127"/>
      <c r="D141" s="128" t="s">
        <v>43</v>
      </c>
      <c r="E141" s="128"/>
      <c r="F141" s="128"/>
      <c r="G141" s="128"/>
      <c r="H141" s="128"/>
      <c r="I141" s="128"/>
      <c r="J141" s="128"/>
      <c r="K141" s="128"/>
      <c r="L141" s="129"/>
    </row>
    <row r="142" spans="3:12">
      <c r="C142" s="130"/>
      <c r="D142" s="131"/>
      <c r="E142" s="131"/>
      <c r="F142" s="131"/>
      <c r="G142" s="131"/>
      <c r="H142" s="131"/>
      <c r="I142" s="131"/>
      <c r="J142" s="131"/>
      <c r="K142" s="131"/>
      <c r="L142" s="132"/>
    </row>
    <row r="143" spans="3:12">
      <c r="C143" s="130"/>
      <c r="D143" s="131"/>
      <c r="E143" s="131"/>
      <c r="F143" s="131"/>
      <c r="G143" s="131"/>
      <c r="H143" s="131"/>
      <c r="I143" s="131"/>
      <c r="J143" s="131"/>
      <c r="K143" s="131"/>
      <c r="L143" s="132"/>
    </row>
    <row r="144" spans="3:12">
      <c r="C144" s="130"/>
      <c r="D144" s="162" t="s">
        <v>56</v>
      </c>
      <c r="E144" s="163"/>
      <c r="F144" s="164">
        <f>F98+1</f>
        <v>14</v>
      </c>
      <c r="G144" s="147"/>
      <c r="H144" s="147"/>
      <c r="I144" s="146" t="s">
        <v>57</v>
      </c>
      <c r="J144" s="148"/>
      <c r="K144" s="149">
        <f>VLOOKUP(Serial_No.,Table,2,0)</f>
        <v>41111</v>
      </c>
      <c r="L144" s="132"/>
    </row>
    <row r="145" spans="3:12">
      <c r="C145" s="130"/>
      <c r="D145" s="147"/>
      <c r="E145" s="147"/>
      <c r="F145" s="147"/>
      <c r="G145" s="147"/>
      <c r="H145" s="147"/>
      <c r="I145" s="147"/>
      <c r="J145" s="147"/>
      <c r="K145" s="147"/>
      <c r="L145" s="132"/>
    </row>
    <row r="146" spans="3:12">
      <c r="C146" s="130"/>
      <c r="D146" s="150" t="s">
        <v>44</v>
      </c>
      <c r="E146" s="151"/>
      <c r="F146" s="152"/>
      <c r="G146" s="147"/>
      <c r="H146" s="147"/>
      <c r="I146" s="150" t="s">
        <v>52</v>
      </c>
      <c r="J146" s="151" t="s">
        <v>90</v>
      </c>
      <c r="K146" s="153" t="str">
        <f>VLOOKUP(Serial_No.,Table,3,0)</f>
        <v>Ashraf</v>
      </c>
      <c r="L146" s="132"/>
    </row>
    <row r="147" spans="3:12">
      <c r="C147" s="130"/>
      <c r="D147" s="154" t="s">
        <v>45</v>
      </c>
      <c r="E147" s="155"/>
      <c r="F147" s="156"/>
      <c r="G147" s="147"/>
      <c r="H147" s="147"/>
      <c r="I147" s="154" t="s">
        <v>67</v>
      </c>
      <c r="J147" s="155" t="s">
        <v>90</v>
      </c>
      <c r="K147" s="157" t="str">
        <f>VLOOKUP(Serial_No.,Table,4,0)</f>
        <v>Kharadar</v>
      </c>
      <c r="L147" s="132"/>
    </row>
    <row r="148" spans="3:12">
      <c r="C148" s="130"/>
      <c r="D148" s="154" t="s">
        <v>46</v>
      </c>
      <c r="E148" s="155"/>
      <c r="F148" s="156"/>
      <c r="G148" s="147"/>
      <c r="H148" s="147"/>
      <c r="I148" s="154" t="s">
        <v>53</v>
      </c>
      <c r="J148" s="155" t="s">
        <v>90</v>
      </c>
      <c r="K148" s="158">
        <f>VLOOKUP(Serial_No.,Table,7,0)</f>
        <v>101231</v>
      </c>
      <c r="L148" s="132"/>
    </row>
    <row r="149" spans="3:12">
      <c r="C149" s="130"/>
      <c r="D149" s="154" t="s">
        <v>47</v>
      </c>
      <c r="E149" s="155"/>
      <c r="F149" s="156"/>
      <c r="G149" s="147"/>
      <c r="H149" s="147"/>
      <c r="I149" s="154" t="s">
        <v>54</v>
      </c>
      <c r="J149" s="155" t="s">
        <v>90</v>
      </c>
      <c r="K149" s="157" t="str">
        <f>VLOOKUP(Serial_No.,Table,5,0)</f>
        <v>321326-1</v>
      </c>
      <c r="L149" s="132"/>
    </row>
    <row r="150" spans="3:12">
      <c r="C150" s="130"/>
      <c r="D150" s="154" t="s">
        <v>48</v>
      </c>
      <c r="E150" s="155"/>
      <c r="F150" s="156"/>
      <c r="G150" s="147"/>
      <c r="H150" s="147"/>
      <c r="I150" s="154" t="s">
        <v>55</v>
      </c>
      <c r="J150" s="155" t="s">
        <v>90</v>
      </c>
      <c r="K150" s="158">
        <f>VLOOKUP(Serial_No.,Table,6,0)</f>
        <v>65465465</v>
      </c>
      <c r="L150" s="132"/>
    </row>
    <row r="151" spans="3:12">
      <c r="C151" s="130"/>
      <c r="D151" s="154" t="s">
        <v>49</v>
      </c>
      <c r="E151" s="155"/>
      <c r="F151" s="156"/>
      <c r="G151" s="147"/>
      <c r="H151" s="147"/>
      <c r="I151" s="154"/>
      <c r="J151" s="155"/>
      <c r="K151" s="156"/>
      <c r="L151" s="132"/>
    </row>
    <row r="152" spans="3:12">
      <c r="C152" s="130"/>
      <c r="D152" s="159" t="s">
        <v>50</v>
      </c>
      <c r="E152" s="160"/>
      <c r="F152" s="161"/>
      <c r="G152" s="147"/>
      <c r="H152" s="147"/>
      <c r="I152" s="159"/>
      <c r="J152" s="160"/>
      <c r="K152" s="161"/>
      <c r="L152" s="132"/>
    </row>
    <row r="153" spans="3:12">
      <c r="C153" s="130"/>
      <c r="D153" s="131"/>
      <c r="E153" s="131"/>
      <c r="F153" s="131"/>
      <c r="G153" s="131"/>
      <c r="H153" s="131"/>
      <c r="I153" s="131"/>
      <c r="J153" s="131"/>
      <c r="K153" s="131"/>
      <c r="L153" s="132"/>
    </row>
    <row r="154" spans="3:12">
      <c r="C154" s="130"/>
      <c r="D154" s="137" t="s">
        <v>1</v>
      </c>
      <c r="E154" s="137" t="s">
        <v>3</v>
      </c>
      <c r="F154" s="137" t="s">
        <v>2</v>
      </c>
      <c r="G154" s="137" t="s">
        <v>59</v>
      </c>
      <c r="H154" s="137" t="s">
        <v>89</v>
      </c>
      <c r="I154" s="138" t="s">
        <v>58</v>
      </c>
      <c r="J154" s="139"/>
      <c r="K154" s="137" t="s">
        <v>60</v>
      </c>
      <c r="L154" s="132"/>
    </row>
    <row r="155" spans="3:12">
      <c r="C155" s="130"/>
      <c r="D155" s="131"/>
      <c r="E155" s="131"/>
      <c r="F155" s="131"/>
      <c r="G155" s="131"/>
      <c r="H155" s="131"/>
      <c r="I155" s="131"/>
      <c r="J155" s="131"/>
      <c r="K155" s="131"/>
      <c r="L155" s="132"/>
    </row>
    <row r="156" spans="3:12">
      <c r="C156" s="130"/>
      <c r="D156" s="106" t="str">
        <f>VLOOKUP(Serial_No.,Table,8,0)</f>
        <v>Pencile Box</v>
      </c>
      <c r="E156" s="107">
        <f>VLOOKUP(Serial_No.,Table,9,0)</f>
        <v>90</v>
      </c>
      <c r="F156" s="107">
        <f>VLOOKUP(Serial_No.,Table,10,0)</f>
        <v>19</v>
      </c>
      <c r="G156" s="108">
        <f>E156*F156</f>
        <v>1710</v>
      </c>
      <c r="H156" s="109">
        <v>0.16</v>
      </c>
      <c r="I156" s="121">
        <f>G156*H156</f>
        <v>273.60000000000002</v>
      </c>
      <c r="J156" s="110"/>
      <c r="K156" s="110">
        <f>G156+I156</f>
        <v>1983.6</v>
      </c>
      <c r="L156" s="132"/>
    </row>
    <row r="157" spans="3:12">
      <c r="C157" s="130"/>
      <c r="D157" s="111"/>
      <c r="E157" s="112"/>
      <c r="F157" s="113"/>
      <c r="G157" s="114"/>
      <c r="H157" s="113"/>
      <c r="I157" s="122"/>
      <c r="J157" s="115"/>
      <c r="K157" s="115"/>
      <c r="L157" s="132"/>
    </row>
    <row r="158" spans="3:12">
      <c r="C158" s="130"/>
      <c r="D158" s="111"/>
      <c r="E158" s="112"/>
      <c r="F158" s="113"/>
      <c r="G158" s="114"/>
      <c r="H158" s="113"/>
      <c r="I158" s="122"/>
      <c r="J158" s="115"/>
      <c r="K158" s="115"/>
      <c r="L158" s="132"/>
    </row>
    <row r="159" spans="3:12">
      <c r="C159" s="130"/>
      <c r="D159" s="111"/>
      <c r="E159" s="112"/>
      <c r="F159" s="113"/>
      <c r="G159" s="114"/>
      <c r="H159" s="113"/>
      <c r="I159" s="122"/>
      <c r="J159" s="115"/>
      <c r="K159" s="115"/>
      <c r="L159" s="132"/>
    </row>
    <row r="160" spans="3:12">
      <c r="C160" s="130"/>
      <c r="D160" s="111"/>
      <c r="E160" s="112"/>
      <c r="F160" s="113"/>
      <c r="G160" s="114"/>
      <c r="H160" s="113"/>
      <c r="I160" s="122"/>
      <c r="J160" s="115"/>
      <c r="K160" s="115"/>
      <c r="L160" s="132"/>
    </row>
    <row r="161" spans="3:12">
      <c r="C161" s="130"/>
      <c r="D161" s="111"/>
      <c r="E161" s="112"/>
      <c r="F161" s="113"/>
      <c r="G161" s="114"/>
      <c r="H161" s="113"/>
      <c r="I161" s="122"/>
      <c r="J161" s="115"/>
      <c r="K161" s="115"/>
      <c r="L161" s="132"/>
    </row>
    <row r="162" spans="3:12">
      <c r="C162" s="130"/>
      <c r="D162" s="111"/>
      <c r="E162" s="112"/>
      <c r="F162" s="113"/>
      <c r="G162" s="114"/>
      <c r="H162" s="113"/>
      <c r="I162" s="122"/>
      <c r="J162" s="115"/>
      <c r="K162" s="115"/>
      <c r="L162" s="132"/>
    </row>
    <row r="163" spans="3:12">
      <c r="C163" s="130"/>
      <c r="D163" s="111"/>
      <c r="E163" s="112"/>
      <c r="F163" s="113"/>
      <c r="G163" s="114"/>
      <c r="H163" s="113"/>
      <c r="I163" s="122"/>
      <c r="J163" s="115"/>
      <c r="K163" s="115"/>
      <c r="L163" s="132"/>
    </row>
    <row r="164" spans="3:12">
      <c r="C164" s="130"/>
      <c r="D164" s="116"/>
      <c r="E164" s="117"/>
      <c r="F164" s="118"/>
      <c r="G164" s="119"/>
      <c r="H164" s="118"/>
      <c r="I164" s="123"/>
      <c r="J164" s="120"/>
      <c r="K164" s="120"/>
      <c r="L164" s="132"/>
    </row>
    <row r="165" spans="3:12">
      <c r="C165" s="130"/>
      <c r="D165" s="131"/>
      <c r="E165" s="131"/>
      <c r="F165" s="131"/>
      <c r="G165" s="133"/>
      <c r="H165" s="133"/>
      <c r="I165" s="133"/>
      <c r="J165" s="133"/>
      <c r="K165" s="133"/>
      <c r="L165" s="132"/>
    </row>
    <row r="166" spans="3:12">
      <c r="C166" s="130"/>
      <c r="D166" s="140" t="s">
        <v>21</v>
      </c>
      <c r="E166" s="141"/>
      <c r="F166" s="142">
        <f>SUM(F156:F165)</f>
        <v>19</v>
      </c>
      <c r="G166" s="143">
        <f>SUM(G156:G165)</f>
        <v>1710</v>
      </c>
      <c r="H166" s="143"/>
      <c r="I166" s="144">
        <f>SUM(I156:I165)</f>
        <v>273.60000000000002</v>
      </c>
      <c r="J166" s="145"/>
      <c r="K166" s="143">
        <f>SUM(K156:K165)</f>
        <v>1983.6</v>
      </c>
      <c r="L166" s="132"/>
    </row>
    <row r="167" spans="3:12">
      <c r="C167" s="130"/>
      <c r="D167" s="131"/>
      <c r="E167" s="131"/>
      <c r="F167" s="131"/>
      <c r="G167" s="131"/>
      <c r="H167" s="131"/>
      <c r="I167" s="131"/>
      <c r="J167" s="131"/>
      <c r="K167" s="131"/>
      <c r="L167" s="132"/>
    </row>
    <row r="168" spans="3:12">
      <c r="C168" s="130"/>
      <c r="D168" s="131"/>
      <c r="E168" s="131"/>
      <c r="F168" s="131"/>
      <c r="G168" s="131"/>
      <c r="H168" s="131"/>
      <c r="I168" s="131"/>
      <c r="J168" s="131"/>
      <c r="K168" s="131"/>
      <c r="L168" s="132"/>
    </row>
    <row r="169" spans="3:12">
      <c r="C169" s="130"/>
      <c r="D169" s="131"/>
      <c r="E169" s="131"/>
      <c r="F169" s="131"/>
      <c r="G169" s="131"/>
      <c r="H169" s="131"/>
      <c r="I169" s="131"/>
      <c r="J169" s="131"/>
      <c r="K169" s="131"/>
      <c r="L169" s="132"/>
    </row>
    <row r="170" spans="3:12">
      <c r="C170" s="130"/>
      <c r="D170" s="131"/>
      <c r="E170" s="131"/>
      <c r="F170" s="131"/>
      <c r="G170" s="131"/>
      <c r="H170" s="131"/>
      <c r="I170" s="131"/>
      <c r="J170" s="131"/>
      <c r="K170" s="131"/>
      <c r="L170" s="132"/>
    </row>
    <row r="171" spans="3:12">
      <c r="C171" s="130"/>
      <c r="D171" s="131"/>
      <c r="E171" s="131"/>
      <c r="F171" s="131"/>
      <c r="G171" s="131"/>
      <c r="H171" s="131"/>
      <c r="I171" s="131"/>
      <c r="J171" s="131"/>
      <c r="K171" s="131"/>
      <c r="L171" s="132"/>
    </row>
    <row r="172" spans="3:12">
      <c r="C172" s="130"/>
      <c r="D172" s="131"/>
      <c r="E172" s="131"/>
      <c r="F172" s="131"/>
      <c r="G172" s="131"/>
      <c r="H172" s="131"/>
      <c r="I172" s="131"/>
      <c r="J172" s="131"/>
      <c r="K172" s="131"/>
      <c r="L172" s="132"/>
    </row>
    <row r="173" spans="3:12">
      <c r="C173" s="130"/>
      <c r="D173" s="131"/>
      <c r="E173" s="131"/>
      <c r="F173" s="131"/>
      <c r="G173" s="131"/>
      <c r="H173" s="131"/>
      <c r="I173" s="131"/>
      <c r="J173" s="131"/>
      <c r="K173" s="131"/>
      <c r="L173" s="132"/>
    </row>
    <row r="174" spans="3:12">
      <c r="C174" s="130"/>
      <c r="D174" s="131"/>
      <c r="E174" s="131"/>
      <c r="F174" s="131"/>
      <c r="G174" s="131"/>
      <c r="H174" s="131"/>
      <c r="I174" s="131"/>
      <c r="J174" s="131"/>
      <c r="K174" s="131"/>
      <c r="L174" s="132"/>
    </row>
    <row r="175" spans="3:12">
      <c r="C175" s="130"/>
      <c r="D175" s="131"/>
      <c r="E175" s="131"/>
      <c r="F175" s="131"/>
      <c r="G175" s="131"/>
      <c r="H175" s="131"/>
      <c r="I175" s="131"/>
      <c r="J175" s="131"/>
      <c r="K175" s="131"/>
      <c r="L175" s="132"/>
    </row>
    <row r="176" spans="3:12">
      <c r="C176" s="130"/>
      <c r="D176" s="131"/>
      <c r="E176" s="131"/>
      <c r="F176" s="131"/>
      <c r="G176" s="131"/>
      <c r="H176" s="131"/>
      <c r="I176" s="131"/>
      <c r="J176" s="131"/>
      <c r="K176" s="131"/>
      <c r="L176" s="132"/>
    </row>
    <row r="177" spans="3:12">
      <c r="C177" s="130"/>
      <c r="D177" s="131"/>
      <c r="E177" s="131"/>
      <c r="F177" s="131"/>
      <c r="G177" s="131"/>
      <c r="H177" s="131"/>
      <c r="I177" s="131"/>
      <c r="J177" s="131"/>
      <c r="K177" s="131"/>
      <c r="L177" s="132"/>
    </row>
    <row r="178" spans="3:12">
      <c r="C178" s="130"/>
      <c r="D178" s="131"/>
      <c r="E178" s="131"/>
      <c r="F178" s="131"/>
      <c r="G178" s="131"/>
      <c r="H178" s="131"/>
      <c r="I178" s="131"/>
      <c r="J178" s="131"/>
      <c r="K178" s="131"/>
      <c r="L178" s="132"/>
    </row>
    <row r="179" spans="3:12">
      <c r="C179" s="130"/>
      <c r="D179" s="134" t="s">
        <v>63</v>
      </c>
      <c r="E179" s="134"/>
      <c r="F179" s="131"/>
      <c r="G179" s="131"/>
      <c r="H179" s="131"/>
      <c r="I179" s="134" t="s">
        <v>62</v>
      </c>
      <c r="J179" s="134"/>
      <c r="K179" s="134"/>
      <c r="L179" s="132"/>
    </row>
    <row r="180" spans="3:12">
      <c r="C180" s="130"/>
      <c r="D180" s="131"/>
      <c r="E180" s="131"/>
      <c r="F180" s="131"/>
      <c r="G180" s="131"/>
      <c r="H180" s="131"/>
      <c r="I180" s="131"/>
      <c r="J180" s="131"/>
      <c r="K180" s="131"/>
      <c r="L180" s="132"/>
    </row>
    <row r="181" spans="3:12">
      <c r="C181" s="130"/>
      <c r="D181" s="131"/>
      <c r="E181" s="131"/>
      <c r="F181" s="131"/>
      <c r="G181" s="131"/>
      <c r="H181" s="131"/>
      <c r="I181" s="131"/>
      <c r="J181" s="131"/>
      <c r="K181" s="131"/>
      <c r="L181" s="132"/>
    </row>
    <row r="182" spans="3:12">
      <c r="C182" s="130"/>
      <c r="D182" s="135"/>
      <c r="E182" s="135"/>
      <c r="F182" s="131"/>
      <c r="G182" s="131"/>
      <c r="H182" s="131"/>
      <c r="I182" s="135"/>
      <c r="J182" s="135"/>
      <c r="K182" s="135"/>
      <c r="L182" s="132"/>
    </row>
    <row r="183" spans="3:12" ht="13.5" thickBot="1">
      <c r="C183" s="127"/>
      <c r="D183" s="136"/>
      <c r="E183" s="136"/>
      <c r="F183" s="136"/>
      <c r="G183" s="136"/>
      <c r="H183" s="136"/>
      <c r="I183" s="136"/>
      <c r="J183" s="136"/>
      <c r="K183" s="136"/>
      <c r="L183" s="129"/>
    </row>
    <row r="185" spans="3:12" ht="13.5" thickBot="1"/>
    <row r="186" spans="3:12">
      <c r="C186" s="124"/>
      <c r="D186" s="125"/>
      <c r="E186" s="125"/>
      <c r="F186" s="125"/>
      <c r="G186" s="125"/>
      <c r="H186" s="125"/>
      <c r="I186" s="125"/>
      <c r="J186" s="125"/>
      <c r="K186" s="125"/>
      <c r="L186" s="126"/>
    </row>
    <row r="187" spans="3:12" ht="14.25" thickBot="1">
      <c r="C187" s="127"/>
      <c r="D187" s="128" t="s">
        <v>43</v>
      </c>
      <c r="E187" s="128"/>
      <c r="F187" s="128"/>
      <c r="G187" s="128"/>
      <c r="H187" s="128"/>
      <c r="I187" s="128"/>
      <c r="J187" s="128"/>
      <c r="K187" s="128"/>
      <c r="L187" s="129"/>
    </row>
    <row r="188" spans="3:12">
      <c r="C188" s="130"/>
      <c r="D188" s="131"/>
      <c r="E188" s="131"/>
      <c r="F188" s="131"/>
      <c r="G188" s="131"/>
      <c r="H188" s="131"/>
      <c r="I188" s="131"/>
      <c r="J188" s="131"/>
      <c r="K188" s="131"/>
      <c r="L188" s="132"/>
    </row>
    <row r="189" spans="3:12">
      <c r="C189" s="130"/>
      <c r="D189" s="131"/>
      <c r="E189" s="131"/>
      <c r="F189" s="131"/>
      <c r="G189" s="131"/>
      <c r="H189" s="131"/>
      <c r="I189" s="131"/>
      <c r="J189" s="131"/>
      <c r="K189" s="131"/>
      <c r="L189" s="132"/>
    </row>
    <row r="190" spans="3:12">
      <c r="C190" s="130"/>
      <c r="D190" s="162" t="s">
        <v>56</v>
      </c>
      <c r="E190" s="163"/>
      <c r="F190" s="164">
        <f>F144+1</f>
        <v>15</v>
      </c>
      <c r="G190" s="147"/>
      <c r="H190" s="147"/>
      <c r="I190" s="146" t="s">
        <v>57</v>
      </c>
      <c r="J190" s="148"/>
      <c r="K190" s="149">
        <f>VLOOKUP(Serial_No.,Table,2,0)</f>
        <v>41111</v>
      </c>
      <c r="L190" s="132"/>
    </row>
    <row r="191" spans="3:12">
      <c r="C191" s="130"/>
      <c r="D191" s="147"/>
      <c r="E191" s="147"/>
      <c r="F191" s="147"/>
      <c r="G191" s="147"/>
      <c r="H191" s="147"/>
      <c r="I191" s="147"/>
      <c r="J191" s="147"/>
      <c r="K191" s="147"/>
      <c r="L191" s="132"/>
    </row>
    <row r="192" spans="3:12">
      <c r="C192" s="130"/>
      <c r="D192" s="150" t="s">
        <v>44</v>
      </c>
      <c r="E192" s="151"/>
      <c r="F192" s="152"/>
      <c r="G192" s="147"/>
      <c r="H192" s="147"/>
      <c r="I192" s="150" t="s">
        <v>52</v>
      </c>
      <c r="J192" s="151" t="s">
        <v>90</v>
      </c>
      <c r="K192" s="153" t="str">
        <f>VLOOKUP(Serial_No.,Table,3,0)</f>
        <v>Ashraf</v>
      </c>
      <c r="L192" s="132"/>
    </row>
    <row r="193" spans="3:12">
      <c r="C193" s="130"/>
      <c r="D193" s="154" t="s">
        <v>45</v>
      </c>
      <c r="E193" s="155"/>
      <c r="F193" s="156"/>
      <c r="G193" s="147"/>
      <c r="H193" s="147"/>
      <c r="I193" s="154" t="s">
        <v>67</v>
      </c>
      <c r="J193" s="155" t="s">
        <v>90</v>
      </c>
      <c r="K193" s="157" t="str">
        <f>VLOOKUP(Serial_No.,Table,4,0)</f>
        <v>Kharadar</v>
      </c>
      <c r="L193" s="132"/>
    </row>
    <row r="194" spans="3:12">
      <c r="C194" s="130"/>
      <c r="D194" s="154" t="s">
        <v>46</v>
      </c>
      <c r="E194" s="155"/>
      <c r="F194" s="156"/>
      <c r="G194" s="147"/>
      <c r="H194" s="147"/>
      <c r="I194" s="154" t="s">
        <v>53</v>
      </c>
      <c r="J194" s="155" t="s">
        <v>90</v>
      </c>
      <c r="K194" s="158">
        <f>VLOOKUP(Serial_No.,Table,7,0)</f>
        <v>101231</v>
      </c>
      <c r="L194" s="132"/>
    </row>
    <row r="195" spans="3:12">
      <c r="C195" s="130"/>
      <c r="D195" s="154" t="s">
        <v>47</v>
      </c>
      <c r="E195" s="155"/>
      <c r="F195" s="156"/>
      <c r="G195" s="147"/>
      <c r="H195" s="147"/>
      <c r="I195" s="154" t="s">
        <v>54</v>
      </c>
      <c r="J195" s="155" t="s">
        <v>90</v>
      </c>
      <c r="K195" s="157" t="str">
        <f>VLOOKUP(Serial_No.,Table,5,0)</f>
        <v>321326-1</v>
      </c>
      <c r="L195" s="132"/>
    </row>
    <row r="196" spans="3:12">
      <c r="C196" s="130"/>
      <c r="D196" s="154" t="s">
        <v>48</v>
      </c>
      <c r="E196" s="155"/>
      <c r="F196" s="156"/>
      <c r="G196" s="147"/>
      <c r="H196" s="147"/>
      <c r="I196" s="154" t="s">
        <v>55</v>
      </c>
      <c r="J196" s="155" t="s">
        <v>90</v>
      </c>
      <c r="K196" s="158">
        <f>VLOOKUP(Serial_No.,Table,6,0)</f>
        <v>65465465</v>
      </c>
      <c r="L196" s="132"/>
    </row>
    <row r="197" spans="3:12">
      <c r="C197" s="130"/>
      <c r="D197" s="154" t="s">
        <v>49</v>
      </c>
      <c r="E197" s="155"/>
      <c r="F197" s="156"/>
      <c r="G197" s="147"/>
      <c r="H197" s="147"/>
      <c r="I197" s="154"/>
      <c r="J197" s="155"/>
      <c r="K197" s="156"/>
      <c r="L197" s="132"/>
    </row>
    <row r="198" spans="3:12">
      <c r="C198" s="130"/>
      <c r="D198" s="159" t="s">
        <v>50</v>
      </c>
      <c r="E198" s="160"/>
      <c r="F198" s="161"/>
      <c r="G198" s="147"/>
      <c r="H198" s="147"/>
      <c r="I198" s="159"/>
      <c r="J198" s="160"/>
      <c r="K198" s="161"/>
      <c r="L198" s="132"/>
    </row>
    <row r="199" spans="3:12">
      <c r="C199" s="130"/>
      <c r="D199" s="131"/>
      <c r="E199" s="131"/>
      <c r="F199" s="131"/>
      <c r="G199" s="131"/>
      <c r="H199" s="131"/>
      <c r="I199" s="131"/>
      <c r="J199" s="131"/>
      <c r="K199" s="131"/>
      <c r="L199" s="132"/>
    </row>
    <row r="200" spans="3:12">
      <c r="C200" s="130"/>
      <c r="D200" s="137" t="s">
        <v>1</v>
      </c>
      <c r="E200" s="137" t="s">
        <v>3</v>
      </c>
      <c r="F200" s="137" t="s">
        <v>2</v>
      </c>
      <c r="G200" s="137" t="s">
        <v>59</v>
      </c>
      <c r="H200" s="137" t="s">
        <v>89</v>
      </c>
      <c r="I200" s="138" t="s">
        <v>58</v>
      </c>
      <c r="J200" s="139"/>
      <c r="K200" s="137" t="s">
        <v>60</v>
      </c>
      <c r="L200" s="132"/>
    </row>
    <row r="201" spans="3:12">
      <c r="C201" s="130"/>
      <c r="D201" s="131"/>
      <c r="E201" s="131"/>
      <c r="F201" s="131"/>
      <c r="G201" s="131"/>
      <c r="H201" s="131"/>
      <c r="I201" s="131"/>
      <c r="J201" s="131"/>
      <c r="K201" s="131"/>
      <c r="L201" s="132"/>
    </row>
    <row r="202" spans="3:12">
      <c r="C202" s="130"/>
      <c r="D202" s="106" t="str">
        <f>VLOOKUP(Serial_No.,Table,8,0)</f>
        <v>Pencile Box</v>
      </c>
      <c r="E202" s="107">
        <f>VLOOKUP(Serial_No.,Table,9,0)</f>
        <v>90</v>
      </c>
      <c r="F202" s="107">
        <f>VLOOKUP(Serial_No.,Table,10,0)</f>
        <v>19</v>
      </c>
      <c r="G202" s="108">
        <f>E202*F202</f>
        <v>1710</v>
      </c>
      <c r="H202" s="109">
        <v>0.16</v>
      </c>
      <c r="I202" s="121">
        <f>G202*H202</f>
        <v>273.60000000000002</v>
      </c>
      <c r="J202" s="110"/>
      <c r="K202" s="110">
        <f>G202+I202</f>
        <v>1983.6</v>
      </c>
      <c r="L202" s="132"/>
    </row>
    <row r="203" spans="3:12">
      <c r="C203" s="130"/>
      <c r="D203" s="111"/>
      <c r="E203" s="112"/>
      <c r="F203" s="113"/>
      <c r="G203" s="114"/>
      <c r="H203" s="113"/>
      <c r="I203" s="122"/>
      <c r="J203" s="115"/>
      <c r="K203" s="115"/>
      <c r="L203" s="132"/>
    </row>
    <row r="204" spans="3:12">
      <c r="C204" s="130"/>
      <c r="D204" s="111"/>
      <c r="E204" s="112"/>
      <c r="F204" s="113"/>
      <c r="G204" s="114"/>
      <c r="H204" s="113"/>
      <c r="I204" s="122"/>
      <c r="J204" s="115"/>
      <c r="K204" s="115"/>
      <c r="L204" s="132"/>
    </row>
    <row r="205" spans="3:12">
      <c r="C205" s="130"/>
      <c r="D205" s="111"/>
      <c r="E205" s="112"/>
      <c r="F205" s="113"/>
      <c r="G205" s="114"/>
      <c r="H205" s="113"/>
      <c r="I205" s="122"/>
      <c r="J205" s="115"/>
      <c r="K205" s="115"/>
      <c r="L205" s="132"/>
    </row>
    <row r="206" spans="3:12">
      <c r="C206" s="130"/>
      <c r="D206" s="111"/>
      <c r="E206" s="112"/>
      <c r="F206" s="113"/>
      <c r="G206" s="114"/>
      <c r="H206" s="113"/>
      <c r="I206" s="122"/>
      <c r="J206" s="115"/>
      <c r="K206" s="115"/>
      <c r="L206" s="132"/>
    </row>
    <row r="207" spans="3:12">
      <c r="C207" s="130"/>
      <c r="D207" s="111"/>
      <c r="E207" s="112"/>
      <c r="F207" s="113"/>
      <c r="G207" s="114"/>
      <c r="H207" s="113"/>
      <c r="I207" s="122"/>
      <c r="J207" s="115"/>
      <c r="K207" s="115"/>
      <c r="L207" s="132"/>
    </row>
    <row r="208" spans="3:12">
      <c r="C208" s="130"/>
      <c r="D208" s="111"/>
      <c r="E208" s="112"/>
      <c r="F208" s="113"/>
      <c r="G208" s="114"/>
      <c r="H208" s="113"/>
      <c r="I208" s="122"/>
      <c r="J208" s="115"/>
      <c r="K208" s="115"/>
      <c r="L208" s="132"/>
    </row>
    <row r="209" spans="3:12">
      <c r="C209" s="130"/>
      <c r="D209" s="111"/>
      <c r="E209" s="112"/>
      <c r="F209" s="113"/>
      <c r="G209" s="114"/>
      <c r="H209" s="113"/>
      <c r="I209" s="122"/>
      <c r="J209" s="115"/>
      <c r="K209" s="115"/>
      <c r="L209" s="132"/>
    </row>
    <row r="210" spans="3:12">
      <c r="C210" s="130"/>
      <c r="D210" s="116"/>
      <c r="E210" s="117"/>
      <c r="F210" s="118"/>
      <c r="G210" s="119"/>
      <c r="H210" s="118"/>
      <c r="I210" s="123"/>
      <c r="J210" s="120"/>
      <c r="K210" s="120"/>
      <c r="L210" s="132"/>
    </row>
    <row r="211" spans="3:12">
      <c r="C211" s="130"/>
      <c r="D211" s="131"/>
      <c r="E211" s="131"/>
      <c r="F211" s="131"/>
      <c r="G211" s="133"/>
      <c r="H211" s="133"/>
      <c r="I211" s="133"/>
      <c r="J211" s="133"/>
      <c r="K211" s="133"/>
      <c r="L211" s="132"/>
    </row>
    <row r="212" spans="3:12">
      <c r="C212" s="130"/>
      <c r="D212" s="140" t="s">
        <v>21</v>
      </c>
      <c r="E212" s="141"/>
      <c r="F212" s="142">
        <f>SUM(F202:F211)</f>
        <v>19</v>
      </c>
      <c r="G212" s="143">
        <f>SUM(G202:G211)</f>
        <v>1710</v>
      </c>
      <c r="H212" s="143"/>
      <c r="I212" s="144">
        <f>SUM(I202:I211)</f>
        <v>273.60000000000002</v>
      </c>
      <c r="J212" s="145"/>
      <c r="K212" s="143">
        <f>SUM(K202:K211)</f>
        <v>1983.6</v>
      </c>
      <c r="L212" s="132"/>
    </row>
    <row r="213" spans="3:12">
      <c r="C213" s="130"/>
      <c r="D213" s="131"/>
      <c r="E213" s="131"/>
      <c r="F213" s="131"/>
      <c r="G213" s="131"/>
      <c r="H213" s="131"/>
      <c r="I213" s="131"/>
      <c r="J213" s="131"/>
      <c r="K213" s="131"/>
      <c r="L213" s="132"/>
    </row>
    <row r="214" spans="3:12">
      <c r="C214" s="130"/>
      <c r="D214" s="131"/>
      <c r="E214" s="131"/>
      <c r="F214" s="131"/>
      <c r="G214" s="131"/>
      <c r="H214" s="131"/>
      <c r="I214" s="131"/>
      <c r="J214" s="131"/>
      <c r="K214" s="131"/>
      <c r="L214" s="132"/>
    </row>
    <row r="215" spans="3:12">
      <c r="C215" s="130"/>
      <c r="D215" s="131"/>
      <c r="E215" s="131"/>
      <c r="F215" s="131"/>
      <c r="G215" s="131"/>
      <c r="H215" s="131"/>
      <c r="I215" s="131"/>
      <c r="J215" s="131"/>
      <c r="K215" s="131"/>
      <c r="L215" s="132"/>
    </row>
    <row r="216" spans="3:12">
      <c r="C216" s="130"/>
      <c r="D216" s="131"/>
      <c r="E216" s="131"/>
      <c r="F216" s="131"/>
      <c r="G216" s="131"/>
      <c r="H216" s="131"/>
      <c r="I216" s="131"/>
      <c r="J216" s="131"/>
      <c r="K216" s="131"/>
      <c r="L216" s="132"/>
    </row>
    <row r="217" spans="3:12">
      <c r="C217" s="130"/>
      <c r="D217" s="131"/>
      <c r="E217" s="131"/>
      <c r="F217" s="131"/>
      <c r="G217" s="131"/>
      <c r="H217" s="131"/>
      <c r="I217" s="131"/>
      <c r="J217" s="131"/>
      <c r="K217" s="131"/>
      <c r="L217" s="132"/>
    </row>
    <row r="218" spans="3:12">
      <c r="C218" s="130"/>
      <c r="D218" s="131"/>
      <c r="E218" s="131"/>
      <c r="F218" s="131"/>
      <c r="G218" s="131"/>
      <c r="H218" s="131"/>
      <c r="I218" s="131"/>
      <c r="J218" s="131"/>
      <c r="K218" s="131"/>
      <c r="L218" s="132"/>
    </row>
    <row r="219" spans="3:12">
      <c r="C219" s="130"/>
      <c r="D219" s="131"/>
      <c r="E219" s="131"/>
      <c r="F219" s="131"/>
      <c r="G219" s="131"/>
      <c r="H219" s="131"/>
      <c r="I219" s="131"/>
      <c r="J219" s="131"/>
      <c r="K219" s="131"/>
      <c r="L219" s="132"/>
    </row>
    <row r="220" spans="3:12">
      <c r="C220" s="130"/>
      <c r="D220" s="131"/>
      <c r="E220" s="131"/>
      <c r="F220" s="131"/>
      <c r="G220" s="131"/>
      <c r="H220" s="131"/>
      <c r="I220" s="131"/>
      <c r="J220" s="131"/>
      <c r="K220" s="131"/>
      <c r="L220" s="132"/>
    </row>
    <row r="221" spans="3:12">
      <c r="C221" s="130"/>
      <c r="D221" s="131"/>
      <c r="E221" s="131"/>
      <c r="F221" s="131"/>
      <c r="G221" s="131"/>
      <c r="H221" s="131"/>
      <c r="I221" s="131"/>
      <c r="J221" s="131"/>
      <c r="K221" s="131"/>
      <c r="L221" s="132"/>
    </row>
    <row r="222" spans="3:12">
      <c r="C222" s="130"/>
      <c r="D222" s="131"/>
      <c r="E222" s="131"/>
      <c r="F222" s="131"/>
      <c r="G222" s="131"/>
      <c r="H222" s="131"/>
      <c r="I222" s="131"/>
      <c r="J222" s="131"/>
      <c r="K222" s="131"/>
      <c r="L222" s="132"/>
    </row>
    <row r="223" spans="3:12">
      <c r="C223" s="130"/>
      <c r="D223" s="131"/>
      <c r="E223" s="131"/>
      <c r="F223" s="131"/>
      <c r="G223" s="131"/>
      <c r="H223" s="131"/>
      <c r="I223" s="131"/>
      <c r="J223" s="131"/>
      <c r="K223" s="131"/>
      <c r="L223" s="132"/>
    </row>
    <row r="224" spans="3:12">
      <c r="C224" s="130"/>
      <c r="D224" s="131"/>
      <c r="E224" s="131"/>
      <c r="F224" s="131"/>
      <c r="G224" s="131"/>
      <c r="H224" s="131"/>
      <c r="I224" s="131"/>
      <c r="J224" s="131"/>
      <c r="K224" s="131"/>
      <c r="L224" s="132"/>
    </row>
    <row r="225" spans="3:12">
      <c r="C225" s="130"/>
      <c r="D225" s="134" t="s">
        <v>63</v>
      </c>
      <c r="E225" s="134"/>
      <c r="F225" s="131"/>
      <c r="G225" s="131"/>
      <c r="H225" s="131"/>
      <c r="I225" s="134" t="s">
        <v>62</v>
      </c>
      <c r="J225" s="134"/>
      <c r="K225" s="134"/>
      <c r="L225" s="132"/>
    </row>
    <row r="226" spans="3:12">
      <c r="C226" s="130"/>
      <c r="D226" s="131"/>
      <c r="E226" s="131"/>
      <c r="F226" s="131"/>
      <c r="G226" s="131"/>
      <c r="H226" s="131"/>
      <c r="I226" s="131"/>
      <c r="J226" s="131"/>
      <c r="K226" s="131"/>
      <c r="L226" s="132"/>
    </row>
    <row r="227" spans="3:12">
      <c r="C227" s="130"/>
      <c r="D227" s="131"/>
      <c r="E227" s="131"/>
      <c r="F227" s="131"/>
      <c r="G227" s="131"/>
      <c r="H227" s="131"/>
      <c r="I227" s="131"/>
      <c r="J227" s="131"/>
      <c r="K227" s="131"/>
      <c r="L227" s="132"/>
    </row>
    <row r="228" spans="3:12">
      <c r="C228" s="130"/>
      <c r="D228" s="135"/>
      <c r="E228" s="135"/>
      <c r="F228" s="131"/>
      <c r="G228" s="131"/>
      <c r="H228" s="131"/>
      <c r="I228" s="135"/>
      <c r="J228" s="135"/>
      <c r="K228" s="135"/>
      <c r="L228" s="132"/>
    </row>
    <row r="229" spans="3:12" ht="13.5" thickBot="1">
      <c r="C229" s="127"/>
      <c r="D229" s="136"/>
      <c r="E229" s="136"/>
      <c r="F229" s="136"/>
      <c r="G229" s="136"/>
      <c r="H229" s="136"/>
      <c r="I229" s="136"/>
      <c r="J229" s="136"/>
      <c r="K229" s="136"/>
      <c r="L229" s="129"/>
    </row>
  </sheetData>
  <mergeCells count="30">
    <mergeCell ref="D187:K187"/>
    <mergeCell ref="D212:E212"/>
    <mergeCell ref="D225:E225"/>
    <mergeCell ref="I225:K225"/>
    <mergeCell ref="D228:E228"/>
    <mergeCell ref="I228:K228"/>
    <mergeCell ref="D141:K141"/>
    <mergeCell ref="D166:E166"/>
    <mergeCell ref="D179:E179"/>
    <mergeCell ref="I179:K179"/>
    <mergeCell ref="D182:E182"/>
    <mergeCell ref="I182:K182"/>
    <mergeCell ref="D95:K95"/>
    <mergeCell ref="D120:E120"/>
    <mergeCell ref="D133:E133"/>
    <mergeCell ref="I133:K133"/>
    <mergeCell ref="D136:E136"/>
    <mergeCell ref="I136:K136"/>
    <mergeCell ref="D49:K49"/>
    <mergeCell ref="D74:E74"/>
    <mergeCell ref="D87:E87"/>
    <mergeCell ref="I87:K87"/>
    <mergeCell ref="D90:E90"/>
    <mergeCell ref="I90:K90"/>
    <mergeCell ref="I41:K41"/>
    <mergeCell ref="D41:E41"/>
    <mergeCell ref="D44:E44"/>
    <mergeCell ref="I44:K44"/>
    <mergeCell ref="D3:K3"/>
    <mergeCell ref="D28:E28"/>
  </mergeCells>
  <printOptions horizontalCentered="1"/>
  <pageMargins left="0" right="0" top="0.75" bottom="0" header="0" footer="0"/>
  <pageSetup scale="14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4" sqref="E4"/>
    </sheetView>
  </sheetViews>
  <sheetFormatPr defaultRowHeight="15"/>
  <sheetData>
    <row r="1" spans="1:5">
      <c r="A1">
        <v>1</v>
      </c>
    </row>
    <row r="3" spans="1:5">
      <c r="E3" t="s">
        <v>42</v>
      </c>
    </row>
    <row r="4" spans="1:5">
      <c r="D4" t="s">
        <v>41</v>
      </c>
      <c r="E4">
        <f>SUM(June)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J37"/>
  <sheetViews>
    <sheetView zoomScale="130" zoomScaleNormal="130" workbookViewId="0">
      <selection activeCell="G1" sqref="G1"/>
    </sheetView>
  </sheetViews>
  <sheetFormatPr defaultRowHeight="15"/>
  <cols>
    <col min="1" max="1" width="9.140625" style="59"/>
    <col min="2" max="2" width="0.85546875" style="59" customWidth="1"/>
    <col min="3" max="3" width="9.85546875" style="59" customWidth="1"/>
    <col min="4" max="4" width="9.140625" style="59"/>
    <col min="5" max="5" width="6.5703125" style="59" customWidth="1"/>
    <col min="6" max="6" width="11.140625" style="59" bestFit="1" customWidth="1"/>
    <col min="7" max="7" width="9.28515625" style="59" bestFit="1" customWidth="1"/>
    <col min="8" max="8" width="13.140625" style="59" bestFit="1" customWidth="1"/>
    <col min="9" max="9" width="11.5703125" style="59" bestFit="1" customWidth="1"/>
    <col min="10" max="10" width="0.85546875" style="59" customWidth="1"/>
    <col min="11" max="16384" width="9.140625" style="59"/>
  </cols>
  <sheetData>
    <row r="1" spans="2:10" ht="15.75" thickBot="1"/>
    <row r="2" spans="2:10" ht="5.0999999999999996" customHeight="1">
      <c r="B2" s="77"/>
      <c r="C2" s="78"/>
      <c r="D2" s="78"/>
      <c r="E2" s="78"/>
      <c r="F2" s="78"/>
      <c r="G2" s="78"/>
      <c r="H2" s="78"/>
      <c r="I2" s="78"/>
      <c r="J2" s="79"/>
    </row>
    <row r="3" spans="2:10">
      <c r="B3" s="80"/>
      <c r="C3" s="81" t="s">
        <v>43</v>
      </c>
      <c r="D3" s="81"/>
      <c r="E3" s="81"/>
      <c r="F3" s="81"/>
      <c r="G3" s="81"/>
      <c r="H3" s="81"/>
      <c r="I3" s="81"/>
      <c r="J3" s="82"/>
    </row>
    <row r="4" spans="2:10" ht="5.0999999999999996" customHeight="1">
      <c r="B4" s="80"/>
      <c r="C4" s="65"/>
      <c r="D4" s="65"/>
      <c r="E4" s="65"/>
      <c r="F4" s="65"/>
      <c r="G4" s="65"/>
      <c r="H4" s="65"/>
      <c r="I4" s="65"/>
      <c r="J4" s="82"/>
    </row>
    <row r="5" spans="2:10" ht="0.95" customHeight="1">
      <c r="B5" s="89"/>
      <c r="C5" s="90"/>
      <c r="D5" s="90"/>
      <c r="E5" s="90"/>
      <c r="F5" s="90" t="s">
        <v>64</v>
      </c>
      <c r="G5" s="90"/>
      <c r="H5" s="90"/>
      <c r="I5" s="90"/>
      <c r="J5" s="91"/>
    </row>
    <row r="6" spans="2:10" ht="15" customHeight="1">
      <c r="B6" s="80"/>
      <c r="C6" s="65"/>
      <c r="D6" s="65"/>
      <c r="E6" s="65"/>
      <c r="F6" s="65"/>
      <c r="G6" s="65"/>
      <c r="H6" s="65"/>
      <c r="I6" s="65"/>
      <c r="J6" s="82"/>
    </row>
    <row r="7" spans="2:10">
      <c r="B7" s="80"/>
      <c r="C7" s="83" t="s">
        <v>56</v>
      </c>
      <c r="D7" s="83"/>
      <c r="E7" s="92"/>
      <c r="F7" s="65"/>
      <c r="G7" s="65"/>
      <c r="H7" s="83" t="s">
        <v>65</v>
      </c>
      <c r="I7" s="92"/>
      <c r="J7" s="82"/>
    </row>
    <row r="8" spans="2:10">
      <c r="B8" s="80"/>
      <c r="C8" s="65"/>
      <c r="D8" s="65"/>
      <c r="E8" s="65"/>
      <c r="F8" s="65"/>
      <c r="G8" s="65"/>
      <c r="H8" s="65"/>
      <c r="I8" s="65"/>
      <c r="J8" s="82"/>
    </row>
    <row r="9" spans="2:10">
      <c r="B9" s="80"/>
      <c r="C9" s="65" t="s">
        <v>44</v>
      </c>
      <c r="D9" s="65"/>
      <c r="E9" s="65"/>
      <c r="F9" s="65"/>
      <c r="G9" s="65"/>
      <c r="H9" s="65" t="s">
        <v>52</v>
      </c>
      <c r="I9" s="84"/>
      <c r="J9" s="82"/>
    </row>
    <row r="10" spans="2:10">
      <c r="B10" s="80"/>
      <c r="C10" s="65" t="s">
        <v>45</v>
      </c>
      <c r="D10" s="65"/>
      <c r="E10" s="65"/>
      <c r="F10" s="65"/>
      <c r="G10" s="65"/>
      <c r="H10" s="65" t="s">
        <v>51</v>
      </c>
      <c r="I10" s="84"/>
      <c r="J10" s="82"/>
    </row>
    <row r="11" spans="2:10">
      <c r="B11" s="80"/>
      <c r="C11" s="93" t="s">
        <v>46</v>
      </c>
      <c r="D11" s="93"/>
      <c r="E11" s="65"/>
      <c r="F11" s="65"/>
      <c r="G11" s="65"/>
      <c r="H11" s="65" t="s">
        <v>53</v>
      </c>
      <c r="I11" s="84"/>
      <c r="J11" s="82"/>
    </row>
    <row r="12" spans="2:10">
      <c r="B12" s="80"/>
      <c r="C12" s="93" t="s">
        <v>47</v>
      </c>
      <c r="D12" s="93"/>
      <c r="E12" s="65"/>
      <c r="F12" s="65"/>
      <c r="G12" s="65"/>
      <c r="H12" s="65" t="s">
        <v>54</v>
      </c>
      <c r="I12" s="84"/>
      <c r="J12" s="82"/>
    </row>
    <row r="13" spans="2:10">
      <c r="B13" s="80"/>
      <c r="C13" s="65" t="s">
        <v>48</v>
      </c>
      <c r="D13" s="65"/>
      <c r="E13" s="65"/>
      <c r="F13" s="65"/>
      <c r="G13" s="65"/>
      <c r="H13" s="65" t="s">
        <v>55</v>
      </c>
      <c r="I13" s="84"/>
      <c r="J13" s="82"/>
    </row>
    <row r="14" spans="2:10">
      <c r="B14" s="80"/>
      <c r="C14" s="65" t="s">
        <v>49</v>
      </c>
      <c r="D14" s="65"/>
      <c r="E14" s="65"/>
      <c r="F14" s="65"/>
      <c r="G14" s="65"/>
      <c r="H14" s="65"/>
      <c r="I14" s="65"/>
      <c r="J14" s="82"/>
    </row>
    <row r="15" spans="2:10">
      <c r="B15" s="80"/>
      <c r="C15" s="93" t="s">
        <v>50</v>
      </c>
      <c r="D15" s="93"/>
      <c r="E15" s="94"/>
      <c r="F15" s="65"/>
      <c r="G15" s="65"/>
      <c r="H15" s="65"/>
      <c r="I15" s="65"/>
      <c r="J15" s="82"/>
    </row>
    <row r="16" spans="2:10" ht="5.0999999999999996" customHeight="1">
      <c r="B16" s="80"/>
      <c r="C16" s="65"/>
      <c r="D16" s="65"/>
      <c r="E16" s="65"/>
      <c r="F16" s="65"/>
      <c r="G16" s="65"/>
      <c r="H16" s="65"/>
      <c r="I16" s="65"/>
      <c r="J16" s="82"/>
    </row>
    <row r="17" spans="2:10">
      <c r="B17" s="80"/>
      <c r="C17" s="95" t="s">
        <v>1</v>
      </c>
      <c r="D17" s="95" t="s">
        <v>3</v>
      </c>
      <c r="E17" s="95" t="s">
        <v>2</v>
      </c>
      <c r="F17" s="95" t="s">
        <v>59</v>
      </c>
      <c r="G17" s="95" t="s">
        <v>58</v>
      </c>
      <c r="H17" s="95" t="s">
        <v>61</v>
      </c>
      <c r="I17" s="95" t="s">
        <v>60</v>
      </c>
      <c r="J17" s="82"/>
    </row>
    <row r="18" spans="2:10" ht="5.0999999999999996" customHeight="1">
      <c r="B18" s="80"/>
      <c r="C18" s="65"/>
      <c r="D18" s="65"/>
      <c r="E18" s="65"/>
      <c r="F18" s="65"/>
      <c r="G18" s="65"/>
      <c r="H18" s="65"/>
      <c r="I18" s="65"/>
      <c r="J18" s="82"/>
    </row>
    <row r="19" spans="2:10">
      <c r="B19" s="80"/>
      <c r="C19" s="61"/>
      <c r="D19" s="70"/>
      <c r="E19" s="62"/>
      <c r="F19" s="70"/>
      <c r="G19" s="62"/>
      <c r="H19" s="70"/>
      <c r="I19" s="63"/>
      <c r="J19" s="82"/>
    </row>
    <row r="20" spans="2:10">
      <c r="B20" s="80"/>
      <c r="C20" s="64"/>
      <c r="D20" s="71"/>
      <c r="E20" s="65"/>
      <c r="F20" s="71"/>
      <c r="G20" s="65"/>
      <c r="H20" s="71"/>
      <c r="I20" s="66"/>
      <c r="J20" s="82"/>
    </row>
    <row r="21" spans="2:10">
      <c r="B21" s="80"/>
      <c r="C21" s="64"/>
      <c r="D21" s="71"/>
      <c r="E21" s="65"/>
      <c r="F21" s="71"/>
      <c r="G21" s="65"/>
      <c r="H21" s="71"/>
      <c r="I21" s="66"/>
      <c r="J21" s="82"/>
    </row>
    <row r="22" spans="2:10">
      <c r="B22" s="80"/>
      <c r="C22" s="64"/>
      <c r="D22" s="71"/>
      <c r="E22" s="65"/>
      <c r="F22" s="71"/>
      <c r="G22" s="65"/>
      <c r="H22" s="71"/>
      <c r="I22" s="66"/>
      <c r="J22" s="82"/>
    </row>
    <row r="23" spans="2:10">
      <c r="B23" s="80"/>
      <c r="C23" s="64"/>
      <c r="D23" s="71"/>
      <c r="E23" s="65"/>
      <c r="F23" s="71"/>
      <c r="G23" s="65"/>
      <c r="H23" s="71"/>
      <c r="I23" s="66"/>
      <c r="J23" s="82"/>
    </row>
    <row r="24" spans="2:10">
      <c r="B24" s="80"/>
      <c r="C24" s="64"/>
      <c r="D24" s="71"/>
      <c r="E24" s="65"/>
      <c r="F24" s="71"/>
      <c r="G24" s="65"/>
      <c r="H24" s="71"/>
      <c r="I24" s="66"/>
      <c r="J24" s="82"/>
    </row>
    <row r="25" spans="2:10">
      <c r="B25" s="80"/>
      <c r="C25" s="64"/>
      <c r="D25" s="71"/>
      <c r="E25" s="65"/>
      <c r="F25" s="71"/>
      <c r="G25" s="65"/>
      <c r="H25" s="71"/>
      <c r="I25" s="66"/>
      <c r="J25" s="82"/>
    </row>
    <row r="26" spans="2:10">
      <c r="B26" s="80"/>
      <c r="C26" s="64"/>
      <c r="D26" s="71"/>
      <c r="E26" s="65"/>
      <c r="F26" s="71"/>
      <c r="G26" s="65"/>
      <c r="H26" s="71"/>
      <c r="I26" s="66"/>
      <c r="J26" s="82"/>
    </row>
    <row r="27" spans="2:10">
      <c r="B27" s="80"/>
      <c r="C27" s="67"/>
      <c r="D27" s="72"/>
      <c r="E27" s="68"/>
      <c r="F27" s="72"/>
      <c r="G27" s="68"/>
      <c r="H27" s="72"/>
      <c r="I27" s="69"/>
      <c r="J27" s="82"/>
    </row>
    <row r="28" spans="2:10" ht="5.0999999999999996" customHeight="1">
      <c r="B28" s="80"/>
      <c r="C28" s="65"/>
      <c r="D28" s="65"/>
      <c r="E28" s="65"/>
      <c r="F28" s="65"/>
      <c r="G28" s="65"/>
      <c r="H28" s="65"/>
      <c r="I28" s="65"/>
      <c r="J28" s="82"/>
    </row>
    <row r="29" spans="2:10">
      <c r="B29" s="80"/>
      <c r="C29" s="73" t="s">
        <v>21</v>
      </c>
      <c r="D29" s="74"/>
      <c r="E29" s="75"/>
      <c r="F29" s="76">
        <f>SUM(F19:F28)</f>
        <v>0</v>
      </c>
      <c r="G29" s="76">
        <f>SUM(G19:G28)</f>
        <v>0</v>
      </c>
      <c r="H29" s="76">
        <f>SUM(H19:H28)</f>
        <v>0</v>
      </c>
      <c r="I29" s="76">
        <f>SUM(I19:I28)</f>
        <v>0</v>
      </c>
      <c r="J29" s="82"/>
    </row>
    <row r="30" spans="2:10" ht="5.0999999999999996" customHeight="1">
      <c r="B30" s="80"/>
      <c r="C30" s="65"/>
      <c r="D30" s="65"/>
      <c r="E30" s="65"/>
      <c r="F30" s="65"/>
      <c r="G30" s="65"/>
      <c r="H30" s="65"/>
      <c r="I30" s="65"/>
      <c r="J30" s="82"/>
    </row>
    <row r="31" spans="2:10">
      <c r="B31" s="80"/>
      <c r="C31" s="65"/>
      <c r="D31" s="65"/>
      <c r="E31" s="65"/>
      <c r="F31" s="65"/>
      <c r="G31" s="65"/>
      <c r="H31" s="65"/>
      <c r="I31" s="65"/>
      <c r="J31" s="82"/>
    </row>
    <row r="32" spans="2:10">
      <c r="B32" s="80"/>
      <c r="C32" s="65"/>
      <c r="D32" s="65"/>
      <c r="E32" s="65"/>
      <c r="F32" s="65"/>
      <c r="G32" s="65"/>
      <c r="H32" s="65"/>
      <c r="I32" s="65"/>
      <c r="J32" s="82"/>
    </row>
    <row r="33" spans="2:10">
      <c r="B33" s="80"/>
      <c r="C33" s="65"/>
      <c r="D33" s="65"/>
      <c r="E33" s="65"/>
      <c r="F33" s="65"/>
      <c r="G33" s="65"/>
      <c r="H33" s="65"/>
      <c r="I33" s="65"/>
      <c r="J33" s="82"/>
    </row>
    <row r="34" spans="2:10">
      <c r="B34" s="80"/>
      <c r="C34" s="85" t="s">
        <v>63</v>
      </c>
      <c r="D34" s="85"/>
      <c r="E34" s="65"/>
      <c r="F34" s="65"/>
      <c r="G34" s="65"/>
      <c r="H34" s="85" t="s">
        <v>62</v>
      </c>
      <c r="I34" s="85"/>
      <c r="J34" s="82"/>
    </row>
    <row r="35" spans="2:10">
      <c r="B35" s="80"/>
      <c r="C35" s="65"/>
      <c r="D35" s="65"/>
      <c r="E35" s="65"/>
      <c r="F35" s="65"/>
      <c r="G35" s="65"/>
      <c r="H35" s="65"/>
      <c r="I35" s="65"/>
      <c r="J35" s="82"/>
    </row>
    <row r="36" spans="2:10">
      <c r="B36" s="80"/>
      <c r="C36" s="60"/>
      <c r="D36" s="60"/>
      <c r="E36" s="65"/>
      <c r="F36" s="65"/>
      <c r="G36" s="65"/>
      <c r="H36" s="60"/>
      <c r="I36" s="60"/>
      <c r="J36" s="82"/>
    </row>
    <row r="37" spans="2:10" ht="5.0999999999999996" customHeight="1" thickBot="1">
      <c r="B37" s="86"/>
      <c r="C37" s="87"/>
      <c r="D37" s="87"/>
      <c r="E37" s="87"/>
      <c r="F37" s="87"/>
      <c r="G37" s="87"/>
      <c r="H37" s="87"/>
      <c r="I37" s="87"/>
      <c r="J37" s="88"/>
    </row>
  </sheetData>
  <mergeCells count="9">
    <mergeCell ref="C3:I3"/>
    <mergeCell ref="C29:E29"/>
    <mergeCell ref="C34:D34"/>
    <mergeCell ref="H34:I34"/>
    <mergeCell ref="C36:D36"/>
    <mergeCell ref="H36:I36"/>
    <mergeCell ref="C11:D11"/>
    <mergeCell ref="C12:D12"/>
    <mergeCell ref="C15:E1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All</vt:lpstr>
      <vt:lpstr>Stock_Card</vt:lpstr>
      <vt:lpstr>Sheet1</vt:lpstr>
      <vt:lpstr>Sheet2</vt:lpstr>
      <vt:lpstr>Sheet1 (2)</vt:lpstr>
      <vt:lpstr>Stock_Card!Extract</vt:lpstr>
      <vt:lpstr>'Sheet1 (2)'!June</vt:lpstr>
      <vt:lpstr>June</vt:lpstr>
      <vt:lpstr>P.A</vt:lpstr>
      <vt:lpstr>P.I</vt:lpstr>
      <vt:lpstr>P.Q</vt:lpstr>
      <vt:lpstr>Sheet1!Print_Area</vt:lpstr>
      <vt:lpstr>S.A</vt:lpstr>
      <vt:lpstr>S.I</vt:lpstr>
      <vt:lpstr>'Sheet1 (2)'!salman</vt:lpstr>
      <vt:lpstr>salman</vt:lpstr>
      <vt:lpstr>'Sheet1 (2)'!sanaullah</vt:lpstr>
      <vt:lpstr>sanaullah</vt:lpstr>
      <vt:lpstr>Serial_No.</vt:lpstr>
      <vt:lpstr>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server</cp:lastModifiedBy>
  <cp:lastPrinted>2012-07-14T17:11:12Z</cp:lastPrinted>
  <dcterms:created xsi:type="dcterms:W3CDTF">2012-07-06T15:59:32Z</dcterms:created>
  <dcterms:modified xsi:type="dcterms:W3CDTF">2012-07-14T17:12:44Z</dcterms:modified>
</cp:coreProperties>
</file>