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charts/chartEx1.xml" ContentType="application/vnd.ms-office.chartex+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trlProps/ctrlProp2.xml" ContentType="application/vnd.ms-excel.controlproperties+xml"/>
  <Override PartName="/xl/ctrlProps/ctrlProp3.xml" ContentType="application/vnd.ms-excel.controlproperties+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ml.chartshapes+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2.xml" ContentType="application/vnd.openxmlformats-officedocument.drawingml.chartshapes+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3.xml" ContentType="application/vnd.openxmlformats-officedocument.drawingml.chartshapes+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4.xml" ContentType="application/vnd.openxmlformats-officedocument.drawingml.chartshapes+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5.xml" ContentType="application/vnd.openxmlformats-officedocument.drawingml.chartshapes+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6.xml" ContentType="application/vnd.openxmlformats-officedocument.drawingml.chartshapes+xml"/>
  <Override PartName="/xl/pivotTables/pivotTable1.xml" ContentType="application/vnd.openxmlformats-officedocument.spreadsheetml.pivotTable+xml"/>
  <Override PartName="/xl/drawings/drawing17.xml" ContentType="application/vnd.openxmlformats-officedocument.drawing+xml"/>
  <Override PartName="/xl/slicers/slicer4.xml" ContentType="application/vnd.ms-excel.slicer+xml"/>
  <Override PartName="/xl/pivotTables/pivotTable2.xml" ContentType="application/vnd.openxmlformats-officedocument.spreadsheetml.pivotTable+xml"/>
  <Override PartName="/xl/drawings/drawing18.xml" ContentType="application/vnd.openxmlformats-officedocument.drawing+xml"/>
  <Override PartName="/xl/slicers/slicer5.xml" ContentType="application/vnd.ms-excel.slicer+xml"/>
  <Override PartName="/xl/pivotTables/pivotTable3.xml" ContentType="application/vnd.openxmlformats-officedocument.spreadsheetml.pivotTable+xml"/>
  <Override PartName="/xl/drawings/drawing19.xml" ContentType="application/vnd.openxmlformats-officedocument.drawing+xml"/>
  <Override PartName="/xl/slicers/slicer6.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0.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slicers/slicer7.xml" ContentType="application/vnd.ms-excel.slicer+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user\Desktop\Excel Portfolio\"/>
    </mc:Choice>
  </mc:AlternateContent>
  <xr:revisionPtr revIDLastSave="0" documentId="13_ncr:1_{D505F5D0-723F-4A06-8DD5-1D0051877062}" xr6:coauthVersionLast="47" xr6:coauthVersionMax="47" xr10:uidLastSave="{00000000-0000-0000-0000-000000000000}"/>
  <bookViews>
    <workbookView xWindow="-120" yWindow="-120" windowWidth="29040" windowHeight="15840" xr2:uid="{3FD3846D-B160-4464-BBFB-8E5E2AB3E155}"/>
  </bookViews>
  <sheets>
    <sheet name="HOME" sheetId="25" r:id="rId1"/>
    <sheet name="DB_Account" sheetId="17" r:id="rId2"/>
    <sheet name="DB_Variance" sheetId="19" r:id="rId3"/>
    <sheet name="DB_Trend" sheetId="21" r:id="rId4"/>
    <sheet name="RP_PL" sheetId="9" r:id="rId5"/>
    <sheet name="RP_Variance" sheetId="14" r:id="rId6"/>
    <sheet name="RP_ComSiz" sheetId="13" r:id="rId7"/>
    <sheet name="Actual" sheetId="2" state="hidden" r:id="rId8"/>
    <sheet name="Budget" sheetId="1" state="hidden" r:id="rId9"/>
    <sheet name="COA" sheetId="3" state="hidden" r:id="rId10"/>
    <sheet name="TimeSeries" sheetId="4" state="hidden" r:id="rId11"/>
    <sheet name="Dim" sheetId="10" state="hidden" r:id="rId12"/>
    <sheet name="dbs_account" sheetId="16" state="hidden" r:id="rId13"/>
    <sheet name="dbs_variance" sheetId="18" state="hidden" r:id="rId14"/>
    <sheet name="dbs_trend" sheetId="20" state="hidden" r:id="rId15"/>
  </sheets>
  <definedNames>
    <definedName name="_xlchart.v1.0" hidden="1">dbs_account!$I$5:$I$11</definedName>
    <definedName name="_xlchart.v1.1" hidden="1">dbs_account!$L$4</definedName>
    <definedName name="_xlchart.v1.2" hidden="1">dbs_account!$L$5:$L$11</definedName>
    <definedName name="_xlcn.WorksheetConnection_Sample5.xlsxDataType" hidden="1">DataType[]</definedName>
    <definedName name="_xlcn.WorksheetConnection_Sample5.xlsxDB_TimeIntervalSlicer" hidden="1">DB_TimeIntervalSlicer[]</definedName>
    <definedName name="_xlcn.WorksheetConnection_Sample5.xlsxHorAnalysis" hidden="1">HorAnalysis[]</definedName>
    <definedName name="_xlcn.WorksheetConnection_Sample5.xlsxRepPLSlicer" hidden="1">RepPLSlicer[]</definedName>
    <definedName name="_xlcn.WorksheetConnection_Sample5.xlsxRepVarSlicer" hidden="1">RepVarSlicer[]</definedName>
    <definedName name="_xlcn.WorksheetConnection_Sample5.xlsxScenario" hidden="1">Scenario[]</definedName>
    <definedName name="_xlcn.WorksheetConnection_Sample5.xlsxSumMethod" hidden="1">SumMethod[]</definedName>
    <definedName name="Slicer_ACCOUNT">#N/A</definedName>
    <definedName name="Slicer_DATA_TYPE">#N/A</definedName>
    <definedName name="Slicer_FISCAL_YEAR">#N/A</definedName>
    <definedName name="Slicer_FISCAL_YEAR1">#N/A</definedName>
    <definedName name="Slicer_FISCAL_YEAR2">#N/A</definedName>
    <definedName name="Slicer_FISCAL_YEAR3">#N/A</definedName>
    <definedName name="Slicer_FISCAL_YEAR5">#N/A</definedName>
    <definedName name="Slicer_HEADER">#N/A</definedName>
    <definedName name="Slicer_QUARTER_LABEL">#N/A</definedName>
    <definedName name="Slicer_QUARTER_LABEL1">#N/A</definedName>
    <definedName name="Slicer_QUARTER_LABEL2">#N/A</definedName>
    <definedName name="Slicer_QUARTER_LABEL3">#N/A</definedName>
    <definedName name="Slicer_QUARTER_LABEL4">#N/A</definedName>
    <definedName name="Slicer_QUARTER_LABEL6">#N/A</definedName>
    <definedName name="Slicer_SCENARIO">#N/A</definedName>
    <definedName name="Slicer_SUB_HEADER">#N/A</definedName>
    <definedName name="Slicer_SUM_METHOD">#N/A</definedName>
    <definedName name="Slicer_SUM_METHOD1">#N/A</definedName>
    <definedName name="Slicer_SUM_METHOD2">#N/A</definedName>
    <definedName name="Slicer_SUM_METHOD3">#N/A</definedName>
    <definedName name="Slicer_SUM_METHOD4">#N/A</definedName>
    <definedName name="Slicer_TIME_INTERVAL1">#N/A</definedName>
  </definedNames>
  <calcPr calcId="191029"/>
  <pivotCaches>
    <pivotCache cacheId="0" r:id="rId16"/>
    <pivotCache cacheId="1" r:id="rId17"/>
    <pivotCache cacheId="2" r:id="rId18"/>
    <pivotCache cacheId="3" r:id="rId19"/>
    <pivotCache cacheId="4" r:id="rId20"/>
    <pivotCache cacheId="5" r:id="rId21"/>
    <pivotCache cacheId="6" r:id="rId22"/>
    <pivotCache cacheId="7" r:id="rId23"/>
    <pivotCache cacheId="8" r:id="rId24"/>
    <pivotCache cacheId="9" r:id="rId25"/>
    <pivotCache cacheId="10" r:id="rId26"/>
    <pivotCache cacheId="11" r:id="rId27"/>
    <pivotCache cacheId="12" r:id="rId28"/>
    <pivotCache cacheId="13" r:id="rId29"/>
    <pivotCache cacheId="14" r:id="rId30"/>
    <pivotCache cacheId="15" r:id="rId31"/>
  </pivotCaches>
  <extLst>
    <ext xmlns:x14="http://schemas.microsoft.com/office/spreadsheetml/2009/9/main" uri="{876F7934-8845-4945-9796-88D515C7AA90}">
      <x14:pivotCaches>
        <pivotCache cacheId="16" r:id="rId32"/>
        <pivotCache cacheId="17" r:id="rId33"/>
        <pivotCache cacheId="18" r:id="rId34"/>
        <pivotCache cacheId="19" r:id="rId35"/>
        <pivotCache cacheId="20" r:id="rId36"/>
        <pivotCache cacheId="21" r:id="rId37"/>
        <pivotCache cacheId="22" r:id="rId38"/>
      </x14:pivotCaches>
    </ext>
    <ext xmlns:x14="http://schemas.microsoft.com/office/spreadsheetml/2009/9/main" uri="{BBE1A952-AA13-448e-AADC-164F8A28A991}">
      <x14:slicerCaches>
        <x14:slicerCache r:id="rId39"/>
        <x14:slicerCache r:id="rId40"/>
        <x14:slicerCache r:id="rId41"/>
        <x14:slicerCache r:id="rId42"/>
        <x14:slicerCache r:id="rId43"/>
        <x14:slicerCache r:id="rId44"/>
        <x14:slicerCache r:id="rId45"/>
        <x14:slicerCache r:id="rId46"/>
        <x14:slicerCache r:id="rId47"/>
        <x14:slicerCache r:id="rId48"/>
        <x14:slicerCache r:id="rId49"/>
        <x14:slicerCache r:id="rId50"/>
        <x14:slicerCache r:id="rId51"/>
        <x14:slicerCache r:id="rId52"/>
        <x14:slicerCache r:id="rId53"/>
        <x14:slicerCache r:id="rId54"/>
        <x14:slicerCache r:id="rId55"/>
        <x14:slicerCache r:id="rId56"/>
        <x14:slicerCache r:id="rId57"/>
        <x14:slicerCache r:id="rId58"/>
        <x14:slicerCache r:id="rId59"/>
        <x14:slicerCache r:id="rId6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udget_b95d4d4b-9bb2-41f0-8bc7-890a125bf683" name="Budget" connection="Query - Budget"/>
          <x15:modelTable id="Actual_fc58d868-f775-44ab-adc1-c503d03524b6" name="Actual" connection="Query - Actual"/>
          <x15:modelTable id="TimeSeries_caa48c0f-322d-452d-be05-72b73a043e78" name="TimeSeries" connection="Query - TimeSeries"/>
          <x15:modelTable id="COA_64dc6a69-ba2a-4819-9721-14fd0d04b7ce" name="COA" connection="Query - COA"/>
          <x15:modelTable id="Header_992304e9-9afd-4663-8750-f99e583bd3cf" name="Header" connection="Query - Header"/>
          <x15:modelTable id="SumMethod" name="SumMethod" connection="WorksheetConnection_Sample 5.xlsx!SumMethod"/>
          <x15:modelTable id="Scenario" name="Scenario" connection="WorksheetConnection_Sample 5.xlsx!Scenario"/>
          <x15:modelTable id="RepVarSlicer" name="RepVarSlicer" connection="WorksheetConnection_Sample 5.xlsx!RepVarSlicer"/>
          <x15:modelTable id="RepPLSlicer" name="RepPLSlicer" connection="WorksheetConnection_Sample 5.xlsx!RepPLSlicer"/>
          <x15:modelTable id="HorAnalysis" name="HorAnalysis" connection="WorksheetConnection_Sample 5.xlsx!HorAnalysis"/>
          <x15:modelTable id="DB_TimeIntervalSlicer" name="DB_TimeIntervalSlicer" connection="WorksheetConnection_Sample 5.xlsx!DB_TimeIntervalSlicer"/>
          <x15:modelTable id="DataType" name="DataType" connection="WorksheetConnection_Sample 5.xlsx!DataType"/>
        </x15:modelTables>
        <x15:modelRelationships>
          <x15:modelRelationship fromTable="Budget" fromColumn="ACCOUNT KEY" toTable="COA" toColumn="ACCOUNT KEY"/>
          <x15:modelRelationship fromTable="Budget" fromColumn="PERIOD KEY" toTable="TimeSeries" toColumn="PERIOD KEY"/>
          <x15:modelRelationship fromTable="Actual" fromColumn="ACCOUNT KEY" toTable="COA" toColumn="ACCOUNT KEY"/>
          <x15:modelRelationship fromTable="Actual" fromColumn="PERIOD KEY" toTable="TimeSeries" toColumn="PERIOD KEY"/>
          <x15:modelRelationship fromTable="COA" fromColumn="HEADER KEY" toTable="Header" toColumn="HEADER KEY"/>
          <x15:modelRelationship fromTable="RepPLSlicer" fromColumn="SCENARIO KEY" toTable="Scenario" toColumn="KEY"/>
          <x15:modelRelationship fromTable="RepPLSlicer" fromColumn="SUM METHOD KEY" toTable="SumMethod" toColumn="KEY"/>
          <x15:modelRelationship fromTable="RepVarSlicer" fromColumn="DATA TYPE KEY" toTable="DataType" toColumn="KEY"/>
          <x15:modelRelationship fromTable="RepVarSlicer" fromColumn="SUM METHOD KEY" toTable="SumMethod" toColumn="KE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24" i="3" l="1"/>
  <c r="J37" i="3"/>
  <c r="J40" i="3"/>
  <c r="J41" i="3"/>
  <c r="L12" i="3"/>
  <c r="J2" i="3" s="1"/>
  <c r="L13" i="3"/>
  <c r="L14" i="3"/>
  <c r="L15" i="3"/>
  <c r="J6" i="3" s="1"/>
  <c r="L16" i="3"/>
  <c r="L17" i="3"/>
  <c r="L18" i="3"/>
  <c r="L19" i="3"/>
  <c r="J18" i="3" s="1"/>
  <c r="L20" i="3"/>
  <c r="J17" i="3" s="1"/>
  <c r="L21" i="3"/>
  <c r="L22" i="3"/>
  <c r="L23" i="3"/>
  <c r="J38" i="3" s="1"/>
  <c r="A32" i="10"/>
  <c r="A33" i="10"/>
  <c r="J30" i="3" l="1"/>
  <c r="J9" i="3"/>
  <c r="J4" i="3"/>
  <c r="J29" i="3"/>
  <c r="J25" i="3"/>
  <c r="J7" i="3"/>
  <c r="J3" i="3"/>
  <c r="J36" i="3"/>
  <c r="J24" i="3"/>
  <c r="J16" i="3"/>
  <c r="J33" i="3"/>
  <c r="J21" i="3"/>
  <c r="J34" i="3"/>
  <c r="J14" i="3"/>
  <c r="J5" i="3"/>
  <c r="J32" i="3"/>
  <c r="J20" i="3"/>
  <c r="J43" i="3"/>
  <c r="J39" i="3"/>
  <c r="J35" i="3"/>
  <c r="J31" i="3"/>
  <c r="J27" i="3"/>
  <c r="J23" i="3"/>
  <c r="J19" i="3"/>
  <c r="J15" i="3"/>
  <c r="J11" i="3"/>
  <c r="J28" i="3"/>
  <c r="J12" i="3"/>
  <c r="J8" i="3"/>
  <c r="J42" i="3"/>
  <c r="J26" i="3"/>
  <c r="J22" i="3"/>
  <c r="J10" i="3"/>
  <c r="J13" i="3"/>
  <c r="AS5" i="18"/>
  <c r="AS6" i="18"/>
  <c r="AS7" i="18"/>
  <c r="AS8" i="18"/>
  <c r="AS9" i="18"/>
  <c r="AS10" i="18"/>
  <c r="AS11" i="18"/>
  <c r="AS12" i="18"/>
  <c r="AS13" i="18"/>
  <c r="AS14" i="18"/>
  <c r="AS15" i="18"/>
  <c r="AS16" i="18"/>
  <c r="AS17" i="18"/>
  <c r="AS18" i="18"/>
  <c r="AS19" i="18"/>
  <c r="AS20" i="18"/>
  <c r="AS21" i="18"/>
  <c r="AS22" i="18"/>
  <c r="AS23" i="18"/>
  <c r="AS24" i="18"/>
  <c r="AS25" i="18"/>
  <c r="AS26" i="18"/>
  <c r="AS27" i="18"/>
  <c r="AS28" i="18"/>
  <c r="AS29" i="18"/>
  <c r="AS30" i="18"/>
  <c r="AS31" i="18"/>
  <c r="AS32" i="18"/>
  <c r="AS33" i="18"/>
  <c r="AS34" i="18"/>
  <c r="AS35" i="18"/>
  <c r="AS36" i="18"/>
  <c r="AS37" i="18"/>
  <c r="AS38" i="18"/>
  <c r="AS39" i="18"/>
  <c r="AS40" i="18"/>
  <c r="AR5" i="18"/>
  <c r="AR6" i="18"/>
  <c r="AR7" i="18"/>
  <c r="AR8" i="18"/>
  <c r="AR9" i="18"/>
  <c r="AR10" i="18"/>
  <c r="AR11" i="18"/>
  <c r="AR12" i="18"/>
  <c r="AR13" i="18"/>
  <c r="AR14" i="18"/>
  <c r="AR15" i="18"/>
  <c r="AR16" i="18"/>
  <c r="AR17" i="18"/>
  <c r="AR18" i="18"/>
  <c r="AR19" i="18"/>
  <c r="AR20" i="18"/>
  <c r="AR21" i="18"/>
  <c r="AR22" i="18"/>
  <c r="AR23" i="18"/>
  <c r="AR24" i="18"/>
  <c r="AR25" i="18"/>
  <c r="AR26" i="18"/>
  <c r="AR27" i="18"/>
  <c r="AR28" i="18"/>
  <c r="AR29" i="18"/>
  <c r="AR30" i="18"/>
  <c r="AR31" i="18"/>
  <c r="AR32" i="18"/>
  <c r="AR33" i="18"/>
  <c r="AR34" i="18"/>
  <c r="AR35" i="18"/>
  <c r="AR36" i="18"/>
  <c r="AR37" i="18"/>
  <c r="AR38" i="18"/>
  <c r="AR39" i="18"/>
  <c r="AR40" i="18"/>
  <c r="BA6" i="18"/>
  <c r="BA7" i="18"/>
  <c r="BA8" i="18"/>
  <c r="BA9" i="18"/>
  <c r="BA10" i="18"/>
  <c r="BA11" i="18"/>
  <c r="BA12" i="18"/>
  <c r="BA13" i="18"/>
  <c r="BA14" i="18"/>
  <c r="BA15" i="18"/>
  <c r="BA16" i="18"/>
  <c r="BA17" i="18"/>
  <c r="BA18" i="18"/>
  <c r="BA19" i="18"/>
  <c r="BA20" i="18"/>
  <c r="BA21" i="18"/>
  <c r="BA22" i="18"/>
  <c r="BA23" i="18"/>
  <c r="BA24" i="18"/>
  <c r="BA25" i="18"/>
  <c r="BA26" i="18"/>
  <c r="BA27" i="18"/>
  <c r="BA28" i="18"/>
  <c r="BA29" i="18"/>
  <c r="BA30" i="18"/>
  <c r="BA31" i="18"/>
  <c r="BA32" i="18"/>
  <c r="BA33" i="18"/>
  <c r="BA34" i="18"/>
  <c r="BA35" i="18"/>
  <c r="BA36" i="18"/>
  <c r="BA37" i="18"/>
  <c r="BA38" i="18"/>
  <c r="BA39" i="18"/>
  <c r="BA40" i="18"/>
  <c r="BA5" i="18"/>
  <c r="AU5" i="18"/>
  <c r="AT5" i="18"/>
  <c r="AT17" i="18"/>
  <c r="AT18" i="18"/>
  <c r="AT19" i="18"/>
  <c r="AT20" i="18"/>
  <c r="AT21" i="18"/>
  <c r="AT22" i="18"/>
  <c r="AT23" i="18"/>
  <c r="AT24" i="18"/>
  <c r="AT25" i="18"/>
  <c r="AT26" i="18"/>
  <c r="AT27" i="18"/>
  <c r="AT28" i="18"/>
  <c r="AT29" i="18"/>
  <c r="AT30" i="18"/>
  <c r="AT31" i="18"/>
  <c r="AT32" i="18"/>
  <c r="AT33" i="18"/>
  <c r="AT34" i="18"/>
  <c r="AT35" i="18"/>
  <c r="AT36" i="18"/>
  <c r="AT37" i="18"/>
  <c r="AT38" i="18"/>
  <c r="AT39" i="18"/>
  <c r="AT40" i="18"/>
  <c r="AU17" i="18"/>
  <c r="AU18" i="18"/>
  <c r="AU19" i="18"/>
  <c r="AU20" i="18"/>
  <c r="AU21" i="18"/>
  <c r="AU22" i="18"/>
  <c r="AU23" i="18"/>
  <c r="AU24" i="18"/>
  <c r="AU25" i="18"/>
  <c r="AU26" i="18"/>
  <c r="AU27" i="18"/>
  <c r="AU28" i="18"/>
  <c r="AU29" i="18"/>
  <c r="AU30" i="18"/>
  <c r="AU31" i="18"/>
  <c r="AU32" i="18"/>
  <c r="AU33" i="18"/>
  <c r="AU34" i="18"/>
  <c r="AU35" i="18"/>
  <c r="AU36" i="18"/>
  <c r="AU37" i="18"/>
  <c r="AU38" i="18"/>
  <c r="AU39" i="18"/>
  <c r="AU40" i="18"/>
  <c r="AU16" i="18"/>
  <c r="AT16" i="18"/>
  <c r="AU15" i="18"/>
  <c r="AT15" i="18"/>
  <c r="AU14" i="18"/>
  <c r="AT14" i="18"/>
  <c r="AU13" i="18"/>
  <c r="AT13" i="18"/>
  <c r="AU12" i="18"/>
  <c r="AT12" i="18"/>
  <c r="AU11" i="18"/>
  <c r="AT11" i="18"/>
  <c r="AU10" i="18"/>
  <c r="AT10" i="18"/>
  <c r="AU9" i="18"/>
  <c r="AT9" i="18"/>
  <c r="AU8" i="18"/>
  <c r="AT8" i="18"/>
  <c r="AU7" i="18"/>
  <c r="AT7" i="18"/>
  <c r="AU6" i="18"/>
  <c r="AT6" i="18"/>
  <c r="AC5" i="18"/>
  <c r="AC6" i="18"/>
  <c r="AC7" i="18"/>
  <c r="AC8" i="18"/>
  <c r="AC9" i="18"/>
  <c r="AC10" i="18"/>
  <c r="AC11" i="18"/>
  <c r="AC12" i="18"/>
  <c r="AC13" i="18"/>
  <c r="AC14" i="18"/>
  <c r="AC15" i="18"/>
  <c r="AC16" i="18"/>
  <c r="AB5" i="18"/>
  <c r="AB6" i="18"/>
  <c r="AB7" i="18"/>
  <c r="AB8" i="18"/>
  <c r="AB9" i="18"/>
  <c r="AB10" i="18"/>
  <c r="AB11" i="18"/>
  <c r="AB12" i="18"/>
  <c r="AB13" i="18"/>
  <c r="AB14" i="18"/>
  <c r="AB15" i="18"/>
  <c r="AB16" i="18"/>
  <c r="AA5" i="18"/>
  <c r="AA6" i="18"/>
  <c r="AA7" i="18"/>
  <c r="AA8" i="18"/>
  <c r="AA9" i="18"/>
  <c r="AA10" i="18"/>
  <c r="AA11" i="18"/>
  <c r="AA12" i="18"/>
  <c r="AA13" i="18"/>
  <c r="AA14" i="18"/>
  <c r="AA15" i="18"/>
  <c r="AA16" i="18"/>
  <c r="Z5" i="18"/>
  <c r="Z6" i="18"/>
  <c r="Z7" i="18"/>
  <c r="Z8" i="18"/>
  <c r="Z9" i="18"/>
  <c r="Z10" i="18"/>
  <c r="Z11" i="18"/>
  <c r="Z12" i="18"/>
  <c r="Z13" i="18"/>
  <c r="Z14" i="18"/>
  <c r="Z15" i="18"/>
  <c r="Z16" i="18"/>
  <c r="AG12" i="18"/>
  <c r="AD12" i="18" s="1"/>
  <c r="AG13" i="18"/>
  <c r="AD13" i="18" s="1"/>
  <c r="AG14" i="18"/>
  <c r="AD14" i="18" s="1"/>
  <c r="AG15" i="18"/>
  <c r="AD15" i="18" s="1"/>
  <c r="AG16" i="18"/>
  <c r="AD16" i="18" s="1"/>
  <c r="AH12" i="18"/>
  <c r="AH13" i="18"/>
  <c r="AH14" i="18"/>
  <c r="AH15" i="18"/>
  <c r="AH16" i="18"/>
  <c r="AH11" i="18"/>
  <c r="AG11" i="18"/>
  <c r="AD11" i="18" s="1"/>
  <c r="AJ11" i="18" s="1"/>
  <c r="AH10" i="18"/>
  <c r="AG10" i="18"/>
  <c r="AD10" i="18" s="1"/>
  <c r="AH9" i="18"/>
  <c r="AG9" i="18"/>
  <c r="AD9" i="18" s="1"/>
  <c r="AJ9" i="18" s="1"/>
  <c r="AH8" i="18"/>
  <c r="AG8" i="18"/>
  <c r="AD8" i="18" s="1"/>
  <c r="AH7" i="18"/>
  <c r="AG7" i="18"/>
  <c r="AD7" i="18" s="1"/>
  <c r="AJ7" i="18" s="1"/>
  <c r="AH6" i="18"/>
  <c r="AG6" i="18"/>
  <c r="AD6" i="18" s="1"/>
  <c r="AH5" i="18"/>
  <c r="AG5" i="18"/>
  <c r="AD5" i="18" s="1"/>
  <c r="AJ5" i="18" s="1"/>
  <c r="O5" i="18"/>
  <c r="O6" i="18"/>
  <c r="O7" i="18"/>
  <c r="O8" i="18"/>
  <c r="O9" i="18"/>
  <c r="O10" i="18"/>
  <c r="O11" i="18"/>
  <c r="N5" i="18"/>
  <c r="K5" i="18" s="1"/>
  <c r="P5" i="18" s="1"/>
  <c r="N6" i="18"/>
  <c r="K6" i="18" s="1"/>
  <c r="Q6" i="18" s="1"/>
  <c r="N7" i="18"/>
  <c r="K7" i="18" s="1"/>
  <c r="P7" i="18" s="1"/>
  <c r="N8" i="18"/>
  <c r="K8" i="18" s="1"/>
  <c r="N9" i="18"/>
  <c r="K9" i="18" s="1"/>
  <c r="P9" i="18" s="1"/>
  <c r="N10" i="18"/>
  <c r="K10" i="18" s="1"/>
  <c r="Q10" i="18" s="1"/>
  <c r="N11" i="18"/>
  <c r="K11" i="18" s="1"/>
  <c r="P11" i="18" s="1"/>
  <c r="J5" i="18"/>
  <c r="J6" i="18"/>
  <c r="J7" i="18"/>
  <c r="J8" i="18"/>
  <c r="J9" i="18"/>
  <c r="J10" i="18"/>
  <c r="J11" i="18"/>
  <c r="I5" i="18"/>
  <c r="I6" i="18"/>
  <c r="I7" i="18"/>
  <c r="I8" i="18"/>
  <c r="I9" i="18"/>
  <c r="I10" i="18"/>
  <c r="I11" i="18"/>
  <c r="H5" i="18"/>
  <c r="H6" i="18"/>
  <c r="H7" i="18"/>
  <c r="H8" i="18"/>
  <c r="H9" i="18"/>
  <c r="H10" i="18"/>
  <c r="H11" i="18"/>
  <c r="AD5" i="16"/>
  <c r="AD6" i="16"/>
  <c r="AD7" i="16"/>
  <c r="AD8" i="16"/>
  <c r="AD9" i="16"/>
  <c r="AD10" i="16"/>
  <c r="AD11" i="16"/>
  <c r="AD12" i="16"/>
  <c r="AD13" i="16"/>
  <c r="AD14" i="16"/>
  <c r="AD15" i="16"/>
  <c r="AD16" i="16"/>
  <c r="AD17" i="16"/>
  <c r="AD18" i="16"/>
  <c r="AD19" i="16"/>
  <c r="AD20" i="16"/>
  <c r="AD21" i="16"/>
  <c r="AD22" i="16"/>
  <c r="AD23" i="16"/>
  <c r="AD24" i="16"/>
  <c r="AD25" i="16"/>
  <c r="AD26" i="16"/>
  <c r="AD27" i="16"/>
  <c r="AD28" i="16"/>
  <c r="AD29" i="16"/>
  <c r="AD30" i="16"/>
  <c r="AD31" i="16"/>
  <c r="AD32" i="16"/>
  <c r="AD33" i="16"/>
  <c r="AD34" i="16"/>
  <c r="AD35" i="16"/>
  <c r="AD36" i="16"/>
  <c r="AD37" i="16"/>
  <c r="AD38" i="16"/>
  <c r="AD39" i="16"/>
  <c r="AD40" i="16"/>
  <c r="AE5" i="16"/>
  <c r="AE6" i="16"/>
  <c r="AE7" i="16"/>
  <c r="AE8" i="16"/>
  <c r="AE9" i="16"/>
  <c r="AE10" i="16"/>
  <c r="AE11" i="16"/>
  <c r="AE12" i="16"/>
  <c r="AE13" i="16"/>
  <c r="AE14" i="16"/>
  <c r="AE15" i="16"/>
  <c r="AE16" i="16"/>
  <c r="AE17" i="16"/>
  <c r="AE18" i="16"/>
  <c r="AE19" i="16"/>
  <c r="AE20" i="16"/>
  <c r="AE21" i="16"/>
  <c r="AE22" i="16"/>
  <c r="AE23" i="16"/>
  <c r="AE24" i="16"/>
  <c r="AE25" i="16"/>
  <c r="AE26" i="16"/>
  <c r="AE27" i="16"/>
  <c r="AE28" i="16"/>
  <c r="AE29" i="16"/>
  <c r="AE30" i="16"/>
  <c r="AE31" i="16"/>
  <c r="AE32" i="16"/>
  <c r="AE33" i="16"/>
  <c r="AE34" i="16"/>
  <c r="AE35" i="16"/>
  <c r="AE36" i="16"/>
  <c r="AE37" i="16"/>
  <c r="AE38" i="16"/>
  <c r="AE39" i="16"/>
  <c r="AE40" i="16"/>
  <c r="AS5" i="16"/>
  <c r="AS6" i="16"/>
  <c r="AS7" i="16"/>
  <c r="AS8" i="16"/>
  <c r="AS9" i="16"/>
  <c r="AS10" i="16"/>
  <c r="AS11" i="16"/>
  <c r="AR5" i="16"/>
  <c r="AR6" i="16"/>
  <c r="AR7" i="16"/>
  <c r="AR8" i="16"/>
  <c r="AR9" i="16"/>
  <c r="AR10" i="16"/>
  <c r="AR11" i="16"/>
  <c r="AG27" i="16"/>
  <c r="AG20" i="16"/>
  <c r="AG22" i="16"/>
  <c r="AG34" i="16"/>
  <c r="AG26" i="16"/>
  <c r="AG7" i="16"/>
  <c r="AG29" i="16"/>
  <c r="AG15" i="16"/>
  <c r="AG12" i="16"/>
  <c r="AG25" i="16"/>
  <c r="AG10" i="16"/>
  <c r="AG11" i="16"/>
  <c r="AG40" i="16"/>
  <c r="AG21" i="16"/>
  <c r="AG19" i="16"/>
  <c r="AG13" i="16"/>
  <c r="AG33" i="16"/>
  <c r="AG17" i="16"/>
  <c r="AG5" i="16"/>
  <c r="AG37" i="16"/>
  <c r="AG16" i="16"/>
  <c r="AG24" i="16"/>
  <c r="AG23" i="16"/>
  <c r="AG31" i="16"/>
  <c r="AG32" i="16"/>
  <c r="AG36" i="16"/>
  <c r="AG38" i="16"/>
  <c r="AG30" i="16"/>
  <c r="AG9" i="16"/>
  <c r="AG14" i="16"/>
  <c r="AG6" i="16"/>
  <c r="AG8" i="16"/>
  <c r="AG35" i="16"/>
  <c r="AG18" i="16"/>
  <c r="AG39" i="16"/>
  <c r="AG28" i="16"/>
  <c r="W5" i="16"/>
  <c r="W7" i="16"/>
  <c r="V16" i="16"/>
  <c r="X16" i="16" s="1"/>
  <c r="V18" i="16"/>
  <c r="X18" i="16" s="1"/>
  <c r="V19" i="16"/>
  <c r="X19" i="16" s="1"/>
  <c r="V22" i="16"/>
  <c r="X22" i="16" s="1"/>
  <c r="V17" i="16"/>
  <c r="X17" i="16" s="1"/>
  <c r="V20" i="16"/>
  <c r="X20" i="16" s="1"/>
  <c r="V21" i="16"/>
  <c r="X21" i="16" s="1"/>
  <c r="V5" i="16"/>
  <c r="V6" i="16"/>
  <c r="V7" i="16"/>
  <c r="L8" i="18" l="1"/>
  <c r="AE16" i="18"/>
  <c r="AE12" i="18"/>
  <c r="AX6" i="18"/>
  <c r="AX38" i="18"/>
  <c r="AX34" i="18"/>
  <c r="AX30" i="18"/>
  <c r="AX26" i="18"/>
  <c r="AX22" i="18"/>
  <c r="AX18" i="18"/>
  <c r="AX8" i="18"/>
  <c r="AX10" i="18"/>
  <c r="AX12" i="18"/>
  <c r="AX14" i="18"/>
  <c r="AX16" i="18"/>
  <c r="AX37" i="18"/>
  <c r="AX33" i="18"/>
  <c r="AX29" i="18"/>
  <c r="AX25" i="18"/>
  <c r="AX21" i="18"/>
  <c r="AX17" i="18"/>
  <c r="AX40" i="18"/>
  <c r="AX36" i="18"/>
  <c r="AX32" i="18"/>
  <c r="AX28" i="18"/>
  <c r="AX24" i="18"/>
  <c r="AX20" i="18"/>
  <c r="AW5" i="18"/>
  <c r="AX7" i="18"/>
  <c r="AX9" i="18"/>
  <c r="AX11" i="18"/>
  <c r="AX13" i="18"/>
  <c r="AX15" i="18"/>
  <c r="AX39" i="18"/>
  <c r="AX35" i="18"/>
  <c r="AX31" i="18"/>
  <c r="AX27" i="18"/>
  <c r="AX23" i="18"/>
  <c r="AX19" i="18"/>
  <c r="AX5" i="18"/>
  <c r="AW40" i="18"/>
  <c r="AW36" i="18"/>
  <c r="AW32" i="18"/>
  <c r="AW28" i="18"/>
  <c r="AW24" i="18"/>
  <c r="AW20" i="18"/>
  <c r="AW16" i="18"/>
  <c r="BB16" i="18" s="1"/>
  <c r="AW12" i="18"/>
  <c r="AW8" i="18"/>
  <c r="AW39" i="18"/>
  <c r="BB39" i="18" s="1"/>
  <c r="AW35" i="18"/>
  <c r="BB35" i="18" s="1"/>
  <c r="AW31" i="18"/>
  <c r="BB31" i="18" s="1"/>
  <c r="AW27" i="18"/>
  <c r="BB27" i="18" s="1"/>
  <c r="AW23" i="18"/>
  <c r="BB23" i="18" s="1"/>
  <c r="AW19" i="18"/>
  <c r="BB19" i="18" s="1"/>
  <c r="AW15" i="18"/>
  <c r="AW11" i="18"/>
  <c r="AW7" i="18"/>
  <c r="AW38" i="18"/>
  <c r="AW34" i="18"/>
  <c r="AW30" i="18"/>
  <c r="AW26" i="18"/>
  <c r="AW22" i="18"/>
  <c r="AW18" i="18"/>
  <c r="AW14" i="18"/>
  <c r="AW10" i="18"/>
  <c r="AW6" i="18"/>
  <c r="AW37" i="18"/>
  <c r="BB37" i="18" s="1"/>
  <c r="AW33" i="18"/>
  <c r="BB33" i="18" s="1"/>
  <c r="AW29" i="18"/>
  <c r="BB29" i="18" s="1"/>
  <c r="AW25" i="18"/>
  <c r="BB25" i="18" s="1"/>
  <c r="AW21" i="18"/>
  <c r="AW17" i="18"/>
  <c r="BB17" i="18" s="1"/>
  <c r="AW13" i="18"/>
  <c r="AW9" i="18"/>
  <c r="Q9" i="18"/>
  <c r="P10" i="18"/>
  <c r="Q5" i="18"/>
  <c r="P6" i="18"/>
  <c r="Q8" i="18"/>
  <c r="P8" i="18"/>
  <c r="Q11" i="18"/>
  <c r="Q7" i="18"/>
  <c r="AF15" i="18"/>
  <c r="AJ15" i="18"/>
  <c r="AI15" i="18"/>
  <c r="AE15" i="18"/>
  <c r="AJ14" i="18"/>
  <c r="AF14" i="18"/>
  <c r="AE14" i="18"/>
  <c r="AI14" i="18"/>
  <c r="AE13" i="18"/>
  <c r="AI13" i="18"/>
  <c r="AF13" i="18"/>
  <c r="AJ13" i="18"/>
  <c r="AJ16" i="18"/>
  <c r="AJ12" i="18"/>
  <c r="AF16" i="18"/>
  <c r="AF12" i="18"/>
  <c r="AI16" i="18"/>
  <c r="AI12" i="18"/>
  <c r="AI6" i="18"/>
  <c r="AE6" i="18"/>
  <c r="AJ6" i="18"/>
  <c r="AF6" i="18"/>
  <c r="AI10" i="18"/>
  <c r="AE10" i="18"/>
  <c r="AJ10" i="18"/>
  <c r="AF10" i="18"/>
  <c r="AJ8" i="18"/>
  <c r="AF8" i="18"/>
  <c r="AI8" i="18"/>
  <c r="AE8" i="18"/>
  <c r="AI5" i="18"/>
  <c r="AE7" i="18"/>
  <c r="AI7" i="18"/>
  <c r="AE9" i="18"/>
  <c r="AE11" i="18"/>
  <c r="AE5" i="18"/>
  <c r="AI9" i="18"/>
  <c r="AI11" i="18"/>
  <c r="AF5" i="18"/>
  <c r="AF7" i="18"/>
  <c r="AF9" i="18"/>
  <c r="AF11" i="18"/>
  <c r="L11" i="18"/>
  <c r="L10" i="18"/>
  <c r="M10" i="18"/>
  <c r="L6" i="18"/>
  <c r="M6" i="18"/>
  <c r="M9" i="18"/>
  <c r="L9" i="18"/>
  <c r="L7" i="18"/>
  <c r="M7" i="18"/>
  <c r="M5" i="18"/>
  <c r="L5" i="18"/>
  <c r="M8" i="18"/>
  <c r="M11" i="18"/>
  <c r="AK26" i="16"/>
  <c r="AL26" i="16" s="1"/>
  <c r="AI18" i="16"/>
  <c r="AF18" i="16" s="1"/>
  <c r="AI14" i="16"/>
  <c r="AF14" i="16" s="1"/>
  <c r="AK21" i="16"/>
  <c r="AK25" i="16"/>
  <c r="AI24" i="16"/>
  <c r="AF24" i="16" s="1"/>
  <c r="AI21" i="16"/>
  <c r="AF21" i="16" s="1"/>
  <c r="AI12" i="16"/>
  <c r="AF12" i="16" s="1"/>
  <c r="AI20" i="16"/>
  <c r="AF20" i="16" s="1"/>
  <c r="AK34" i="16"/>
  <c r="AL34" i="16" s="1"/>
  <c r="AI9" i="16"/>
  <c r="AF9" i="16" s="1"/>
  <c r="AI26" i="16"/>
  <c r="AF26" i="16" s="1"/>
  <c r="AK30" i="16"/>
  <c r="AI30" i="16"/>
  <c r="AF30" i="16" s="1"/>
  <c r="AI31" i="16"/>
  <c r="AF31" i="16" s="1"/>
  <c r="AI37" i="16"/>
  <c r="AF37" i="16" s="1"/>
  <c r="AI13" i="16"/>
  <c r="AF13" i="16" s="1"/>
  <c r="AI11" i="16"/>
  <c r="AF11" i="16" s="1"/>
  <c r="AI15" i="16"/>
  <c r="AF15" i="16" s="1"/>
  <c r="AI34" i="16"/>
  <c r="AF34" i="16" s="1"/>
  <c r="AI36" i="16"/>
  <c r="AF36" i="16" s="1"/>
  <c r="AI17" i="16"/>
  <c r="AF17" i="16" s="1"/>
  <c r="AI25" i="16"/>
  <c r="AF25" i="16" s="1"/>
  <c r="AK24" i="16"/>
  <c r="AL24" i="16" s="1"/>
  <c r="AI35" i="16"/>
  <c r="AF35" i="16" s="1"/>
  <c r="AI33" i="16"/>
  <c r="AF33" i="16" s="1"/>
  <c r="AI27" i="16"/>
  <c r="AF27" i="16" s="1"/>
  <c r="AK37" i="16"/>
  <c r="AI39" i="16"/>
  <c r="AF39" i="16" s="1"/>
  <c r="AI6" i="16"/>
  <c r="AF6" i="16" s="1"/>
  <c r="AI38" i="16"/>
  <c r="AF38" i="16" s="1"/>
  <c r="AI23" i="16"/>
  <c r="AF23" i="16" s="1"/>
  <c r="AI5" i="16"/>
  <c r="AF5" i="16" s="1"/>
  <c r="AI19" i="16"/>
  <c r="AF19" i="16" s="1"/>
  <c r="AI10" i="16"/>
  <c r="AF10" i="16" s="1"/>
  <c r="AI29" i="16"/>
  <c r="AF29" i="16" s="1"/>
  <c r="AI22" i="16"/>
  <c r="AF22" i="16" s="1"/>
  <c r="AI8" i="16"/>
  <c r="AF8" i="16" s="1"/>
  <c r="AK35" i="16"/>
  <c r="AK31" i="16"/>
  <c r="AK5" i="16"/>
  <c r="AM5" i="16" s="1"/>
  <c r="AK15" i="16"/>
  <c r="AL15" i="16" s="1"/>
  <c r="AK27" i="16"/>
  <c r="AL27" i="16" s="1"/>
  <c r="AK11" i="16"/>
  <c r="AI7" i="16"/>
  <c r="AF7" i="16" s="1"/>
  <c r="AI40" i="16"/>
  <c r="AF40" i="16" s="1"/>
  <c r="AI28" i="16"/>
  <c r="AF28" i="16" s="1"/>
  <c r="AI16" i="16"/>
  <c r="AF16" i="16" s="1"/>
  <c r="AK6" i="16"/>
  <c r="AL6" i="16" s="1"/>
  <c r="AK23" i="16"/>
  <c r="AK17" i="16"/>
  <c r="AL17" i="16" s="1"/>
  <c r="AK29" i="16"/>
  <c r="AL29" i="16" s="1"/>
  <c r="AK22" i="16"/>
  <c r="AK38" i="16"/>
  <c r="AI32" i="16"/>
  <c r="AF32" i="16" s="1"/>
  <c r="AK9" i="16"/>
  <c r="AK19" i="16"/>
  <c r="AL19" i="16" s="1"/>
  <c r="AK39" i="16"/>
  <c r="AK18" i="16"/>
  <c r="AK14" i="16"/>
  <c r="AL14" i="16" s="1"/>
  <c r="AK36" i="16"/>
  <c r="AK13" i="16"/>
  <c r="AL13" i="16" s="1"/>
  <c r="AK10" i="16"/>
  <c r="AK7" i="16"/>
  <c r="AL7" i="16" s="1"/>
  <c r="AK20" i="16"/>
  <c r="AK40" i="16"/>
  <c r="AK32" i="16"/>
  <c r="AK28" i="16"/>
  <c r="AK16" i="16"/>
  <c r="AK12" i="16"/>
  <c r="AK8" i="16"/>
  <c r="AK33" i="16"/>
  <c r="J5" i="16"/>
  <c r="J6" i="16"/>
  <c r="J7" i="16"/>
  <c r="J8" i="16"/>
  <c r="J9" i="16"/>
  <c r="O9" i="16" s="1"/>
  <c r="J10" i="16"/>
  <c r="J11" i="16"/>
  <c r="I6" i="16"/>
  <c r="N6" i="16" s="1"/>
  <c r="I7" i="16"/>
  <c r="N7" i="16" s="1"/>
  <c r="I8" i="16"/>
  <c r="N8" i="16" s="1"/>
  <c r="I9" i="16"/>
  <c r="N9" i="16" s="1"/>
  <c r="I10" i="16"/>
  <c r="N10" i="16" s="1"/>
  <c r="I11" i="16"/>
  <c r="N11" i="16" s="1"/>
  <c r="I5" i="16"/>
  <c r="N5" i="16" s="1"/>
  <c r="L6" i="3"/>
  <c r="BB21" i="18" l="1"/>
  <c r="BB22" i="18"/>
  <c r="BB38" i="18"/>
  <c r="BB32" i="18"/>
  <c r="BB10" i="18"/>
  <c r="BB26" i="18"/>
  <c r="BB20" i="18"/>
  <c r="BB13" i="18"/>
  <c r="BB30" i="18"/>
  <c r="BB7" i="18"/>
  <c r="BB36" i="18"/>
  <c r="BB15" i="18"/>
  <c r="BB12" i="18"/>
  <c r="BB28" i="18"/>
  <c r="BB14" i="18"/>
  <c r="BB11" i="18"/>
  <c r="BB8" i="18"/>
  <c r="BB24" i="18"/>
  <c r="BB40" i="18"/>
  <c r="BB18" i="18"/>
  <c r="BB34" i="18"/>
  <c r="BB5" i="18"/>
  <c r="BB9" i="18"/>
  <c r="BB6" i="18"/>
  <c r="L8" i="16"/>
  <c r="O8" i="16"/>
  <c r="L11" i="16"/>
  <c r="O11" i="16"/>
  <c r="L7" i="16"/>
  <c r="O7" i="16"/>
  <c r="L5" i="16"/>
  <c r="M8" i="16" s="1"/>
  <c r="O5" i="16"/>
  <c r="L10" i="16"/>
  <c r="O10" i="16"/>
  <c r="L6" i="16"/>
  <c r="O6" i="16"/>
  <c r="AL21" i="16"/>
  <c r="AL25" i="16"/>
  <c r="AL5" i="16"/>
  <c r="AL22" i="16"/>
  <c r="AL39" i="16"/>
  <c r="AL31" i="16"/>
  <c r="AL40" i="16"/>
  <c r="AL23" i="16"/>
  <c r="AL37" i="16"/>
  <c r="AL32" i="16"/>
  <c r="AL18" i="16"/>
  <c r="AL10" i="16"/>
  <c r="AL38" i="16"/>
  <c r="AL30" i="16"/>
  <c r="AL11" i="16"/>
  <c r="AL9" i="16"/>
  <c r="AL35" i="16"/>
  <c r="AL33" i="16"/>
  <c r="AL36" i="16"/>
  <c r="AL28" i="16"/>
  <c r="AL12" i="16"/>
  <c r="AL8" i="16"/>
  <c r="AL16" i="16"/>
  <c r="AL20" i="16"/>
  <c r="AH19" i="16"/>
  <c r="AM19" i="16" s="1"/>
  <c r="AH13" i="16"/>
  <c r="AM13" i="16" s="1"/>
  <c r="AH28" i="16"/>
  <c r="AM28" i="16" s="1"/>
  <c r="AH12" i="16"/>
  <c r="AM12" i="16" s="1"/>
  <c r="AH20" i="16"/>
  <c r="AM20" i="16" s="1"/>
  <c r="AH17" i="16"/>
  <c r="AH18" i="16"/>
  <c r="AM18" i="16" s="1"/>
  <c r="AH22" i="16"/>
  <c r="AM22" i="16" s="1"/>
  <c r="AH5" i="16"/>
  <c r="AH34" i="16"/>
  <c r="AM34" i="16" s="1"/>
  <c r="AH37" i="16"/>
  <c r="AM37" i="16" s="1"/>
  <c r="AH35" i="16"/>
  <c r="AM35" i="16" s="1"/>
  <c r="AH40" i="16"/>
  <c r="AM40" i="16" s="1"/>
  <c r="AH7" i="16"/>
  <c r="AM7" i="16" s="1"/>
  <c r="AH24" i="16"/>
  <c r="AH23" i="16"/>
  <c r="AM23" i="16" s="1"/>
  <c r="AH29" i="16"/>
  <c r="AH15" i="16"/>
  <c r="AH27" i="16"/>
  <c r="AH33" i="16"/>
  <c r="AM33" i="16" s="1"/>
  <c r="AH36" i="16"/>
  <c r="AM36" i="16" s="1"/>
  <c r="AH6" i="16"/>
  <c r="AH38" i="16"/>
  <c r="AM38" i="16" s="1"/>
  <c r="AH31" i="16"/>
  <c r="AM31" i="16" s="1"/>
  <c r="AH25" i="16"/>
  <c r="AM25" i="16" s="1"/>
  <c r="AH10" i="16"/>
  <c r="AM10" i="16" s="1"/>
  <c r="AH39" i="16"/>
  <c r="AM39" i="16" s="1"/>
  <c r="AH11" i="16"/>
  <c r="AM11" i="16" s="1"/>
  <c r="AH30" i="16"/>
  <c r="AM30" i="16" s="1"/>
  <c r="AH26" i="16"/>
  <c r="AH16" i="16"/>
  <c r="AM16" i="16" s="1"/>
  <c r="AH21" i="16"/>
  <c r="AM21" i="16" s="1"/>
  <c r="AH14" i="16"/>
  <c r="AM14" i="16" s="1"/>
  <c r="AH8" i="16"/>
  <c r="AM8" i="16" s="1"/>
  <c r="AH32" i="16"/>
  <c r="AM32" i="16" s="1"/>
  <c r="AH9" i="16"/>
  <c r="AM9" i="16" s="1"/>
  <c r="J16" i="16"/>
  <c r="W18" i="16"/>
  <c r="W16" i="16"/>
  <c r="W17" i="16"/>
  <c r="W22" i="16"/>
  <c r="W20" i="16"/>
  <c r="W21" i="16"/>
  <c r="W19" i="16"/>
  <c r="W6" i="16"/>
  <c r="J17" i="16"/>
  <c r="J21" i="16"/>
  <c r="J20" i="16"/>
  <c r="J24" i="16"/>
  <c r="J25" i="16"/>
  <c r="L9" i="16"/>
  <c r="BC19" i="18" l="1"/>
  <c r="BL19" i="18" s="1"/>
  <c r="BM19" i="18" s="1"/>
  <c r="BD25" i="18"/>
  <c r="BD33" i="18"/>
  <c r="BD18" i="18"/>
  <c r="BC20" i="18"/>
  <c r="BL20" i="18" s="1"/>
  <c r="BM20" i="18" s="1"/>
  <c r="BD16" i="18"/>
  <c r="BD23" i="18"/>
  <c r="BD28" i="18"/>
  <c r="BC36" i="18"/>
  <c r="BL36" i="18" s="1"/>
  <c r="BM36" i="18" s="1"/>
  <c r="BD8" i="18"/>
  <c r="BC11" i="18"/>
  <c r="BL11" i="18" s="1"/>
  <c r="BM11" i="18" s="1"/>
  <c r="BD15" i="18"/>
  <c r="BC22" i="18"/>
  <c r="BL22" i="18" s="1"/>
  <c r="BM22" i="18" s="1"/>
  <c r="BC29" i="18"/>
  <c r="BL29" i="18" s="1"/>
  <c r="BM29" i="18" s="1"/>
  <c r="BD17" i="18"/>
  <c r="BC35" i="18"/>
  <c r="BL35" i="18" s="1"/>
  <c r="BM35" i="18" s="1"/>
  <c r="BD39" i="18"/>
  <c r="BD7" i="18"/>
  <c r="BC14" i="18"/>
  <c r="BL14" i="18" s="1"/>
  <c r="BM14" i="18" s="1"/>
  <c r="BC21" i="18"/>
  <c r="BL21" i="18" s="1"/>
  <c r="BM21" i="18" s="1"/>
  <c r="BC32" i="18"/>
  <c r="BL32" i="18" s="1"/>
  <c r="BM32" i="18" s="1"/>
  <c r="BC8" i="18"/>
  <c r="BL8" i="18" s="1"/>
  <c r="BM8" i="18" s="1"/>
  <c r="BC27" i="18"/>
  <c r="BL27" i="18" s="1"/>
  <c r="BM27" i="18" s="1"/>
  <c r="BD31" i="18"/>
  <c r="BD32" i="18"/>
  <c r="BD26" i="18"/>
  <c r="BF5" i="18"/>
  <c r="BF9" i="18"/>
  <c r="BF13" i="18"/>
  <c r="BF17" i="18"/>
  <c r="BF21" i="18"/>
  <c r="BF25" i="18"/>
  <c r="BF29" i="18"/>
  <c r="BF33" i="18"/>
  <c r="BF37" i="18"/>
  <c r="BF19" i="18"/>
  <c r="BF39" i="18"/>
  <c r="BF8" i="18"/>
  <c r="BF24" i="18"/>
  <c r="BF36" i="18"/>
  <c r="BF6" i="18"/>
  <c r="BF10" i="18"/>
  <c r="BF14" i="18"/>
  <c r="BF18" i="18"/>
  <c r="BF22" i="18"/>
  <c r="BF26" i="18"/>
  <c r="BF30" i="18"/>
  <c r="BF34" i="18"/>
  <c r="BF38" i="18"/>
  <c r="BF31" i="18"/>
  <c r="BF12" i="18"/>
  <c r="BF20" i="18"/>
  <c r="BF32" i="18"/>
  <c r="BF7" i="18"/>
  <c r="BF11" i="18"/>
  <c r="BF15" i="18"/>
  <c r="BF23" i="18"/>
  <c r="BF27" i="18"/>
  <c r="BF35" i="18"/>
  <c r="BF16" i="18"/>
  <c r="BF28" i="18"/>
  <c r="BF40" i="18"/>
  <c r="BC16" i="18"/>
  <c r="BL16" i="18" s="1"/>
  <c r="BM16" i="18" s="1"/>
  <c r="BC30" i="18"/>
  <c r="BL30" i="18" s="1"/>
  <c r="BM30" i="18" s="1"/>
  <c r="BD34" i="18"/>
  <c r="BC37" i="18"/>
  <c r="BL37" i="18" s="1"/>
  <c r="BM37" i="18" s="1"/>
  <c r="BC5" i="18"/>
  <c r="BL5" i="18" s="1"/>
  <c r="BM5" i="18" s="1"/>
  <c r="BD9" i="18"/>
  <c r="BC38" i="18"/>
  <c r="BL38" i="18" s="1"/>
  <c r="BM38" i="18" s="1"/>
  <c r="BC6" i="18"/>
  <c r="BL6" i="18" s="1"/>
  <c r="BM6" i="18" s="1"/>
  <c r="BD10" i="18"/>
  <c r="BC13" i="18"/>
  <c r="BL13" i="18" s="1"/>
  <c r="BM13" i="18" s="1"/>
  <c r="BE12" i="18"/>
  <c r="BG12" i="18" s="1"/>
  <c r="BE28" i="18"/>
  <c r="BG28" i="18" s="1"/>
  <c r="BE40" i="18"/>
  <c r="BG40" i="18" s="1"/>
  <c r="BE8" i="18"/>
  <c r="BG8" i="18" s="1"/>
  <c r="BE32" i="18"/>
  <c r="BG32" i="18" s="1"/>
  <c r="BE16" i="18"/>
  <c r="BG16" i="18" s="1"/>
  <c r="BE20" i="18"/>
  <c r="BG20" i="18" s="1"/>
  <c r="BE24" i="18"/>
  <c r="BG24" i="18" s="1"/>
  <c r="BE36" i="18"/>
  <c r="BG36" i="18" s="1"/>
  <c r="BE31" i="18"/>
  <c r="BG31" i="18" s="1"/>
  <c r="BE29" i="18"/>
  <c r="BG29" i="18" s="1"/>
  <c r="BE13" i="18"/>
  <c r="BG13" i="18" s="1"/>
  <c r="BE23" i="18"/>
  <c r="BG23" i="18" s="1"/>
  <c r="BE7" i="18"/>
  <c r="BG7" i="18" s="1"/>
  <c r="BE30" i="18"/>
  <c r="BG30" i="18" s="1"/>
  <c r="BE14" i="18"/>
  <c r="BG14" i="18" s="1"/>
  <c r="BE35" i="18"/>
  <c r="BG35" i="18" s="1"/>
  <c r="BE5" i="18"/>
  <c r="BG5" i="18" s="1"/>
  <c r="BE25" i="18"/>
  <c r="BG25" i="18" s="1"/>
  <c r="BE9" i="18"/>
  <c r="BG9" i="18" s="1"/>
  <c r="BE19" i="18"/>
  <c r="BG19" i="18" s="1"/>
  <c r="BE27" i="18"/>
  <c r="BG27" i="18" s="1"/>
  <c r="BE26" i="18"/>
  <c r="BG26" i="18" s="1"/>
  <c r="BE10" i="18"/>
  <c r="BG10" i="18" s="1"/>
  <c r="BE33" i="18"/>
  <c r="BG33" i="18" s="1"/>
  <c r="BE34" i="18"/>
  <c r="BG34" i="18" s="1"/>
  <c r="BE37" i="18"/>
  <c r="BG37" i="18" s="1"/>
  <c r="BE21" i="18"/>
  <c r="BG21" i="18" s="1"/>
  <c r="BE39" i="18"/>
  <c r="BG39" i="18" s="1"/>
  <c r="BE15" i="18"/>
  <c r="BG15" i="18" s="1"/>
  <c r="BE38" i="18"/>
  <c r="BG38" i="18" s="1"/>
  <c r="BE22" i="18"/>
  <c r="BG22" i="18" s="1"/>
  <c r="BE6" i="18"/>
  <c r="BG6" i="18" s="1"/>
  <c r="BE17" i="18"/>
  <c r="BG17" i="18" s="1"/>
  <c r="BE11" i="18"/>
  <c r="BG11" i="18" s="1"/>
  <c r="BE18" i="18"/>
  <c r="BG18" i="18" s="1"/>
  <c r="BC12" i="18"/>
  <c r="BL12" i="18" s="1"/>
  <c r="BM12" i="18" s="1"/>
  <c r="BD20" i="18"/>
  <c r="BC31" i="18"/>
  <c r="BL31" i="18" s="1"/>
  <c r="BM31" i="18" s="1"/>
  <c r="BC15" i="18"/>
  <c r="BL15" i="18" s="1"/>
  <c r="BM15" i="18" s="1"/>
  <c r="BD35" i="18"/>
  <c r="BD19" i="18"/>
  <c r="BC40" i="18"/>
  <c r="BL40" i="18" s="1"/>
  <c r="BM40" i="18" s="1"/>
  <c r="BD40" i="18"/>
  <c r="BD12" i="18"/>
  <c r="BC26" i="18"/>
  <c r="BL26" i="18" s="1"/>
  <c r="BM26" i="18" s="1"/>
  <c r="BC10" i="18"/>
  <c r="BL10" i="18" s="1"/>
  <c r="BM10" i="18" s="1"/>
  <c r="BD30" i="18"/>
  <c r="BD14" i="18"/>
  <c r="BC33" i="18"/>
  <c r="BL33" i="18" s="1"/>
  <c r="BM33" i="18" s="1"/>
  <c r="BC17" i="18"/>
  <c r="BL17" i="18" s="1"/>
  <c r="BM17" i="18" s="1"/>
  <c r="BD37" i="18"/>
  <c r="BD21" i="18"/>
  <c r="BD5" i="18"/>
  <c r="BC28" i="18"/>
  <c r="BL28" i="18" s="1"/>
  <c r="BM28" i="18" s="1"/>
  <c r="BD36" i="18"/>
  <c r="BC39" i="18"/>
  <c r="BL39" i="18" s="1"/>
  <c r="BM39" i="18" s="1"/>
  <c r="BC23" i="18"/>
  <c r="BL23" i="18" s="1"/>
  <c r="BM23" i="18" s="1"/>
  <c r="BC7" i="18"/>
  <c r="BL7" i="18" s="1"/>
  <c r="BM7" i="18" s="1"/>
  <c r="BD27" i="18"/>
  <c r="BD11" i="18"/>
  <c r="BC24" i="18"/>
  <c r="BL24" i="18" s="1"/>
  <c r="BM24" i="18" s="1"/>
  <c r="BD24" i="18"/>
  <c r="BC34" i="18"/>
  <c r="BL34" i="18" s="1"/>
  <c r="BM34" i="18" s="1"/>
  <c r="BC18" i="18"/>
  <c r="BL18" i="18" s="1"/>
  <c r="BM18" i="18" s="1"/>
  <c r="BD38" i="18"/>
  <c r="BD22" i="18"/>
  <c r="BD6" i="18"/>
  <c r="BC25" i="18"/>
  <c r="BL25" i="18" s="1"/>
  <c r="BM25" i="18" s="1"/>
  <c r="BC9" i="18"/>
  <c r="BL9" i="18" s="1"/>
  <c r="BM9" i="18" s="1"/>
  <c r="BD29" i="18"/>
  <c r="BD13" i="18"/>
  <c r="M5" i="16"/>
  <c r="M10" i="16"/>
  <c r="M9" i="16"/>
  <c r="M7" i="16"/>
  <c r="M6" i="16"/>
  <c r="M11" i="16"/>
  <c r="AM27" i="16"/>
  <c r="AM24" i="16"/>
  <c r="AM26" i="16"/>
  <c r="AM6" i="16"/>
  <c r="AM15" i="16"/>
  <c r="AM17" i="16"/>
  <c r="AM29" i="16"/>
  <c r="K20" i="16"/>
  <c r="L20" i="16" s="1"/>
  <c r="K24" i="16"/>
  <c r="L24" i="16" s="1"/>
  <c r="K25" i="16"/>
  <c r="L25" i="16" s="1"/>
  <c r="K21" i="16"/>
  <c r="L21" i="16" s="1"/>
  <c r="L7" i="3"/>
  <c r="L5" i="3"/>
  <c r="F14" i="3" s="1"/>
  <c r="L2" i="3"/>
  <c r="F2" i="3" s="1"/>
  <c r="L3" i="3"/>
  <c r="L4" i="3"/>
  <c r="L8" i="3"/>
  <c r="G2" i="4"/>
  <c r="G3" i="4"/>
  <c r="G4" i="4"/>
  <c r="G5" i="4"/>
  <c r="G6" i="4"/>
  <c r="G7" i="4"/>
  <c r="G8" i="4"/>
  <c r="G9" i="4"/>
  <c r="G10" i="4"/>
  <c r="G11" i="4"/>
  <c r="G12" i="4"/>
  <c r="G13" i="4"/>
  <c r="G14" i="4"/>
  <c r="G15" i="4"/>
  <c r="G16" i="4"/>
  <c r="G17" i="4"/>
  <c r="G18" i="4"/>
  <c r="G19" i="4"/>
  <c r="G20" i="4"/>
  <c r="G21" i="4"/>
  <c r="D2" i="4"/>
  <c r="D3" i="4"/>
  <c r="D4" i="4"/>
  <c r="D5" i="4"/>
  <c r="D6" i="4"/>
  <c r="D7" i="4"/>
  <c r="D8" i="4"/>
  <c r="D9" i="4"/>
  <c r="D10" i="4"/>
  <c r="D11" i="4"/>
  <c r="D12" i="4"/>
  <c r="D13" i="4"/>
  <c r="D14" i="4"/>
  <c r="D15" i="4"/>
  <c r="D16" i="4"/>
  <c r="D17" i="4"/>
  <c r="D18" i="4"/>
  <c r="D19" i="4"/>
  <c r="D20" i="4"/>
  <c r="D21" i="4"/>
  <c r="C2" i="4"/>
  <c r="C3" i="4"/>
  <c r="C4" i="4"/>
  <c r="C5" i="4"/>
  <c r="C6" i="4"/>
  <c r="C7" i="4"/>
  <c r="C8" i="4"/>
  <c r="C9" i="4"/>
  <c r="C10" i="4"/>
  <c r="C11" i="4"/>
  <c r="C12" i="4"/>
  <c r="C13" i="4"/>
  <c r="C14" i="4"/>
  <c r="C15" i="4"/>
  <c r="C16" i="4"/>
  <c r="C17" i="4"/>
  <c r="C18" i="4"/>
  <c r="C19" i="4"/>
  <c r="C20" i="4"/>
  <c r="C21" i="4"/>
  <c r="E21" i="4" l="1"/>
  <c r="H21" i="4"/>
  <c r="F21" i="4" s="1"/>
  <c r="E17" i="4"/>
  <c r="H17" i="4"/>
  <c r="F17" i="4" s="1"/>
  <c r="E13" i="4"/>
  <c r="H13" i="4"/>
  <c r="F13" i="4" s="1"/>
  <c r="E9" i="4"/>
  <c r="H9" i="4"/>
  <c r="F9" i="4" s="1"/>
  <c r="E5" i="4"/>
  <c r="H5" i="4"/>
  <c r="F5" i="4" s="1"/>
  <c r="E20" i="4"/>
  <c r="H20" i="4"/>
  <c r="F20" i="4" s="1"/>
  <c r="E16" i="4"/>
  <c r="H16" i="4"/>
  <c r="F16" i="4" s="1"/>
  <c r="E12" i="4"/>
  <c r="H12" i="4"/>
  <c r="F12" i="4" s="1"/>
  <c r="E8" i="4"/>
  <c r="H8" i="4"/>
  <c r="F8" i="4" s="1"/>
  <c r="E4" i="4"/>
  <c r="H4" i="4"/>
  <c r="F4" i="4" s="1"/>
  <c r="E18" i="4"/>
  <c r="H18" i="4"/>
  <c r="F18" i="4" s="1"/>
  <c r="E14" i="4"/>
  <c r="H14" i="4"/>
  <c r="F14" i="4" s="1"/>
  <c r="E10" i="4"/>
  <c r="H10" i="4"/>
  <c r="F10" i="4" s="1"/>
  <c r="E6" i="4"/>
  <c r="H6" i="4"/>
  <c r="F6" i="4" s="1"/>
  <c r="E2" i="4"/>
  <c r="H2" i="4"/>
  <c r="F2" i="4" s="1"/>
  <c r="E19" i="4"/>
  <c r="H19" i="4"/>
  <c r="F19" i="4" s="1"/>
  <c r="E15" i="4"/>
  <c r="H15" i="4"/>
  <c r="F15" i="4" s="1"/>
  <c r="E11" i="4"/>
  <c r="H11" i="4"/>
  <c r="F11" i="4" s="1"/>
  <c r="E7" i="4"/>
  <c r="H7" i="4"/>
  <c r="F7" i="4" s="1"/>
  <c r="E3" i="4"/>
  <c r="H3" i="4"/>
  <c r="F3" i="4" s="1"/>
  <c r="BK18" i="18"/>
  <c r="BQ18" i="18" s="1"/>
  <c r="BJ18" i="18"/>
  <c r="BP18" i="18" s="1"/>
  <c r="BK22" i="18"/>
  <c r="BQ22" i="18" s="1"/>
  <c r="BJ22" i="18"/>
  <c r="BP22" i="18" s="1"/>
  <c r="BK21" i="18"/>
  <c r="BQ21" i="18" s="1"/>
  <c r="BJ21" i="18"/>
  <c r="BP21" i="18" s="1"/>
  <c r="BK10" i="18"/>
  <c r="BQ10" i="18" s="1"/>
  <c r="BJ10" i="18"/>
  <c r="BP10" i="18" s="1"/>
  <c r="BK9" i="18"/>
  <c r="BQ9" i="18" s="1"/>
  <c r="BJ9" i="18"/>
  <c r="BP9" i="18" s="1"/>
  <c r="BK14" i="18"/>
  <c r="BQ14" i="18" s="1"/>
  <c r="BJ14" i="18"/>
  <c r="BP14" i="18" s="1"/>
  <c r="BK13" i="18"/>
  <c r="BQ13" i="18" s="1"/>
  <c r="BJ13" i="18"/>
  <c r="BP13" i="18" s="1"/>
  <c r="BK24" i="18"/>
  <c r="BQ24" i="18" s="1"/>
  <c r="BJ24" i="18"/>
  <c r="BP24" i="18" s="1"/>
  <c r="BK8" i="18"/>
  <c r="BQ8" i="18" s="1"/>
  <c r="BJ8" i="18"/>
  <c r="BP8" i="18" s="1"/>
  <c r="BK11" i="18"/>
  <c r="BQ11" i="18" s="1"/>
  <c r="BJ11" i="18"/>
  <c r="BP11" i="18" s="1"/>
  <c r="BK38" i="18"/>
  <c r="BQ38" i="18" s="1"/>
  <c r="BJ38" i="18"/>
  <c r="BP38" i="18" s="1"/>
  <c r="BK37" i="18"/>
  <c r="BQ37" i="18" s="1"/>
  <c r="BJ37" i="18"/>
  <c r="BP37" i="18" s="1"/>
  <c r="BK26" i="18"/>
  <c r="BQ26" i="18" s="1"/>
  <c r="BJ26" i="18"/>
  <c r="BP26" i="18" s="1"/>
  <c r="BK25" i="18"/>
  <c r="BQ25" i="18" s="1"/>
  <c r="BJ25" i="18"/>
  <c r="BP25" i="18" s="1"/>
  <c r="BK30" i="18"/>
  <c r="BQ30" i="18" s="1"/>
  <c r="BJ30" i="18"/>
  <c r="BP30" i="18" s="1"/>
  <c r="BK29" i="18"/>
  <c r="BQ29" i="18" s="1"/>
  <c r="BJ29" i="18"/>
  <c r="BP29" i="18" s="1"/>
  <c r="BK20" i="18"/>
  <c r="BQ20" i="18" s="1"/>
  <c r="BJ20" i="18"/>
  <c r="BP20" i="18" s="1"/>
  <c r="BJ40" i="18"/>
  <c r="BP40" i="18" s="1"/>
  <c r="BK40" i="18"/>
  <c r="BQ40" i="18" s="1"/>
  <c r="BK17" i="18"/>
  <c r="BQ17" i="18" s="1"/>
  <c r="BJ17" i="18"/>
  <c r="BP17" i="18" s="1"/>
  <c r="BK15" i="18"/>
  <c r="BQ15" i="18" s="1"/>
  <c r="BJ15" i="18"/>
  <c r="BP15" i="18" s="1"/>
  <c r="BK34" i="18"/>
  <c r="BQ34" i="18" s="1"/>
  <c r="BJ34" i="18"/>
  <c r="BP34" i="18" s="1"/>
  <c r="BK27" i="18"/>
  <c r="BQ27" i="18" s="1"/>
  <c r="BJ27" i="18"/>
  <c r="BP27" i="18" s="1"/>
  <c r="BK5" i="18"/>
  <c r="BQ5" i="18" s="1"/>
  <c r="BJ5" i="18"/>
  <c r="BP5" i="18" s="1"/>
  <c r="BK7" i="18"/>
  <c r="BQ7" i="18" s="1"/>
  <c r="BJ7" i="18"/>
  <c r="BP7" i="18" s="1"/>
  <c r="BK31" i="18"/>
  <c r="BQ31" i="18" s="1"/>
  <c r="BJ31" i="18"/>
  <c r="BP31" i="18" s="1"/>
  <c r="BK16" i="18"/>
  <c r="BQ16" i="18" s="1"/>
  <c r="BJ16" i="18"/>
  <c r="BP16" i="18" s="1"/>
  <c r="BK28" i="18"/>
  <c r="BQ28" i="18" s="1"/>
  <c r="BJ28" i="18"/>
  <c r="BP28" i="18" s="1"/>
  <c r="BK6" i="18"/>
  <c r="BQ6" i="18" s="1"/>
  <c r="BJ6" i="18"/>
  <c r="BP6" i="18" s="1"/>
  <c r="BK39" i="18"/>
  <c r="BQ39" i="18" s="1"/>
  <c r="BJ39" i="18"/>
  <c r="BP39" i="18" s="1"/>
  <c r="BK33" i="18"/>
  <c r="BQ33" i="18" s="1"/>
  <c r="BJ33" i="18"/>
  <c r="BP33" i="18" s="1"/>
  <c r="BK19" i="18"/>
  <c r="BQ19" i="18" s="1"/>
  <c r="BJ19" i="18"/>
  <c r="BP19" i="18" s="1"/>
  <c r="BK35" i="18"/>
  <c r="BQ35" i="18" s="1"/>
  <c r="BJ35" i="18"/>
  <c r="BP35" i="18" s="1"/>
  <c r="BK23" i="18"/>
  <c r="BQ23" i="18" s="1"/>
  <c r="BJ23" i="18"/>
  <c r="BP23" i="18" s="1"/>
  <c r="BK36" i="18"/>
  <c r="BQ36" i="18" s="1"/>
  <c r="BJ36" i="18"/>
  <c r="BP36" i="18" s="1"/>
  <c r="BK32" i="18"/>
  <c r="BQ32" i="18" s="1"/>
  <c r="BJ32" i="18"/>
  <c r="BP32" i="18" s="1"/>
  <c r="BK12" i="18"/>
  <c r="BQ12" i="18" s="1"/>
  <c r="BJ12" i="18"/>
  <c r="BP12" i="18" s="1"/>
  <c r="BH22" i="18"/>
  <c r="BN22" i="18" s="1"/>
  <c r="BI22" i="18"/>
  <c r="BO22" i="18" s="1"/>
  <c r="BH9" i="18"/>
  <c r="BN9" i="18" s="1"/>
  <c r="BI9" i="18"/>
  <c r="BO9" i="18" s="1"/>
  <c r="BH24" i="18"/>
  <c r="BN24" i="18" s="1"/>
  <c r="BI24" i="18"/>
  <c r="BO24" i="18" s="1"/>
  <c r="BH11" i="18"/>
  <c r="BN11" i="18" s="1"/>
  <c r="BI11" i="18"/>
  <c r="BO11" i="18" s="1"/>
  <c r="BH38" i="18"/>
  <c r="BN38" i="18" s="1"/>
  <c r="BI38" i="18"/>
  <c r="BO38" i="18" s="1"/>
  <c r="BH37" i="18"/>
  <c r="BN37" i="18" s="1"/>
  <c r="BI37" i="18"/>
  <c r="BO37" i="18" s="1"/>
  <c r="BH26" i="18"/>
  <c r="BN26" i="18" s="1"/>
  <c r="BI26" i="18"/>
  <c r="BO26" i="18" s="1"/>
  <c r="BH25" i="18"/>
  <c r="BN25" i="18" s="1"/>
  <c r="BI25" i="18"/>
  <c r="BO25" i="18" s="1"/>
  <c r="BH30" i="18"/>
  <c r="BN30" i="18" s="1"/>
  <c r="BI30" i="18"/>
  <c r="BO30" i="18" s="1"/>
  <c r="BH29" i="18"/>
  <c r="BN29" i="18" s="1"/>
  <c r="BI29" i="18"/>
  <c r="BO29" i="18" s="1"/>
  <c r="BH20" i="18"/>
  <c r="BN20" i="18" s="1"/>
  <c r="BI20" i="18"/>
  <c r="BO20" i="18" s="1"/>
  <c r="BH40" i="18"/>
  <c r="BN40" i="18" s="1"/>
  <c r="BI40" i="18"/>
  <c r="BO40" i="18" s="1"/>
  <c r="BH10" i="18"/>
  <c r="BN10" i="18" s="1"/>
  <c r="BI10" i="18"/>
  <c r="BO10" i="18" s="1"/>
  <c r="BH13" i="18"/>
  <c r="BN13" i="18" s="1"/>
  <c r="BI13" i="18"/>
  <c r="BO13" i="18" s="1"/>
  <c r="BH17" i="18"/>
  <c r="BN17" i="18" s="1"/>
  <c r="BI17" i="18"/>
  <c r="BO17" i="18" s="1"/>
  <c r="BH15" i="18"/>
  <c r="BN15" i="18" s="1"/>
  <c r="BI15" i="18"/>
  <c r="BO15" i="18" s="1"/>
  <c r="BH34" i="18"/>
  <c r="BN34" i="18" s="1"/>
  <c r="BI34" i="18"/>
  <c r="BO34" i="18" s="1"/>
  <c r="BH27" i="18"/>
  <c r="BN27" i="18" s="1"/>
  <c r="BI27" i="18"/>
  <c r="BO27" i="18" s="1"/>
  <c r="BH5" i="18"/>
  <c r="BN5" i="18" s="1"/>
  <c r="BI5" i="18"/>
  <c r="BO5" i="18" s="1"/>
  <c r="BH7" i="18"/>
  <c r="BN7" i="18" s="1"/>
  <c r="BI7" i="18"/>
  <c r="BO7" i="18" s="1"/>
  <c r="BH31" i="18"/>
  <c r="BN31" i="18" s="1"/>
  <c r="BI31" i="18"/>
  <c r="BO31" i="18" s="1"/>
  <c r="BH16" i="18"/>
  <c r="BN16" i="18" s="1"/>
  <c r="BI16" i="18"/>
  <c r="BO16" i="18" s="1"/>
  <c r="BH28" i="18"/>
  <c r="BN28" i="18" s="1"/>
  <c r="BI28" i="18"/>
  <c r="BO28" i="18" s="1"/>
  <c r="BH18" i="18"/>
  <c r="BN18" i="18" s="1"/>
  <c r="BI18" i="18"/>
  <c r="BO18" i="18" s="1"/>
  <c r="BH21" i="18"/>
  <c r="BN21" i="18" s="1"/>
  <c r="BI21" i="18"/>
  <c r="BO21" i="18" s="1"/>
  <c r="BH14" i="18"/>
  <c r="BN14" i="18" s="1"/>
  <c r="BI14" i="18"/>
  <c r="BO14" i="18" s="1"/>
  <c r="BH8" i="18"/>
  <c r="BN8" i="18" s="1"/>
  <c r="BI8" i="18"/>
  <c r="BO8" i="18" s="1"/>
  <c r="BH6" i="18"/>
  <c r="BN6" i="18" s="1"/>
  <c r="BI6" i="18"/>
  <c r="BO6" i="18" s="1"/>
  <c r="BH39" i="18"/>
  <c r="BN39" i="18" s="1"/>
  <c r="BI39" i="18"/>
  <c r="BO39" i="18" s="1"/>
  <c r="BH33" i="18"/>
  <c r="BN33" i="18" s="1"/>
  <c r="BI33" i="18"/>
  <c r="BO33" i="18" s="1"/>
  <c r="BH19" i="18"/>
  <c r="BN19" i="18" s="1"/>
  <c r="BI19" i="18"/>
  <c r="BO19" i="18" s="1"/>
  <c r="BH35" i="18"/>
  <c r="BN35" i="18" s="1"/>
  <c r="BI35" i="18"/>
  <c r="BO35" i="18" s="1"/>
  <c r="BH23" i="18"/>
  <c r="BN23" i="18" s="1"/>
  <c r="BI23" i="18"/>
  <c r="BO23" i="18" s="1"/>
  <c r="BH36" i="18"/>
  <c r="BN36" i="18" s="1"/>
  <c r="BI36" i="18"/>
  <c r="BO36" i="18" s="1"/>
  <c r="BH32" i="18"/>
  <c r="BN32" i="18" s="1"/>
  <c r="BI32" i="18"/>
  <c r="BO32" i="18" s="1"/>
  <c r="BH12" i="18"/>
  <c r="BN12" i="18" s="1"/>
  <c r="BI12" i="18"/>
  <c r="BO12" i="18" s="1"/>
  <c r="F15" i="3"/>
  <c r="F16" i="3"/>
  <c r="F38" i="3"/>
  <c r="F42" i="3"/>
  <c r="F39" i="3"/>
  <c r="F43" i="3"/>
  <c r="F40" i="3"/>
  <c r="F37" i="3"/>
  <c r="F41" i="3"/>
  <c r="F18" i="3"/>
  <c r="F22" i="3"/>
  <c r="F24" i="3"/>
  <c r="F19" i="3"/>
  <c r="F23" i="3"/>
  <c r="F17" i="3"/>
  <c r="F21" i="3"/>
  <c r="F20" i="3"/>
  <c r="F34" i="3"/>
  <c r="F36" i="3"/>
  <c r="F35" i="3"/>
  <c r="F33" i="3"/>
  <c r="F32" i="3"/>
  <c r="F10" i="3"/>
  <c r="F12" i="3"/>
  <c r="F11" i="3"/>
  <c r="F9" i="3"/>
  <c r="F13" i="3"/>
  <c r="F8" i="3"/>
  <c r="F30" i="3"/>
  <c r="F31" i="3"/>
  <c r="F3" i="3"/>
  <c r="F4" i="3"/>
  <c r="F26" i="3"/>
  <c r="F27" i="3"/>
  <c r="F28" i="3"/>
  <c r="F25" i="3"/>
  <c r="F29" i="3"/>
  <c r="F6" i="3"/>
  <c r="F7" i="3"/>
  <c r="F5" i="3"/>
  <c r="A9" i="4"/>
  <c r="A10" i="4"/>
  <c r="A11" i="4"/>
  <c r="A12" i="4"/>
  <c r="A13" i="4"/>
  <c r="A14" i="4"/>
  <c r="A15" i="4"/>
  <c r="A16" i="4"/>
  <c r="A17" i="4"/>
  <c r="A18" i="4"/>
  <c r="A19" i="4"/>
  <c r="A20" i="4"/>
  <c r="A21" i="4"/>
  <c r="A2" i="4"/>
  <c r="A3" i="4"/>
  <c r="A4" i="4"/>
  <c r="A5" i="4"/>
  <c r="A6" i="4"/>
  <c r="A7" i="4"/>
  <c r="A8" i="4"/>
  <c r="A2" i="3"/>
  <c r="A2" i="1" s="1"/>
  <c r="A3" i="3"/>
  <c r="A3" i="1" s="1"/>
  <c r="A4" i="3"/>
  <c r="A4" i="2" s="1"/>
  <c r="A5" i="3"/>
  <c r="A5" i="2" s="1"/>
  <c r="A6" i="3"/>
  <c r="A6" i="1" s="1"/>
  <c r="A7" i="3"/>
  <c r="A7" i="1" s="1"/>
  <c r="A8" i="3"/>
  <c r="A8" i="2" s="1"/>
  <c r="A9" i="3"/>
  <c r="A9" i="2" s="1"/>
  <c r="A10" i="3"/>
  <c r="A10" i="1" s="1"/>
  <c r="A11" i="3"/>
  <c r="A11" i="1" s="1"/>
  <c r="A12" i="3"/>
  <c r="A12" i="2" s="1"/>
  <c r="A13" i="3"/>
  <c r="A13" i="2" s="1"/>
  <c r="A14" i="3"/>
  <c r="A14" i="1" s="1"/>
  <c r="A15" i="3"/>
  <c r="A15" i="1" s="1"/>
  <c r="A16" i="3"/>
  <c r="A16" i="2" s="1"/>
  <c r="A17" i="3"/>
  <c r="A17" i="2" s="1"/>
  <c r="A18" i="3"/>
  <c r="A18" i="1" s="1"/>
  <c r="A19" i="3"/>
  <c r="A19" i="1" s="1"/>
  <c r="A20" i="3"/>
  <c r="A20" i="2" s="1"/>
  <c r="A21" i="3"/>
  <c r="A21" i="2" s="1"/>
  <c r="A22" i="3"/>
  <c r="A22" i="1" s="1"/>
  <c r="A23" i="3"/>
  <c r="A23" i="1" s="1"/>
  <c r="A24" i="3"/>
  <c r="A24" i="2" s="1"/>
  <c r="A25" i="3"/>
  <c r="A25" i="2" s="1"/>
  <c r="A26" i="3"/>
  <c r="A26" i="1" s="1"/>
  <c r="A27" i="3"/>
  <c r="A27" i="1" s="1"/>
  <c r="A28" i="3"/>
  <c r="A28" i="2" s="1"/>
  <c r="A29" i="3"/>
  <c r="A29" i="2" s="1"/>
  <c r="A30" i="3"/>
  <c r="A30" i="1" s="1"/>
  <c r="A31" i="3"/>
  <c r="A31" i="1" s="1"/>
  <c r="A32" i="3"/>
  <c r="A32" i="2" s="1"/>
  <c r="A33" i="3"/>
  <c r="A33" i="2" s="1"/>
  <c r="A34" i="3"/>
  <c r="A34" i="1" s="1"/>
  <c r="A35" i="3"/>
  <c r="A35" i="1" s="1"/>
  <c r="A36" i="3"/>
  <c r="A36" i="2" s="1"/>
  <c r="A37" i="3"/>
  <c r="A37" i="2" s="1"/>
  <c r="A38" i="3"/>
  <c r="A38" i="1" s="1"/>
  <c r="A39" i="3"/>
  <c r="A39" i="1" s="1"/>
  <c r="A40" i="3"/>
  <c r="A40" i="2" s="1"/>
  <c r="A41" i="3"/>
  <c r="A41" i="2" s="1"/>
  <c r="A42" i="3"/>
  <c r="A42" i="1" s="1"/>
  <c r="A43" i="3"/>
  <c r="A43" i="1" s="1"/>
  <c r="A31" i="2" l="1"/>
  <c r="A15" i="2"/>
  <c r="A43" i="2"/>
  <c r="A27" i="2"/>
  <c r="A11" i="2"/>
  <c r="A39" i="2"/>
  <c r="A23" i="2"/>
  <c r="A7" i="2"/>
  <c r="A35" i="2"/>
  <c r="A19" i="2"/>
  <c r="A3" i="2"/>
  <c r="A41" i="1"/>
  <c r="A33" i="1"/>
  <c r="A29" i="1"/>
  <c r="A25" i="1"/>
  <c r="A21" i="1"/>
  <c r="A17" i="1"/>
  <c r="A13" i="1"/>
  <c r="A9" i="1"/>
  <c r="A5" i="1"/>
  <c r="A37" i="1"/>
  <c r="A42" i="2"/>
  <c r="A38" i="2"/>
  <c r="A34" i="2"/>
  <c r="A30" i="2"/>
  <c r="A26" i="2"/>
  <c r="A22" i="2"/>
  <c r="A18" i="2"/>
  <c r="A14" i="2"/>
  <c r="A10" i="2"/>
  <c r="A6" i="2"/>
  <c r="A2" i="2"/>
  <c r="A40" i="1"/>
  <c r="A36" i="1"/>
  <c r="A32" i="1"/>
  <c r="A28" i="1"/>
  <c r="A24" i="1"/>
  <c r="A20" i="1"/>
  <c r="A16" i="1"/>
  <c r="A12" i="1"/>
  <c r="A8" i="1"/>
  <c r="A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Actual" description="Connection to the 'Actual' query in the workbook." type="100" refreshedVersion="6" minRefreshableVersion="5">
    <extLst>
      <ext xmlns:x15="http://schemas.microsoft.com/office/spreadsheetml/2010/11/main" uri="{DE250136-89BD-433C-8126-D09CA5730AF9}">
        <x15:connection id="a6ad6317-5058-47cf-aa3c-bbac3df12c31"/>
      </ext>
    </extLst>
  </connection>
  <connection id="2" xr16:uid="{00000000-0015-0000-FFFF-FFFF01000000}" name="Query - Budget" description="Connection to the 'Budget' query in the workbook." type="100" refreshedVersion="6" minRefreshableVersion="5">
    <extLst>
      <ext xmlns:x15="http://schemas.microsoft.com/office/spreadsheetml/2010/11/main" uri="{DE250136-89BD-433C-8126-D09CA5730AF9}">
        <x15:connection id="f4de754f-e14f-47b3-b699-c712d753d4b6"/>
      </ext>
    </extLst>
  </connection>
  <connection id="3" xr16:uid="{00000000-0015-0000-FFFF-FFFF02000000}" name="Query - COA" description="Connection to the 'COA' query in the workbook." type="100" refreshedVersion="6" minRefreshableVersion="5">
    <extLst>
      <ext xmlns:x15="http://schemas.microsoft.com/office/spreadsheetml/2010/11/main" uri="{DE250136-89BD-433C-8126-D09CA5730AF9}">
        <x15:connection id="f671f496-42fa-4852-92a0-028eff070145"/>
      </ext>
    </extLst>
  </connection>
  <connection id="4" xr16:uid="{00000000-0015-0000-FFFF-FFFF03000000}" name="Query - Header" description="Connection to the 'Header' query in the workbook." type="100" refreshedVersion="6" minRefreshableVersion="5">
    <extLst>
      <ext xmlns:x15="http://schemas.microsoft.com/office/spreadsheetml/2010/11/main" uri="{DE250136-89BD-433C-8126-D09CA5730AF9}">
        <x15:connection id="a07db927-4e88-4f2b-b00b-6c90131eb3c0"/>
      </ext>
    </extLst>
  </connection>
  <connection id="5" xr16:uid="{00000000-0015-0000-FFFF-FFFF04000000}" name="Query - TimeSeries" description="Connection to the 'TimeSeries' query in the workbook." type="100" refreshedVersion="6" minRefreshableVersion="5">
    <extLst>
      <ext xmlns:x15="http://schemas.microsoft.com/office/spreadsheetml/2010/11/main" uri="{DE250136-89BD-433C-8126-D09CA5730AF9}">
        <x15:connection id="102de3f3-a4dc-463d-973d-2517c217652d"/>
      </ext>
    </extLst>
  </connection>
  <connection id="6" xr16:uid="{00000000-0015-0000-FFFF-FFFF05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00000000-0015-0000-FFFF-FFFF06000000}" name="WorksheetConnection_Sample 5.xlsx!DataType" type="102" refreshedVersion="6" minRefreshableVersion="5">
    <extLst>
      <ext xmlns:x15="http://schemas.microsoft.com/office/spreadsheetml/2010/11/main" uri="{DE250136-89BD-433C-8126-D09CA5730AF9}">
        <x15:connection id="DataType">
          <x15:rangePr sourceName="_xlcn.WorksheetConnection_Sample5.xlsxDataType"/>
        </x15:connection>
      </ext>
    </extLst>
  </connection>
  <connection id="8" xr16:uid="{00000000-0015-0000-FFFF-FFFF07000000}" name="WorksheetConnection_Sample 5.xlsx!DB_TimeIntervalSlicer" type="102" refreshedVersion="6" minRefreshableVersion="5">
    <extLst>
      <ext xmlns:x15="http://schemas.microsoft.com/office/spreadsheetml/2010/11/main" uri="{DE250136-89BD-433C-8126-D09CA5730AF9}">
        <x15:connection id="DB_TimeIntervalSlicer">
          <x15:rangePr sourceName="_xlcn.WorksheetConnection_Sample5.xlsxDB_TimeIntervalSlicer"/>
        </x15:connection>
      </ext>
    </extLst>
  </connection>
  <connection id="9" xr16:uid="{00000000-0015-0000-FFFF-FFFF08000000}" name="WorksheetConnection_Sample 5.xlsx!HorAnalysis" type="102" refreshedVersion="6" minRefreshableVersion="5">
    <extLst>
      <ext xmlns:x15="http://schemas.microsoft.com/office/spreadsheetml/2010/11/main" uri="{DE250136-89BD-433C-8126-D09CA5730AF9}">
        <x15:connection id="HorAnalysis">
          <x15:rangePr sourceName="_xlcn.WorksheetConnection_Sample5.xlsxHorAnalysis"/>
        </x15:connection>
      </ext>
    </extLst>
  </connection>
  <connection id="10" xr16:uid="{00000000-0015-0000-FFFF-FFFF09000000}" name="WorksheetConnection_Sample 5.xlsx!RepPLSlicer" type="102" refreshedVersion="6" minRefreshableVersion="5">
    <extLst>
      <ext xmlns:x15="http://schemas.microsoft.com/office/spreadsheetml/2010/11/main" uri="{DE250136-89BD-433C-8126-D09CA5730AF9}">
        <x15:connection id="RepPLSlicer">
          <x15:rangePr sourceName="_xlcn.WorksheetConnection_Sample5.xlsxRepPLSlicer"/>
        </x15:connection>
      </ext>
    </extLst>
  </connection>
  <connection id="11" xr16:uid="{00000000-0015-0000-FFFF-FFFF0A000000}" name="WorksheetConnection_Sample 5.xlsx!RepVarSlicer" type="102" refreshedVersion="6" minRefreshableVersion="5">
    <extLst>
      <ext xmlns:x15="http://schemas.microsoft.com/office/spreadsheetml/2010/11/main" uri="{DE250136-89BD-433C-8126-D09CA5730AF9}">
        <x15:connection id="RepVarSlicer">
          <x15:rangePr sourceName="_xlcn.WorksheetConnection_Sample5.xlsxRepVarSlicer"/>
        </x15:connection>
      </ext>
    </extLst>
  </connection>
  <connection id="12" xr16:uid="{00000000-0015-0000-FFFF-FFFF0B000000}" name="WorksheetConnection_Sample 5.xlsx!Scenario" type="102" refreshedVersion="6" minRefreshableVersion="5">
    <extLst>
      <ext xmlns:x15="http://schemas.microsoft.com/office/spreadsheetml/2010/11/main" uri="{DE250136-89BD-433C-8126-D09CA5730AF9}">
        <x15:connection id="Scenario">
          <x15:rangePr sourceName="_xlcn.WorksheetConnection_Sample5.xlsxScenario"/>
        </x15:connection>
      </ext>
    </extLst>
  </connection>
  <connection id="13" xr16:uid="{00000000-0015-0000-FFFF-FFFF0C000000}" name="WorksheetConnection_Sample 5.xlsx!SumMethod" type="102" refreshedVersion="6" minRefreshableVersion="5">
    <extLst>
      <ext xmlns:x15="http://schemas.microsoft.com/office/spreadsheetml/2010/11/main" uri="{DE250136-89BD-433C-8126-D09CA5730AF9}">
        <x15:connection id="SumMethod">
          <x15:rangePr sourceName="_xlcn.WorksheetConnection_Sample5.xlsxSumMethod"/>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Header].[HEADER].&amp;[Expenses]}"/>
    <s v="{[COA].[HEADER KEY].&amp;[4]}"/>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<sst xmlns="http://schemas.openxmlformats.org/spreadsheetml/2006/main" count="997" uniqueCount="199">
  <si>
    <t>Income</t>
  </si>
  <si>
    <t>Cost of Sales</t>
  </si>
  <si>
    <t>Opening Stock</t>
  </si>
  <si>
    <t>Gross Profit</t>
  </si>
  <si>
    <t>Expenses</t>
  </si>
  <si>
    <t xml:space="preserve">General &amp; Administrative </t>
  </si>
  <si>
    <t>Bank charges</t>
  </si>
  <si>
    <t>Credit card commission</t>
  </si>
  <si>
    <t>Consultant fees</t>
  </si>
  <si>
    <t>Office Supplies</t>
  </si>
  <si>
    <t>License fees</t>
  </si>
  <si>
    <t>Business insurance</t>
  </si>
  <si>
    <t>Marketing &amp; Promotional</t>
  </si>
  <si>
    <t>Advertising</t>
  </si>
  <si>
    <t>Promotion - General</t>
  </si>
  <si>
    <t>Promotion - Other</t>
  </si>
  <si>
    <t>Operating Expenses</t>
  </si>
  <si>
    <t>Newspapers &amp; magazines</t>
  </si>
  <si>
    <t>Parking/Taxis/Tolls</t>
  </si>
  <si>
    <t>Entertainment/Meals</t>
  </si>
  <si>
    <t>Travel/Accomodation</t>
  </si>
  <si>
    <t>Laundry/dry cleaning</t>
  </si>
  <si>
    <t>Cleaning &amp; cleaning products</t>
  </si>
  <si>
    <t>Sundry supplies</t>
  </si>
  <si>
    <t>Equipment hire</t>
  </si>
  <si>
    <t>Motor Vehicle Expenses</t>
  </si>
  <si>
    <t>Fuel</t>
  </si>
  <si>
    <t>Vehicle service costs</t>
  </si>
  <si>
    <t>Tyres &amp; other replacement costs</t>
  </si>
  <si>
    <t>Insurance</t>
  </si>
  <si>
    <t>Registrations</t>
  </si>
  <si>
    <t>Website Expenses</t>
  </si>
  <si>
    <t>Domain name registration</t>
  </si>
  <si>
    <t>Hosting expenses</t>
  </si>
  <si>
    <t>Employment Expenses</t>
  </si>
  <si>
    <t>Salaries/Wages</t>
  </si>
  <si>
    <t>Superannuation</t>
  </si>
  <si>
    <t>Other - Employee Benefits</t>
  </si>
  <si>
    <t>Recruitment costs</t>
  </si>
  <si>
    <t>Workcover Insurance</t>
  </si>
  <si>
    <t>Occupancy Costs</t>
  </si>
  <si>
    <t>Electricity/Gas</t>
  </si>
  <si>
    <t>Telephones</t>
  </si>
  <si>
    <t>Property Insurance</t>
  </si>
  <si>
    <t>Rent</t>
  </si>
  <si>
    <t>Repair &amp; maintenance</t>
  </si>
  <si>
    <t>Waste removal</t>
  </si>
  <si>
    <t>Water</t>
  </si>
  <si>
    <t>Service Revenue</t>
  </si>
  <si>
    <t>Commission earned</t>
  </si>
  <si>
    <t>Other Income</t>
  </si>
  <si>
    <t>Net Sales</t>
  </si>
  <si>
    <t>Closing Stock</t>
  </si>
  <si>
    <t>Column1</t>
  </si>
  <si>
    <t>ACCOUNT</t>
  </si>
  <si>
    <t>1</t>
  </si>
  <si>
    <t>2</t>
  </si>
  <si>
    <t>3</t>
  </si>
  <si>
    <t>4</t>
  </si>
  <si>
    <t>5</t>
  </si>
  <si>
    <t>6</t>
  </si>
  <si>
    <t>7</t>
  </si>
  <si>
    <t>8</t>
  </si>
  <si>
    <t>9</t>
  </si>
  <si>
    <t>10</t>
  </si>
  <si>
    <t>11</t>
  </si>
  <si>
    <t>12</t>
  </si>
  <si>
    <t>13</t>
  </si>
  <si>
    <t>14</t>
  </si>
  <si>
    <t>15</t>
  </si>
  <si>
    <t>16</t>
  </si>
  <si>
    <t>17</t>
  </si>
  <si>
    <t>18</t>
  </si>
  <si>
    <t>19</t>
  </si>
  <si>
    <t>20</t>
  </si>
  <si>
    <t>ACCOUNT KEY</t>
  </si>
  <si>
    <t>PERIOD KEY</t>
  </si>
  <si>
    <t>FISCAL YEAR</t>
  </si>
  <si>
    <t>CALENDAR YEAR</t>
  </si>
  <si>
    <t>MONTH KEY</t>
  </si>
  <si>
    <t>EOPERIOD LABEL</t>
  </si>
  <si>
    <t>EOPERIOD KEY</t>
  </si>
  <si>
    <t>QUARTER LABEL</t>
  </si>
  <si>
    <t>Net Profit (Loss)</t>
  </si>
  <si>
    <t>HEADER</t>
  </si>
  <si>
    <t>HEADER KEY</t>
  </si>
  <si>
    <t>DETAILS</t>
  </si>
  <si>
    <t>CALCULATION</t>
  </si>
  <si>
    <t>REPORT SIGN</t>
  </si>
  <si>
    <t>Net Purchases</t>
  </si>
  <si>
    <t>CALCULATION SIGN</t>
  </si>
  <si>
    <t>CATEGORY</t>
  </si>
  <si>
    <t>VAR CALCULATION</t>
  </si>
  <si>
    <t>QUARTER KEY</t>
  </si>
  <si>
    <t>Row Labels</t>
  </si>
  <si>
    <t>Q1</t>
  </si>
  <si>
    <t>Q2</t>
  </si>
  <si>
    <t>Q3</t>
  </si>
  <si>
    <t>Q4</t>
  </si>
  <si>
    <t>SUB-HEADER</t>
  </si>
  <si>
    <t>SUB-HEADER DETAIL</t>
  </si>
  <si>
    <t>Operating Income (Loss)</t>
  </si>
  <si>
    <t>General &amp; Administrative</t>
  </si>
  <si>
    <t>SCENARIO KEY</t>
  </si>
  <si>
    <t>SCENARIO</t>
  </si>
  <si>
    <t>Actual</t>
  </si>
  <si>
    <t>Budget</t>
  </si>
  <si>
    <t>SUM METHOD KEY</t>
  </si>
  <si>
    <t>SUM METHOD</t>
  </si>
  <si>
    <t>KEY</t>
  </si>
  <si>
    <t>QTD</t>
  </si>
  <si>
    <t>YTD</t>
  </si>
  <si>
    <t>DATA TYPE</t>
  </si>
  <si>
    <t>$</t>
  </si>
  <si>
    <t>%</t>
  </si>
  <si>
    <t>ANALYSIS METHOD</t>
  </si>
  <si>
    <t>PoP</t>
  </si>
  <si>
    <t>Growth</t>
  </si>
  <si>
    <t>PL Amount</t>
  </si>
  <si>
    <t>Actual-YTD</t>
  </si>
  <si>
    <t>Actual-QTD</t>
  </si>
  <si>
    <t>Budget-QTD</t>
  </si>
  <si>
    <t>Budget-YTD</t>
  </si>
  <si>
    <t>PL SLICER</t>
  </si>
  <si>
    <t>Vertical Analysis Amount</t>
  </si>
  <si>
    <t>$-QTD</t>
  </si>
  <si>
    <t>%-YTD</t>
  </si>
  <si>
    <t>$-YTD</t>
  </si>
  <si>
    <t>%-QTD</t>
  </si>
  <si>
    <t>VARIANCE SLICER</t>
  </si>
  <si>
    <t>DATA TYPE KEY</t>
  </si>
  <si>
    <t>Variance Analysis Amount</t>
  </si>
  <si>
    <t>Selected Period</t>
  </si>
  <si>
    <t>Period Selected</t>
  </si>
  <si>
    <t>AMOUNT</t>
  </si>
  <si>
    <t>SIGN</t>
  </si>
  <si>
    <t>SIGNED AMOUNT</t>
  </si>
  <si>
    <t>% OVER REVENUE</t>
  </si>
  <si>
    <t>Cost and Expense</t>
  </si>
  <si>
    <t>ELEMENT</t>
  </si>
  <si>
    <t>SERIES LABEL</t>
  </si>
  <si>
    <t>% over Net Sales</t>
  </si>
  <si>
    <t>% of Revenue</t>
  </si>
  <si>
    <t>LOOK-UP</t>
  </si>
  <si>
    <t>% OVER REV</t>
  </si>
  <si>
    <t>SELECTION</t>
  </si>
  <si>
    <t>SEL AMOUNT</t>
  </si>
  <si>
    <t>SEL %</t>
  </si>
  <si>
    <t>SUB HEADER KEY</t>
  </si>
  <si>
    <t>ACCOUNT LABEL</t>
  </si>
  <si>
    <t>%  Over Expense</t>
  </si>
  <si>
    <t>SCORE CARD</t>
  </si>
  <si>
    <t>DB Actual Account Amount</t>
  </si>
  <si>
    <t>DB Budget Account Amount</t>
  </si>
  <si>
    <t>ACTUAL</t>
  </si>
  <si>
    <t>BUDGET</t>
  </si>
  <si>
    <t>DB Var $ Amount</t>
  </si>
  <si>
    <t>DB Var % Amount</t>
  </si>
  <si>
    <t>VAR $</t>
  </si>
  <si>
    <t>VAR %</t>
  </si>
  <si>
    <t>ISFAVORABLE</t>
  </si>
  <si>
    <t>FAVORABLE $</t>
  </si>
  <si>
    <t>UNFAVORABLE $</t>
  </si>
  <si>
    <t>FAVORABLE VAR</t>
  </si>
  <si>
    <t>UNFAVORABLE VAR</t>
  </si>
  <si>
    <t>RANK</t>
  </si>
  <si>
    <t>BY %</t>
  </si>
  <si>
    <t>BY $</t>
  </si>
  <si>
    <t>SELECTED RANK</t>
  </si>
  <si>
    <t>LOOK UP</t>
  </si>
  <si>
    <t>SUB HEADER</t>
  </si>
  <si>
    <t>FAV VAR $</t>
  </si>
  <si>
    <t>IS FAVORABLE</t>
  </si>
  <si>
    <t>UNFAV VAR $</t>
  </si>
  <si>
    <t>FAV VAR %</t>
  </si>
  <si>
    <t>UNFAV VAR %</t>
  </si>
  <si>
    <t>SUBHEADER KEY</t>
  </si>
  <si>
    <t>SELECTED SUBHEADER</t>
  </si>
  <si>
    <t>SEL FAV $</t>
  </si>
  <si>
    <t>SEL UNFAV $</t>
  </si>
  <si>
    <t>SEL FAV %</t>
  </si>
  <si>
    <t>SEL UNFAV %</t>
  </si>
  <si>
    <t>TIME INTERVAL</t>
  </si>
  <si>
    <t>Year</t>
  </si>
  <si>
    <t>Quarter</t>
  </si>
  <si>
    <t>Actual Report Amount w/ Time Filter</t>
  </si>
  <si>
    <t>Var $ w/ Time Filter</t>
  </si>
  <si>
    <t>Var % w/ Time Filter</t>
  </si>
  <si>
    <t>2014 Total</t>
  </si>
  <si>
    <t>2015 Total</t>
  </si>
  <si>
    <t>2016 Total</t>
  </si>
  <si>
    <t>2017 Total</t>
  </si>
  <si>
    <t>2018 Total</t>
  </si>
  <si>
    <t>Growth % w/ Time Filter</t>
  </si>
  <si>
    <t>% Over Revenue w/ Time Filter</t>
  </si>
  <si>
    <t>Total</t>
  </si>
  <si>
    <t>PROFIT &amp; LOSS STATEMENT</t>
  </si>
  <si>
    <t>VARIANCE ANALYSIS</t>
  </si>
  <si>
    <t>COMMON SIZE PROFIT &amp;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</si>
</sst>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_(* \(#,##0.00\);_(* &quot;-&quot;??_);_(@_)"/>
    <numFmt numFmtId="164" formatCode="_(* #,##0_);_(* \(#,##0\);_(* &quot;-&quot;??_);_(@_)"/>
    <numFmt numFmtId="165" formatCode="d/mm/yyyy;@"/>
    <numFmt numFmtId="166" formatCode="0.00%;\-0.00%;0.00%"/>
    <numFmt numFmtId="167" formatCode="0.0%"/>
    <numFmt numFmtId="168" formatCode="0.0%;\-0.0%;0.0%"/>
    <numFmt numFmtId="169" formatCode="0%;\-0%;0%"/>
  </numFmts>
  <fonts count="6" x14ac:knownFonts="1">
    <font>
      <sz val="10"/>
      <color theme="1"/>
      <name val="Calibri"/>
      <family val="2"/>
      <scheme val="minor"/>
    </font>
    <font>
      <sz val="10"/>
      <color theme="1"/>
      <name val="Calibri"/>
      <family val="2"/>
      <scheme val="minor"/>
    </font>
    <font>
      <sz val="10"/>
      <color rgb="FFFF0000"/>
      <name val="Calibri"/>
      <family val="2"/>
      <scheme val="minor"/>
    </font>
    <font>
      <b/>
      <sz val="10"/>
      <color theme="1" tint="-0.249977111117893"/>
      <name val="Calibri"/>
      <family val="2"/>
      <scheme val="minor"/>
    </font>
    <font>
      <sz val="20"/>
      <color theme="3"/>
      <name val="Tw Cen MT Condensed Extra Bold"/>
      <family val="2"/>
      <scheme val="major"/>
    </font>
    <font>
      <sz val="10"/>
      <color theme="9" tint="-0.249977111117893"/>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BFBFB"/>
        <bgColor indexed="64"/>
      </patternFill>
    </fill>
    <fill>
      <patternFill patternType="solid">
        <fgColor theme="9" tint="-0.249977111117893"/>
        <bgColor indexed="64"/>
      </patternFill>
    </fill>
    <fill>
      <patternFill patternType="solid">
        <fgColor theme="1"/>
        <bgColor indexed="64"/>
      </patternFill>
    </fill>
    <fill>
      <patternFill patternType="solid">
        <fgColor theme="5"/>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4" fontId="0" fillId="0" borderId="0" xfId="0" applyNumberFormat="1"/>
    <xf numFmtId="166" fontId="0" fillId="0" borderId="0" xfId="0" applyNumberFormat="1"/>
    <xf numFmtId="164" fontId="0" fillId="0" borderId="0" xfId="1" applyNumberFormat="1" applyFont="1"/>
    <xf numFmtId="9" fontId="0" fillId="0" borderId="0" xfId="2" applyFont="1"/>
    <xf numFmtId="43" fontId="0" fillId="0" borderId="0" xfId="1" applyFont="1"/>
    <xf numFmtId="0" fontId="0" fillId="2" borderId="0" xfId="0" applyFill="1"/>
    <xf numFmtId="167" fontId="0" fillId="0" borderId="0" xfId="2" applyNumberFormat="1" applyFont="1"/>
    <xf numFmtId="1" fontId="0" fillId="0" borderId="0" xfId="2" applyNumberFormat="1" applyFont="1"/>
    <xf numFmtId="0" fontId="0" fillId="3" borderId="0" xfId="0" applyFill="1"/>
    <xf numFmtId="0" fontId="0" fillId="4" borderId="0" xfId="0" applyFill="1"/>
    <xf numFmtId="0" fontId="0" fillId="5" borderId="0" xfId="0" applyFill="1"/>
    <xf numFmtId="168" fontId="0" fillId="0" borderId="0" xfId="0" applyNumberFormat="1"/>
    <xf numFmtId="0" fontId="0" fillId="6" borderId="0" xfId="0" applyFill="1"/>
    <xf numFmtId="0" fontId="0" fillId="0" borderId="0" xfId="2" applyNumberFormat="1" applyFont="1"/>
    <xf numFmtId="169" fontId="0" fillId="0" borderId="0" xfId="0" applyNumberFormat="1"/>
    <xf numFmtId="0" fontId="2" fillId="5" borderId="0" xfId="0" applyFont="1" applyFill="1"/>
    <xf numFmtId="0" fontId="3" fillId="0" borderId="0" xfId="0" applyFont="1" applyAlignment="1">
      <alignment horizontal="left"/>
    </xf>
    <xf numFmtId="4" fontId="3" fillId="0" borderId="0" xfId="0" applyNumberFormat="1" applyFont="1"/>
    <xf numFmtId="0" fontId="4" fillId="0" borderId="0" xfId="0" applyFont="1"/>
    <xf numFmtId="0" fontId="5" fillId="4" borderId="0" xfId="0" applyFont="1" applyFill="1"/>
    <xf numFmtId="0" fontId="3" fillId="0" borderId="0" xfId="0" applyFont="1"/>
    <xf numFmtId="0" fontId="0" fillId="0" borderId="0" xfId="0" applyNumberFormat="1"/>
  </cellXfs>
  <cellStyles count="3">
    <cellStyle name="Comma" xfId="1" builtinId="3"/>
    <cellStyle name="Normal" xfId="0" builtinId="0"/>
    <cellStyle name="Percent" xfId="2" builtinId="5"/>
  </cellStyles>
  <dxfs count="175">
    <dxf>
      <numFmt numFmtId="167" formatCode="0.0%"/>
    </dxf>
    <dxf>
      <numFmt numFmtId="167" formatCode="0.0%"/>
    </dxf>
    <dxf>
      <numFmt numFmtId="164" formatCode="_(* #,##0_);_(* \(#,##0\);_(* &quot;-&quot;??_);_(@_)"/>
    </dxf>
    <dxf>
      <numFmt numFmtId="164" formatCode="_(* #,##0_);_(* \(#,##0\);_(* &quot;-&quot;??_);_(@_)"/>
    </dxf>
    <dxf>
      <font>
        <b val="0"/>
        <i val="0"/>
        <strike val="0"/>
        <condense val="0"/>
        <extend val="0"/>
        <outline val="0"/>
        <shadow val="0"/>
        <u val="none"/>
        <vertAlign val="baseline"/>
        <sz val="10"/>
        <color theme="1"/>
        <name val="Calibri"/>
        <family val="2"/>
        <scheme val="minor"/>
      </font>
      <numFmt numFmtId="13" formatCode="0%"/>
    </dxf>
    <dxf>
      <font>
        <b val="0"/>
        <i val="0"/>
        <strike val="0"/>
        <condense val="0"/>
        <extend val="0"/>
        <outline val="0"/>
        <shadow val="0"/>
        <u val="none"/>
        <vertAlign val="baseline"/>
        <sz val="10"/>
        <color theme="1"/>
        <name val="Calibri"/>
        <family val="2"/>
        <scheme val="minor"/>
      </font>
      <numFmt numFmtId="0" formatCode="General"/>
    </dxf>
    <dxf>
      <numFmt numFmtId="13" formatCode="0%"/>
    </dxf>
    <dxf>
      <numFmt numFmtId="13" formatCode="0%"/>
    </dxf>
    <dxf>
      <numFmt numFmtId="164" formatCode="_(* #,##0_);_(* \(#,##0\);_(* &quot;-&quot;??_);_(@_)"/>
    </dxf>
    <dxf>
      <numFmt numFmtId="164" formatCode="_(* #,##0_);_(* \(#,##0\);_(* &quot;-&quot;??_);_(@_)"/>
    </dxf>
    <dxf>
      <numFmt numFmtId="0" formatCode="General"/>
    </dxf>
    <dxf>
      <numFmt numFmtId="167" formatCode="0.0%"/>
    </dxf>
    <dxf>
      <numFmt numFmtId="164" formatCode="_(* #,##0_);_(* \(#,##0\);_(* &quot;-&quot;??_);_(@_)"/>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Calibri"/>
        <family val="2"/>
        <scheme val="minor"/>
      </font>
      <numFmt numFmtId="164" formatCode="_(* #,##0_);_(* \(#,##0\);_(* &quot;-&quot;??_);_(@_)"/>
    </dxf>
    <dxf>
      <font>
        <b val="0"/>
        <i val="0"/>
        <strike val="0"/>
        <condense val="0"/>
        <extend val="0"/>
        <outline val="0"/>
        <shadow val="0"/>
        <u val="none"/>
        <vertAlign val="baseline"/>
        <sz val="10"/>
        <color theme="1"/>
        <name val="Calibri"/>
        <family val="2"/>
        <scheme val="minor"/>
      </font>
      <numFmt numFmtId="164" formatCode="_(* #,##0_);_(* \(#,##0\);_(* &quot;-&quot;??_);_(@_)"/>
    </dxf>
    <dxf>
      <font>
        <b val="0"/>
        <i val="0"/>
        <strike val="0"/>
        <condense val="0"/>
        <extend val="0"/>
        <outline val="0"/>
        <shadow val="0"/>
        <u val="none"/>
        <vertAlign val="baseline"/>
        <sz val="10"/>
        <color theme="1"/>
        <name val="Calibri"/>
        <family val="2"/>
        <scheme val="minor"/>
      </font>
      <numFmt numFmtId="164" formatCode="_(* #,##0_);_(* \(#,##0\);_(* &quot;-&quot;??_);_(@_)"/>
    </dxf>
    <dxf>
      <numFmt numFmtId="168" formatCode="0.0%;\-0.0%;0.0%"/>
    </dxf>
    <dxf>
      <numFmt numFmtId="3" formatCode="#,##0"/>
    </dxf>
    <dxf>
      <numFmt numFmtId="0" formatCode="General"/>
    </dxf>
    <dxf>
      <numFmt numFmtId="0" formatCode="General"/>
    </dxf>
    <dxf>
      <font>
        <b val="0"/>
        <i val="0"/>
        <strike val="0"/>
        <condense val="0"/>
        <extend val="0"/>
        <outline val="0"/>
        <shadow val="0"/>
        <u val="none"/>
        <vertAlign val="baseline"/>
        <sz val="10"/>
        <color theme="1"/>
        <name val="Calibri"/>
        <family val="2"/>
        <scheme val="minor"/>
      </font>
      <numFmt numFmtId="164" formatCode="_(* #,##0_);_(* \(#,##0\);_(* &quot;-&quot;??_);_(@_)"/>
    </dxf>
    <dxf>
      <font>
        <b val="0"/>
        <i val="0"/>
        <strike val="0"/>
        <condense val="0"/>
        <extend val="0"/>
        <outline val="0"/>
        <shadow val="0"/>
        <u val="none"/>
        <vertAlign val="baseline"/>
        <sz val="10"/>
        <color theme="1"/>
        <name val="Calibri"/>
        <family val="2"/>
        <scheme val="minor"/>
      </font>
      <numFmt numFmtId="164" formatCode="_(* #,##0_);_(* \(#,##0\);_(* &quot;-&quot;??_);_(@_)"/>
    </dxf>
    <dxf>
      <numFmt numFmtId="169" formatCode="0%;\-0%;0%"/>
    </dxf>
    <dxf>
      <numFmt numFmtId="3" formatCode="#,##0"/>
    </dxf>
    <dxf>
      <font>
        <b val="0"/>
        <i val="0"/>
        <strike val="0"/>
        <condense val="0"/>
        <extend val="0"/>
        <outline val="0"/>
        <shadow val="0"/>
        <u val="none"/>
        <vertAlign val="baseline"/>
        <sz val="10"/>
        <color theme="1"/>
        <name val="Calibri"/>
        <family val="2"/>
        <scheme val="minor"/>
      </font>
      <numFmt numFmtId="164" formatCode="_(* #,##0_);_(* \(#,##0\);_(* &quot;-&quot;??_);_(@_)"/>
    </dxf>
    <dxf>
      <font>
        <b val="0"/>
        <i val="0"/>
        <strike val="0"/>
        <condense val="0"/>
        <extend val="0"/>
        <outline val="0"/>
        <shadow val="0"/>
        <u val="none"/>
        <vertAlign val="baseline"/>
        <sz val="10"/>
        <color theme="1"/>
        <name val="Calibri"/>
        <family val="2"/>
        <scheme val="minor"/>
      </font>
      <numFmt numFmtId="164" formatCode="_(* #,##0_);_(* \(#,##0\);_(* &quot;-&quot;??_);_(@_)"/>
    </dxf>
    <dxf>
      <font>
        <b val="0"/>
        <i val="0"/>
        <strike val="0"/>
        <condense val="0"/>
        <extend val="0"/>
        <outline val="0"/>
        <shadow val="0"/>
        <u val="none"/>
        <vertAlign val="baseline"/>
        <sz val="10"/>
        <color theme="1"/>
        <name val="Calibri"/>
        <family val="2"/>
        <scheme val="minor"/>
      </font>
      <numFmt numFmtId="164" formatCode="_(* #,##0_);_(* \(#,##0\);_(* &quot;-&quot;??_);_(@_)"/>
    </dxf>
    <dxf>
      <numFmt numFmtId="164" formatCode="_(* #,##0_);_(* \(#,##0\);_(* &quot;-&quot;??_);_(@_)"/>
    </dxf>
    <dxf>
      <numFmt numFmtId="3" formatCode="#,##0"/>
    </dxf>
    <dxf>
      <numFmt numFmtId="0" formatCode="General"/>
    </dxf>
    <dxf>
      <numFmt numFmtId="0" formatCode="General"/>
    </dxf>
    <dxf>
      <font>
        <b val="0"/>
        <i val="0"/>
        <strike val="0"/>
        <condense val="0"/>
        <extend val="0"/>
        <outline val="0"/>
        <shadow val="0"/>
        <u val="none"/>
        <vertAlign val="baseline"/>
        <sz val="10"/>
        <color theme="1"/>
        <name val="Calibri"/>
        <family val="2"/>
        <scheme val="minor"/>
      </font>
      <numFmt numFmtId="164" formatCode="_(* #,##0_);_(* \(#,##0\);_(* &quot;-&quot;??_);_(@_)"/>
    </dxf>
    <dxf>
      <font>
        <b val="0"/>
        <i val="0"/>
        <strike val="0"/>
        <condense val="0"/>
        <extend val="0"/>
        <outline val="0"/>
        <shadow val="0"/>
        <u val="none"/>
        <vertAlign val="baseline"/>
        <sz val="10"/>
        <color theme="1"/>
        <name val="Calibri"/>
        <family val="2"/>
        <scheme val="minor"/>
      </font>
      <numFmt numFmtId="164" formatCode="_(* #,##0_);_(* \(#,##0\);_(* &quot;-&quot;??_);_(@_)"/>
    </dxf>
    <dxf>
      <numFmt numFmtId="3" formatCode="#,##0"/>
    </dxf>
    <dxf>
      <font>
        <b val="0"/>
        <i val="0"/>
        <strike val="0"/>
        <condense val="0"/>
        <extend val="0"/>
        <outline val="0"/>
        <shadow val="0"/>
        <u val="none"/>
        <vertAlign val="baseline"/>
        <sz val="10"/>
        <color theme="1"/>
        <name val="Calibri"/>
        <family val="2"/>
        <scheme val="minor"/>
      </font>
      <numFmt numFmtId="164" formatCode="_(* #,##0_);_(* \(#,##0\);_(* &quot;-&quot;??_);_(@_)"/>
    </dxf>
    <dxf>
      <font>
        <b val="0"/>
        <i val="0"/>
        <strike val="0"/>
        <condense val="0"/>
        <extend val="0"/>
        <outline val="0"/>
        <shadow val="0"/>
        <u val="none"/>
        <vertAlign val="baseline"/>
        <sz val="10"/>
        <color theme="1"/>
        <name val="Calibri"/>
        <family val="2"/>
        <scheme val="minor"/>
      </font>
      <numFmt numFmtId="164" formatCode="_(* #,##0_);_(* \(#,##0\);_(* &quot;-&quot;??_);_(@_)"/>
    </dxf>
    <dxf>
      <font>
        <b val="0"/>
        <i val="0"/>
        <strike val="0"/>
        <condense val="0"/>
        <extend val="0"/>
        <outline val="0"/>
        <shadow val="0"/>
        <u val="none"/>
        <vertAlign val="baseline"/>
        <sz val="10"/>
        <color theme="1"/>
        <name val="Calibri"/>
        <family val="2"/>
        <scheme val="minor"/>
      </font>
      <numFmt numFmtId="164" formatCode="_(* #,##0_);_(* \(#,##0\);_(* &quot;-&quot;??_);_(@_)"/>
    </dxf>
    <dxf>
      <numFmt numFmtId="164" formatCode="_(* #,##0_);_(* \(#,##0\);_(* &quot;-&quot;??_);_(@_)"/>
    </dxf>
    <dxf>
      <numFmt numFmtId="3" formatCode="#,##0"/>
    </dxf>
    <dxf>
      <numFmt numFmtId="0" formatCode="General"/>
    </dxf>
    <dxf>
      <numFmt numFmtId="0" formatCode="General"/>
    </dxf>
    <dxf>
      <numFmt numFmtId="167" formatCode="0.0%"/>
    </dxf>
    <dxf>
      <numFmt numFmtId="0" formatCode="General"/>
    </dxf>
    <dxf>
      <font>
        <b val="0"/>
        <i val="0"/>
        <strike val="0"/>
        <condense val="0"/>
        <extend val="0"/>
        <outline val="0"/>
        <shadow val="0"/>
        <u val="none"/>
        <vertAlign val="baseline"/>
        <sz val="10"/>
        <color theme="1"/>
        <name val="Calibri"/>
        <family val="2"/>
        <scheme val="minor"/>
      </font>
      <numFmt numFmtId="1" formatCode="0"/>
    </dxf>
    <dxf>
      <font>
        <b val="0"/>
        <i val="0"/>
        <strike val="0"/>
        <condense val="0"/>
        <extend val="0"/>
        <outline val="0"/>
        <shadow val="0"/>
        <u val="none"/>
        <vertAlign val="baseline"/>
        <sz val="10"/>
        <color theme="1"/>
        <name val="Calibri"/>
        <family val="2"/>
        <scheme val="minor"/>
      </font>
      <numFmt numFmtId="13" formatCode="0%"/>
    </dxf>
    <dxf>
      <font>
        <b val="0"/>
        <i val="0"/>
        <strike val="0"/>
        <condense val="0"/>
        <extend val="0"/>
        <outline val="0"/>
        <shadow val="0"/>
        <u val="none"/>
        <vertAlign val="baseline"/>
        <sz val="10"/>
        <color theme="1"/>
        <name val="Calibri"/>
        <family val="2"/>
        <scheme val="minor"/>
      </font>
      <numFmt numFmtId="13" formatCode="0%"/>
    </dxf>
    <dxf>
      <numFmt numFmtId="13" formatCode="0%"/>
    </dxf>
    <dxf>
      <numFmt numFmtId="3" formatCode="#,##0"/>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Calibri"/>
        <family val="2"/>
        <scheme val="minor"/>
      </font>
      <numFmt numFmtId="13" formatCode="0%"/>
    </dxf>
    <dxf>
      <numFmt numFmtId="13" formatCode="0%"/>
    </dxf>
    <dxf>
      <numFmt numFmtId="164" formatCode="_(* #,##0_);_(* \(#,##0\);_(* &quot;-&quot;??_);_(@_)"/>
    </dxf>
    <dxf>
      <font>
        <b val="0"/>
        <i val="0"/>
        <strike val="0"/>
        <condense val="0"/>
        <extend val="0"/>
        <outline val="0"/>
        <shadow val="0"/>
        <u val="none"/>
        <vertAlign val="baseline"/>
        <sz val="10"/>
        <color theme="1"/>
        <name val="Calibri"/>
        <family val="2"/>
        <scheme val="minor"/>
      </font>
    </dxf>
    <dxf>
      <numFmt numFmtId="164" formatCode="_(* #,##0_);_(* \(#,##0\);_(* &quot;-&quot;??_);_(@_)"/>
    </dxf>
    <dxf>
      <numFmt numFmtId="0" formatCode="General"/>
    </dxf>
    <dxf>
      <font>
        <b val="0"/>
        <i val="0"/>
        <strike val="0"/>
        <condense val="0"/>
        <extend val="0"/>
        <outline val="0"/>
        <shadow val="0"/>
        <u val="none"/>
        <vertAlign val="baseline"/>
        <sz val="10"/>
        <color theme="1"/>
        <name val="Calibri"/>
        <family val="2"/>
        <scheme val="minor"/>
      </font>
    </dxf>
    <dxf>
      <numFmt numFmtId="164" formatCode="_(* #,##0_);_(* \(#,##0\);_(* &quot;-&quot;??_);_(@_)"/>
    </dxf>
    <dxf>
      <numFmt numFmtId="0" formatCode="General"/>
    </dxf>
    <dxf>
      <font>
        <b val="0"/>
        <i val="0"/>
        <strike val="0"/>
        <condense val="0"/>
        <extend val="0"/>
        <outline val="0"/>
        <shadow val="0"/>
        <u val="none"/>
        <vertAlign val="baseline"/>
        <sz val="10"/>
        <color theme="1"/>
        <name val="Calibri"/>
        <family val="2"/>
        <scheme val="minor"/>
      </font>
    </dxf>
    <dxf>
      <numFmt numFmtId="164" formatCode="_(* #,##0_);_(* \(#,##0\);_(* &quot;-&quot;??_);_(@_)"/>
    </dxf>
    <dxf>
      <font>
        <b val="0"/>
        <i val="0"/>
        <strike val="0"/>
        <condense val="0"/>
        <extend val="0"/>
        <outline val="0"/>
        <shadow val="0"/>
        <u val="none"/>
        <vertAlign val="baseline"/>
        <sz val="10"/>
        <color theme="1"/>
        <name val="Calibri"/>
        <family val="2"/>
        <scheme val="minor"/>
      </font>
      <numFmt numFmtId="164" formatCode="_(* #,##0_);_(* \(#,##0\);_(* &quot;-&quot;??_);_(@_)"/>
    </dxf>
    <dxf>
      <numFmt numFmtId="0" formatCode="General"/>
    </dxf>
    <dxf>
      <numFmt numFmtId="13" formatCode="0%"/>
    </dxf>
    <dxf>
      <numFmt numFmtId="164" formatCode="_(* #,##0_);_(* \(#,##0\);_(* &quot;-&quot;??_);_(@_)"/>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color theme="1" tint="-0.249977111117893"/>
      </font>
    </dxf>
    <dxf>
      <font>
        <b/>
      </font>
    </dxf>
    <dxf>
      <font>
        <color theme="1" tint="-0.249977111117893"/>
      </font>
    </dxf>
    <dxf>
      <font>
        <b/>
      </font>
    </dxf>
    <dxf>
      <font>
        <color theme="1" tint="-0.249977111117893"/>
      </font>
    </dxf>
    <dxf>
      <font>
        <b/>
      </font>
    </dxf>
    <dxf>
      <font>
        <b/>
      </font>
    </dxf>
    <dxf>
      <font>
        <color theme="1" tint="-0.249977111117893"/>
      </font>
    </dxf>
    <dxf>
      <alignment relativeIndent="1"/>
    </dxf>
    <dxf>
      <alignment relativeIndent="1"/>
    </dxf>
    <dxf>
      <alignment relativeIndent="1"/>
    </dxf>
    <dxf>
      <font>
        <b/>
      </font>
    </dxf>
    <dxf>
      <font>
        <color theme="1" tint="-0.249977111117893"/>
      </font>
    </dxf>
    <dxf>
      <font>
        <b val="0"/>
      </font>
    </dxf>
    <dxf>
      <font>
        <color theme="1"/>
      </font>
    </dxf>
    <dxf>
      <font>
        <color theme="1" tint="-0.249977111117893"/>
      </font>
    </dxf>
    <dxf>
      <font>
        <b/>
      </font>
    </dxf>
    <dxf>
      <font>
        <b/>
      </font>
    </dxf>
    <dxf>
      <font>
        <color theme="1" tint="-0.249977111117893"/>
      </font>
    </dxf>
    <dxf>
      <font>
        <color theme="1" tint="-0.249977111117893"/>
      </font>
    </dxf>
    <dxf>
      <font>
        <b/>
      </font>
    </dxf>
    <dxf>
      <font>
        <color theme="1" tint="-0.249977111117893"/>
      </font>
    </dxf>
    <dxf>
      <font>
        <b/>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i val="0"/>
        <color theme="1" tint="0.59996337778862885"/>
      </font>
      <border diagonalUp="0" diagonalDown="0">
        <left/>
        <right/>
        <top/>
        <bottom/>
        <vertical/>
        <horizontal/>
      </border>
    </dxf>
    <dxf>
      <font>
        <color theme="1"/>
      </font>
      <fill>
        <patternFill patternType="none">
          <bgColor auto="1"/>
        </patternFill>
      </fill>
      <border diagonalUp="0" diagonalDown="0">
        <left/>
        <right/>
        <top/>
        <bottom/>
        <vertical/>
        <horizontal/>
      </border>
    </dxf>
    <dxf>
      <font>
        <b/>
        <color theme="1"/>
      </font>
      <border>
        <bottom style="thin">
          <color theme="8"/>
        </bottom>
        <vertical/>
        <horizontal/>
      </border>
    </dxf>
    <dxf>
      <font>
        <color theme="1"/>
      </font>
      <fill>
        <patternFill>
          <bgColor theme="9" tint="-0.24994659260841701"/>
        </patternFill>
      </fill>
      <border diagonalUp="0" diagonalDown="0">
        <left/>
        <right/>
        <top/>
        <bottom/>
        <vertical/>
        <horizontal/>
      </border>
    </dxf>
    <dxf>
      <font>
        <b val="0"/>
        <i val="0"/>
      </font>
    </dxf>
    <dxf>
      <font>
        <b/>
        <i val="0"/>
        <color theme="1" tint="0.39994506668294322"/>
      </font>
    </dxf>
    <dxf>
      <font>
        <b/>
        <i val="0"/>
        <color theme="1"/>
      </font>
    </dxf>
    <dxf>
      <font>
        <b val="0"/>
        <i val="0"/>
      </font>
    </dxf>
    <dxf>
      <font>
        <color theme="1"/>
      </font>
    </dxf>
    <dxf>
      <font>
        <color theme="1"/>
      </font>
    </dxf>
    <dxf>
      <font>
        <b/>
        <i val="0"/>
        <color theme="1"/>
      </font>
      <fill>
        <patternFill patternType="none">
          <bgColor auto="1"/>
        </patternFill>
      </fill>
    </dxf>
    <dxf>
      <font>
        <b/>
        <i val="0"/>
        <color theme="1"/>
      </font>
    </dxf>
    <dxf>
      <font>
        <b val="0"/>
        <i val="0"/>
      </font>
    </dxf>
    <dxf>
      <font>
        <b/>
        <i val="0"/>
        <color theme="1"/>
      </font>
      <fill>
        <patternFill>
          <bgColor theme="9"/>
        </patternFill>
      </fill>
    </dxf>
    <dxf>
      <font>
        <b val="0"/>
        <i val="0"/>
        <color theme="1" tint="0.59996337778862885"/>
      </font>
      <fill>
        <patternFill>
          <bgColor theme="0"/>
        </patternFill>
      </fill>
      <border diagonalUp="0" diagonalDown="0">
        <left/>
        <right/>
        <top/>
        <bottom/>
        <vertical/>
        <horizontal/>
      </border>
    </dxf>
  </dxfs>
  <tableStyles count="3" defaultTableStyle="TableStyleMedium2" defaultPivotStyle="PivotStyleLight16">
    <tableStyle name="PivotStyleLight22 2" table="0" count="11" xr9:uid="{F823AFD5-0776-4C4F-AFA8-88A06E6A10E2}">
      <tableStyleElement type="wholeTable" dxfId="174"/>
      <tableStyleElement type="headerRow" dxfId="173"/>
      <tableStyleElement type="firstColumn" dxfId="172"/>
      <tableStyleElement type="firstSubtotalColumn" dxfId="171"/>
      <tableStyleElement type="firstSubtotalRow" dxfId="170"/>
      <tableStyleElement type="secondSubtotalRow" dxfId="169"/>
      <tableStyleElement type="thirdSubtotalRow" dxfId="168"/>
      <tableStyleElement type="secondColumnSubheading" dxfId="167"/>
      <tableStyleElement type="firstRowSubheading" dxfId="166"/>
      <tableStyleElement type="secondRowSubheading" dxfId="165"/>
      <tableStyleElement type="thirdRowSubheading" dxfId="164"/>
    </tableStyle>
    <tableStyle name="SlicerStyleDark5 2" pivot="0" table="0" count="10" xr9:uid="{08339F87-E950-4101-BA2A-96FE786913C9}">
      <tableStyleElement type="wholeTable" dxfId="163"/>
      <tableStyleElement type="headerRow" dxfId="162"/>
    </tableStyle>
    <tableStyle name="SlicerStyleDark5 2 2" pivot="0" table="0" count="10" xr9:uid="{EEDEED2C-3294-4660-9187-AA74D0E5F14E}">
      <tableStyleElement type="wholeTable" dxfId="161"/>
      <tableStyleElement type="headerRow" dxfId="160"/>
    </tableStyle>
  </tableStyles>
  <colors>
    <mruColors>
      <color rgb="FF212121"/>
      <color rgb="FFFBFBFB"/>
      <color rgb="FF373E49"/>
      <color rgb="FF061D24"/>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b/>
            <i val="0"/>
            <color theme="0"/>
          </font>
          <fill>
            <patternFill patternType="solid">
              <fgColor theme="8"/>
              <bgColor theme="8" tint="-0.24994659260841701"/>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b/>
            <i val="0"/>
            <color theme="0"/>
          </font>
          <fill>
            <patternFill patternType="solid">
              <fgColor theme="8"/>
              <bgColor theme="8" tint="-0.24994659260841701"/>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5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5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1.xml"/><Relationship Id="rId117" Type="http://schemas.openxmlformats.org/officeDocument/2006/relationships/customXml" Target="../customXml/item50.xml"/><Relationship Id="rId21" Type="http://schemas.openxmlformats.org/officeDocument/2006/relationships/pivotCacheDefinition" Target="pivotCache/pivotCacheDefinition6.xml"/><Relationship Id="rId42" Type="http://schemas.microsoft.com/office/2007/relationships/slicerCache" Target="slicerCaches/slicerCache4.xml"/><Relationship Id="rId47" Type="http://schemas.microsoft.com/office/2007/relationships/slicerCache" Target="slicerCaches/slicerCache9.xml"/><Relationship Id="rId63" Type="http://schemas.openxmlformats.org/officeDocument/2006/relationships/styles" Target="styles.xml"/><Relationship Id="rId68" Type="http://schemas.openxmlformats.org/officeDocument/2006/relationships/customXml" Target="../customXml/item1.xml"/><Relationship Id="rId84" Type="http://schemas.openxmlformats.org/officeDocument/2006/relationships/customXml" Target="../customXml/item17.xml"/><Relationship Id="rId89" Type="http://schemas.openxmlformats.org/officeDocument/2006/relationships/customXml" Target="../customXml/item22.xml"/><Relationship Id="rId112" Type="http://schemas.openxmlformats.org/officeDocument/2006/relationships/customXml" Target="../customXml/item45.xml"/><Relationship Id="rId16" Type="http://schemas.openxmlformats.org/officeDocument/2006/relationships/pivotCacheDefinition" Target="pivotCache/pivotCacheDefinition1.xml"/><Relationship Id="rId107" Type="http://schemas.openxmlformats.org/officeDocument/2006/relationships/customXml" Target="../customXml/item40.xml"/><Relationship Id="rId11" Type="http://schemas.openxmlformats.org/officeDocument/2006/relationships/worksheet" Target="worksheets/sheet11.xml"/><Relationship Id="rId32" Type="http://schemas.openxmlformats.org/officeDocument/2006/relationships/pivotCacheDefinition" Target="pivotCache/pivotCacheDefinition17.xml"/><Relationship Id="rId37" Type="http://schemas.openxmlformats.org/officeDocument/2006/relationships/pivotCacheDefinition" Target="pivotCache/pivotCacheDefinition22.xml"/><Relationship Id="rId53" Type="http://schemas.microsoft.com/office/2007/relationships/slicerCache" Target="slicerCaches/slicerCache15.xml"/><Relationship Id="rId58" Type="http://schemas.microsoft.com/office/2007/relationships/slicerCache" Target="slicerCaches/slicerCache20.xml"/><Relationship Id="rId74" Type="http://schemas.openxmlformats.org/officeDocument/2006/relationships/customXml" Target="../customXml/item7.xml"/><Relationship Id="rId79" Type="http://schemas.openxmlformats.org/officeDocument/2006/relationships/customXml" Target="../customXml/item12.xml"/><Relationship Id="rId102" Type="http://schemas.openxmlformats.org/officeDocument/2006/relationships/customXml" Target="../customXml/item35.xml"/><Relationship Id="rId5" Type="http://schemas.openxmlformats.org/officeDocument/2006/relationships/worksheet" Target="worksheets/sheet5.xml"/><Relationship Id="rId90" Type="http://schemas.openxmlformats.org/officeDocument/2006/relationships/customXml" Target="../customXml/item23.xml"/><Relationship Id="rId95" Type="http://schemas.openxmlformats.org/officeDocument/2006/relationships/customXml" Target="../customXml/item28.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43" Type="http://schemas.microsoft.com/office/2007/relationships/slicerCache" Target="slicerCaches/slicerCache5.xml"/><Relationship Id="rId48" Type="http://schemas.microsoft.com/office/2007/relationships/slicerCache" Target="slicerCaches/slicerCache10.xml"/><Relationship Id="rId64" Type="http://schemas.openxmlformats.org/officeDocument/2006/relationships/sharedStrings" Target="sharedStrings.xml"/><Relationship Id="rId69" Type="http://schemas.openxmlformats.org/officeDocument/2006/relationships/customXml" Target="../customXml/item2.xml"/><Relationship Id="rId113" Type="http://schemas.openxmlformats.org/officeDocument/2006/relationships/customXml" Target="../customXml/item46.xml"/><Relationship Id="rId118" Type="http://schemas.openxmlformats.org/officeDocument/2006/relationships/customXml" Target="../customXml/item51.xml"/><Relationship Id="rId80" Type="http://schemas.openxmlformats.org/officeDocument/2006/relationships/customXml" Target="../customXml/item13.xml"/><Relationship Id="rId85" Type="http://schemas.openxmlformats.org/officeDocument/2006/relationships/customXml" Target="../customXml/item18.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33" Type="http://schemas.openxmlformats.org/officeDocument/2006/relationships/pivotCacheDefinition" Target="pivotCache/pivotCacheDefinition18.xml"/><Relationship Id="rId38" Type="http://schemas.openxmlformats.org/officeDocument/2006/relationships/pivotCacheDefinition" Target="pivotCache/pivotCacheDefinition23.xml"/><Relationship Id="rId59" Type="http://schemas.microsoft.com/office/2007/relationships/slicerCache" Target="slicerCaches/slicerCache21.xml"/><Relationship Id="rId103" Type="http://schemas.openxmlformats.org/officeDocument/2006/relationships/customXml" Target="../customXml/item36.xml"/><Relationship Id="rId108" Type="http://schemas.openxmlformats.org/officeDocument/2006/relationships/customXml" Target="../customXml/item41.xml"/><Relationship Id="rId54" Type="http://schemas.microsoft.com/office/2007/relationships/slicerCache" Target="slicerCaches/slicerCache16.xml"/><Relationship Id="rId70" Type="http://schemas.openxmlformats.org/officeDocument/2006/relationships/customXml" Target="../customXml/item3.xml"/><Relationship Id="rId75" Type="http://schemas.openxmlformats.org/officeDocument/2006/relationships/customXml" Target="../customXml/item8.xml"/><Relationship Id="rId91" Type="http://schemas.openxmlformats.org/officeDocument/2006/relationships/customXml" Target="../customXml/item24.xml"/><Relationship Id="rId96"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pivotCacheDefinition" Target="pivotCache/pivotCacheDefinition8.xml"/><Relationship Id="rId28" Type="http://schemas.openxmlformats.org/officeDocument/2006/relationships/pivotCacheDefinition" Target="pivotCache/pivotCacheDefinition13.xml"/><Relationship Id="rId49" Type="http://schemas.microsoft.com/office/2007/relationships/slicerCache" Target="slicerCaches/slicerCache11.xml"/><Relationship Id="rId114" Type="http://schemas.openxmlformats.org/officeDocument/2006/relationships/customXml" Target="../customXml/item47.xml"/><Relationship Id="rId119" Type="http://schemas.openxmlformats.org/officeDocument/2006/relationships/customXml" Target="../customXml/item52.xml"/><Relationship Id="rId44" Type="http://schemas.microsoft.com/office/2007/relationships/slicerCache" Target="slicerCaches/slicerCache6.xml"/><Relationship Id="rId60" Type="http://schemas.microsoft.com/office/2007/relationships/slicerCache" Target="slicerCaches/slicerCache22.xml"/><Relationship Id="rId65" Type="http://schemas.openxmlformats.org/officeDocument/2006/relationships/sheetMetadata" Target="metadata.xml"/><Relationship Id="rId81" Type="http://schemas.openxmlformats.org/officeDocument/2006/relationships/customXml" Target="../customXml/item14.xml"/><Relationship Id="rId86"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9" Type="http://schemas.microsoft.com/office/2007/relationships/slicerCache" Target="slicerCaches/slicerCache1.xml"/><Relationship Id="rId109" Type="http://schemas.openxmlformats.org/officeDocument/2006/relationships/customXml" Target="../customXml/item42.xml"/><Relationship Id="rId34" Type="http://schemas.openxmlformats.org/officeDocument/2006/relationships/pivotCacheDefinition" Target="pivotCache/pivotCacheDefinition19.xml"/><Relationship Id="rId50" Type="http://schemas.microsoft.com/office/2007/relationships/slicerCache" Target="slicerCaches/slicerCache12.xml"/><Relationship Id="rId55" Type="http://schemas.microsoft.com/office/2007/relationships/slicerCache" Target="slicerCaches/slicerCache17.xml"/><Relationship Id="rId76" Type="http://schemas.openxmlformats.org/officeDocument/2006/relationships/customXml" Target="../customXml/item9.xml"/><Relationship Id="rId97" Type="http://schemas.openxmlformats.org/officeDocument/2006/relationships/customXml" Target="../customXml/item30.xml"/><Relationship Id="rId104" Type="http://schemas.openxmlformats.org/officeDocument/2006/relationships/customXml" Target="../customXml/item37.xml"/><Relationship Id="rId120" Type="http://schemas.openxmlformats.org/officeDocument/2006/relationships/customXml" Target="../customXml/item53.xml"/><Relationship Id="rId7" Type="http://schemas.openxmlformats.org/officeDocument/2006/relationships/worksheet" Target="worksheets/sheet7.xml"/><Relationship Id="rId71" Type="http://schemas.openxmlformats.org/officeDocument/2006/relationships/customXml" Target="../customXml/item4.xml"/><Relationship Id="rId92" Type="http://schemas.openxmlformats.org/officeDocument/2006/relationships/customXml" Target="../customXml/item25.xml"/><Relationship Id="rId2" Type="http://schemas.openxmlformats.org/officeDocument/2006/relationships/worksheet" Target="worksheets/sheet2.xml"/><Relationship Id="rId29" Type="http://schemas.openxmlformats.org/officeDocument/2006/relationships/pivotCacheDefinition" Target="pivotCache/pivotCacheDefinition14.xml"/><Relationship Id="rId24" Type="http://schemas.openxmlformats.org/officeDocument/2006/relationships/pivotCacheDefinition" Target="pivotCache/pivotCacheDefinition9.xml"/><Relationship Id="rId40" Type="http://schemas.microsoft.com/office/2007/relationships/slicerCache" Target="slicerCaches/slicerCache2.xml"/><Relationship Id="rId45" Type="http://schemas.microsoft.com/office/2007/relationships/slicerCache" Target="slicerCaches/slicerCache7.xml"/><Relationship Id="rId66" Type="http://schemas.openxmlformats.org/officeDocument/2006/relationships/powerPivotData" Target="model/item.data"/><Relationship Id="rId87" Type="http://schemas.openxmlformats.org/officeDocument/2006/relationships/customXml" Target="../customXml/item20.xml"/><Relationship Id="rId110" Type="http://schemas.openxmlformats.org/officeDocument/2006/relationships/customXml" Target="../customXml/item43.xml"/><Relationship Id="rId115" Type="http://schemas.openxmlformats.org/officeDocument/2006/relationships/customXml" Target="../customXml/item48.xml"/><Relationship Id="rId61" Type="http://schemas.openxmlformats.org/officeDocument/2006/relationships/theme" Target="theme/theme1.xml"/><Relationship Id="rId82" Type="http://schemas.openxmlformats.org/officeDocument/2006/relationships/customXml" Target="../customXml/item15.xml"/><Relationship Id="rId19" Type="http://schemas.openxmlformats.org/officeDocument/2006/relationships/pivotCacheDefinition" Target="pivotCache/pivotCacheDefinition4.xml"/><Relationship Id="rId14" Type="http://schemas.openxmlformats.org/officeDocument/2006/relationships/worksheet" Target="worksheets/sheet14.xml"/><Relationship Id="rId30" Type="http://schemas.openxmlformats.org/officeDocument/2006/relationships/pivotCacheDefinition" Target="pivotCache/pivotCacheDefinition15.xml"/><Relationship Id="rId35" Type="http://schemas.openxmlformats.org/officeDocument/2006/relationships/pivotCacheDefinition" Target="pivotCache/pivotCacheDefinition20.xml"/><Relationship Id="rId56" Type="http://schemas.microsoft.com/office/2007/relationships/slicerCache" Target="slicerCaches/slicerCache18.xml"/><Relationship Id="rId77" Type="http://schemas.openxmlformats.org/officeDocument/2006/relationships/customXml" Target="../customXml/item10.xml"/><Relationship Id="rId100" Type="http://schemas.openxmlformats.org/officeDocument/2006/relationships/customXml" Target="../customXml/item33.xml"/><Relationship Id="rId105" Type="http://schemas.openxmlformats.org/officeDocument/2006/relationships/customXml" Target="../customXml/item38.xml"/><Relationship Id="rId8" Type="http://schemas.openxmlformats.org/officeDocument/2006/relationships/worksheet" Target="worksheets/sheet8.xml"/><Relationship Id="rId51" Type="http://schemas.microsoft.com/office/2007/relationships/slicerCache" Target="slicerCaches/slicerCache13.xml"/><Relationship Id="rId72" Type="http://schemas.openxmlformats.org/officeDocument/2006/relationships/customXml" Target="../customXml/item5.xml"/><Relationship Id="rId93" Type="http://schemas.openxmlformats.org/officeDocument/2006/relationships/customXml" Target="../customXml/item26.xml"/><Relationship Id="rId98" Type="http://schemas.openxmlformats.org/officeDocument/2006/relationships/customXml" Target="../customXml/item31.xml"/><Relationship Id="rId121" Type="http://schemas.openxmlformats.org/officeDocument/2006/relationships/customXml" Target="../customXml/item54.xml"/><Relationship Id="rId3" Type="http://schemas.openxmlformats.org/officeDocument/2006/relationships/worksheet" Target="worksheets/sheet3.xml"/><Relationship Id="rId25" Type="http://schemas.openxmlformats.org/officeDocument/2006/relationships/pivotCacheDefinition" Target="pivotCache/pivotCacheDefinition10.xml"/><Relationship Id="rId46" Type="http://schemas.microsoft.com/office/2007/relationships/slicerCache" Target="slicerCaches/slicerCache8.xml"/><Relationship Id="rId67" Type="http://schemas.openxmlformats.org/officeDocument/2006/relationships/calcChain" Target="calcChain.xml"/><Relationship Id="rId116" Type="http://schemas.openxmlformats.org/officeDocument/2006/relationships/customXml" Target="../customXml/item49.xml"/><Relationship Id="rId20" Type="http://schemas.openxmlformats.org/officeDocument/2006/relationships/pivotCacheDefinition" Target="pivotCache/pivotCacheDefinition5.xml"/><Relationship Id="rId41" Type="http://schemas.microsoft.com/office/2007/relationships/slicerCache" Target="slicerCaches/slicerCache3.xml"/><Relationship Id="rId62" Type="http://schemas.openxmlformats.org/officeDocument/2006/relationships/connections" Target="connections.xml"/><Relationship Id="rId83" Type="http://schemas.openxmlformats.org/officeDocument/2006/relationships/customXml" Target="../customXml/item16.xml"/><Relationship Id="rId88" Type="http://schemas.openxmlformats.org/officeDocument/2006/relationships/customXml" Target="../customXml/item21.xml"/><Relationship Id="rId111" Type="http://schemas.openxmlformats.org/officeDocument/2006/relationships/customXml" Target="../customXml/item44.xml"/><Relationship Id="rId15" Type="http://schemas.openxmlformats.org/officeDocument/2006/relationships/worksheet" Target="worksheets/sheet15.xml"/><Relationship Id="rId36" Type="http://schemas.openxmlformats.org/officeDocument/2006/relationships/pivotCacheDefinition" Target="pivotCache/pivotCacheDefinition21.xml"/><Relationship Id="rId57" Type="http://schemas.microsoft.com/office/2007/relationships/slicerCache" Target="slicerCaches/slicerCache19.xml"/><Relationship Id="rId106" Type="http://schemas.openxmlformats.org/officeDocument/2006/relationships/customXml" Target="../customXml/item39.xml"/><Relationship Id="rId10" Type="http://schemas.openxmlformats.org/officeDocument/2006/relationships/worksheet" Target="worksheets/sheet10.xml"/><Relationship Id="rId31" Type="http://schemas.openxmlformats.org/officeDocument/2006/relationships/pivotCacheDefinition" Target="pivotCache/pivotCacheDefinition16.xml"/><Relationship Id="rId52" Type="http://schemas.microsoft.com/office/2007/relationships/slicerCache" Target="slicerCaches/slicerCache14.xml"/><Relationship Id="rId73" Type="http://schemas.openxmlformats.org/officeDocument/2006/relationships/customXml" Target="../customXml/item6.xml"/><Relationship Id="rId78" Type="http://schemas.openxmlformats.org/officeDocument/2006/relationships/customXml" Target="../customXml/item11.xml"/><Relationship Id="rId94" Type="http://schemas.openxmlformats.org/officeDocument/2006/relationships/customXml" Target="../customXml/item27.xml"/><Relationship Id="rId99" Type="http://schemas.openxmlformats.org/officeDocument/2006/relationships/customXml" Target="../customXml/item32.xml"/><Relationship Id="rId101" Type="http://schemas.openxmlformats.org/officeDocument/2006/relationships/customXml" Target="../customXml/item34.xml"/><Relationship Id="rId122" Type="http://schemas.openxmlformats.org/officeDocument/2006/relationships/customXml" Target="../customXml/item55.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809982085572637"/>
          <c:y val="0.14285714285714285"/>
          <c:w val="0.63309947367690145"/>
          <c:h val="0.80476190476190479"/>
        </c:manualLayout>
      </c:layout>
      <c:barChart>
        <c:barDir val="bar"/>
        <c:grouping val="clustered"/>
        <c:varyColors val="0"/>
        <c:ser>
          <c:idx val="0"/>
          <c:order val="0"/>
          <c:tx>
            <c:strRef>
              <c:f>dbs_account!$M$4</c:f>
              <c:strCache>
                <c:ptCount val="1"/>
                <c:pt idx="0">
                  <c:v>% OVER REVENUE</c:v>
                </c:pt>
              </c:strCache>
            </c:strRef>
          </c:tx>
          <c:spPr>
            <a:solidFill>
              <a:schemeClr val="accent6">
                <a:lumMod val="75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A755-45FC-832D-2779770E40C0}"/>
              </c:ext>
            </c:extLst>
          </c:dPt>
          <c:dPt>
            <c:idx val="1"/>
            <c:invertIfNegative val="0"/>
            <c:bubble3D val="0"/>
            <c:spPr>
              <a:solidFill>
                <a:schemeClr val="tx2"/>
              </a:solidFill>
              <a:ln>
                <a:noFill/>
              </a:ln>
              <a:effectLst/>
            </c:spPr>
            <c:extLst>
              <c:ext xmlns:c16="http://schemas.microsoft.com/office/drawing/2014/chart" uri="{C3380CC4-5D6E-409C-BE32-E72D297353CC}">
                <c16:uniqueId val="{00000002-A755-45FC-832D-2779770E40C0}"/>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A755-45FC-832D-2779770E40C0}"/>
              </c:ext>
            </c:extLst>
          </c:dPt>
          <c:dPt>
            <c:idx val="3"/>
            <c:invertIfNegative val="0"/>
            <c:bubble3D val="0"/>
            <c:spPr>
              <a:solidFill>
                <a:schemeClr val="tx2"/>
              </a:solidFill>
              <a:ln>
                <a:noFill/>
              </a:ln>
              <a:effectLst/>
            </c:spPr>
            <c:extLst>
              <c:ext xmlns:c16="http://schemas.microsoft.com/office/drawing/2014/chart" uri="{C3380CC4-5D6E-409C-BE32-E72D297353CC}">
                <c16:uniqueId val="{00000003-A755-45FC-832D-2779770E40C0}"/>
              </c:ext>
            </c:extLst>
          </c:dPt>
          <c:dPt>
            <c:idx val="5"/>
            <c:invertIfNegative val="0"/>
            <c:bubble3D val="0"/>
            <c:spPr>
              <a:solidFill>
                <a:schemeClr val="tx1"/>
              </a:solidFill>
              <a:ln>
                <a:noFill/>
              </a:ln>
              <a:effectLst/>
            </c:spPr>
            <c:extLst>
              <c:ext xmlns:c16="http://schemas.microsoft.com/office/drawing/2014/chart" uri="{C3380CC4-5D6E-409C-BE32-E72D297353CC}">
                <c16:uniqueId val="{00000001-A755-45FC-832D-2779770E40C0}"/>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dbs_account!$I$5:$I$11</c15:sqref>
                  </c15:fullRef>
                </c:ext>
              </c:extLst>
              <c:f>dbs_account!$I$6:$I$11</c:f>
              <c:strCache>
                <c:ptCount val="6"/>
                <c:pt idx="0">
                  <c:v>Cost of Sales</c:v>
                </c:pt>
                <c:pt idx="1">
                  <c:v>Gross Profit</c:v>
                </c:pt>
                <c:pt idx="2">
                  <c:v>Expenses</c:v>
                </c:pt>
                <c:pt idx="3">
                  <c:v>Operating Income (Loss)</c:v>
                </c:pt>
                <c:pt idx="4">
                  <c:v>Other Income</c:v>
                </c:pt>
                <c:pt idx="5">
                  <c:v>Net Profit (Loss)</c:v>
                </c:pt>
              </c:strCache>
            </c:strRef>
          </c:cat>
          <c:val>
            <c:numRef>
              <c:extLst>
                <c:ext xmlns:c15="http://schemas.microsoft.com/office/drawing/2012/chart" uri="{02D57815-91ED-43cb-92C2-25804820EDAC}">
                  <c15:fullRef>
                    <c15:sqref>dbs_account!$M$5:$M$11</c15:sqref>
                  </c15:fullRef>
                </c:ext>
              </c:extLst>
              <c:f>dbs_account!$M$6:$M$11</c:f>
              <c:numCache>
                <c:formatCode>0%</c:formatCode>
                <c:ptCount val="6"/>
                <c:pt idx="0">
                  <c:v>0.27810018556186983</c:v>
                </c:pt>
                <c:pt idx="1">
                  <c:v>0.72189981443813012</c:v>
                </c:pt>
                <c:pt idx="2">
                  <c:v>0.37005956162332893</c:v>
                </c:pt>
                <c:pt idx="3">
                  <c:v>0.35184025281480125</c:v>
                </c:pt>
                <c:pt idx="4">
                  <c:v>0.29230540126150839</c:v>
                </c:pt>
                <c:pt idx="5">
                  <c:v>0.64414565407630964</c:v>
                </c:pt>
              </c:numCache>
            </c:numRef>
          </c:val>
          <c:extLst>
            <c:ext xmlns:c16="http://schemas.microsoft.com/office/drawing/2014/chart" uri="{C3380CC4-5D6E-409C-BE32-E72D297353CC}">
              <c16:uniqueId val="{00000000-A755-45FC-832D-2779770E40C0}"/>
            </c:ext>
          </c:extLst>
        </c:ser>
        <c:dLbls>
          <c:showLegendKey val="0"/>
          <c:showVal val="0"/>
          <c:showCatName val="0"/>
          <c:showSerName val="0"/>
          <c:showPercent val="0"/>
          <c:showBubbleSize val="0"/>
        </c:dLbls>
        <c:gapWidth val="10"/>
        <c:axId val="9322992"/>
        <c:axId val="1508345440"/>
      </c:barChart>
      <c:catAx>
        <c:axId val="9322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baseline="0">
                <a:solidFill>
                  <a:schemeClr val="tx1">
                    <a:lumMod val="65000"/>
                    <a:lumOff val="35000"/>
                  </a:schemeClr>
                </a:solidFill>
                <a:latin typeface="+mn-lt"/>
                <a:ea typeface="+mn-ea"/>
                <a:cs typeface="+mn-cs"/>
              </a:defRPr>
            </a:pPr>
            <a:endParaRPr lang="en-US"/>
          </a:p>
        </c:txPr>
        <c:crossAx val="1508345440"/>
        <c:crosses val="autoZero"/>
        <c:auto val="1"/>
        <c:lblAlgn val="ctr"/>
        <c:lblOffset val="100"/>
        <c:noMultiLvlLbl val="0"/>
      </c:catAx>
      <c:valAx>
        <c:axId val="1508345440"/>
        <c:scaling>
          <c:orientation val="minMax"/>
        </c:scaling>
        <c:delete val="1"/>
        <c:axPos val="b"/>
        <c:numFmt formatCode="0%" sourceLinked="1"/>
        <c:majorTickMark val="out"/>
        <c:minorTickMark val="none"/>
        <c:tickLblPos val="nextTo"/>
        <c:crossAx val="932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668885461482265"/>
          <c:y val="0.14619061090417593"/>
          <c:w val="0.63845442000162356"/>
          <c:h val="0.815514168513367"/>
        </c:manualLayout>
      </c:layout>
      <c:barChart>
        <c:barDir val="bar"/>
        <c:grouping val="clustered"/>
        <c:varyColors val="0"/>
        <c:ser>
          <c:idx val="2"/>
          <c:order val="2"/>
          <c:tx>
            <c:strRef>
              <c:f>dbs_variance!$BJ$4</c:f>
              <c:strCache>
                <c:ptCount val="1"/>
                <c:pt idx="0">
                  <c:v>FAV VAR %</c:v>
                </c:pt>
              </c:strCache>
            </c:strRef>
          </c:tx>
          <c:spPr>
            <a:noFill/>
            <a:ln>
              <a:noFill/>
            </a:ln>
            <a:effectLst/>
          </c:spPr>
          <c:invertIfNegative val="0"/>
          <c:errBars>
            <c:errBarType val="minus"/>
            <c:errValType val="percentage"/>
            <c:noEndCap val="0"/>
            <c:val val="0"/>
            <c:spPr>
              <a:noFill/>
              <a:ln w="9525" cap="flat" cmpd="sng" algn="ctr">
                <a:solidFill>
                  <a:schemeClr val="accent5">
                    <a:alpha val="50000"/>
                  </a:schemeClr>
                </a:solidFill>
                <a:round/>
                <a:headEnd type="oval"/>
              </a:ln>
              <a:effectLst/>
            </c:spPr>
          </c:errBars>
          <c:cat>
            <c:strRef>
              <c:f>dbs_variance!$BD$5:$BD$40</c:f>
              <c:strCache>
                <c:ptCount val="36"/>
                <c:pt idx="0">
                  <c:v>Registrations</c:v>
                </c:pt>
                <c:pt idx="1">
                  <c:v>Workcover Insurance</c:v>
                </c:pt>
                <c:pt idx="2">
                  <c:v>Equipment hire</c:v>
                </c:pt>
                <c:pt idx="3">
                  <c:v>Electricity/Gas</c:v>
                </c:pt>
                <c:pt idx="4">
                  <c:v>Bank charges</c:v>
                </c:pt>
                <c:pt idx="5">
                  <c:v>Promotion - Other</c:v>
                </c:pt>
                <c:pt idx="6">
                  <c:v>Credit card commission</c:v>
                </c:pt>
                <c:pt idx="7">
                  <c:v>Rent</c:v>
                </c:pt>
                <c:pt idx="8">
                  <c:v>Tyres &amp; other replacement costs</c:v>
                </c:pt>
                <c:pt idx="9">
                  <c:v>Repair &amp; maintenance</c:v>
                </c:pt>
                <c:pt idx="10">
                  <c:v>Parking/Taxis/Tolls</c:v>
                </c:pt>
                <c:pt idx="11">
                  <c:v>Hosting expenses</c:v>
                </c:pt>
                <c:pt idx="12">
                  <c:v>Telephones</c:v>
                </c:pt>
                <c:pt idx="13">
                  <c:v>Fuel</c:v>
                </c:pt>
                <c:pt idx="14">
                  <c:v>Property Insurance</c:v>
                </c:pt>
                <c:pt idx="15">
                  <c:v>Recruitment costs</c:v>
                </c:pt>
                <c:pt idx="16">
                  <c:v>Waste removal</c:v>
                </c:pt>
                <c:pt idx="17">
                  <c:v>Vehicle service costs</c:v>
                </c:pt>
                <c:pt idx="18">
                  <c:v>Cleaning &amp; cleaning products</c:v>
                </c:pt>
                <c:pt idx="19">
                  <c:v>Advertising</c:v>
                </c:pt>
                <c:pt idx="20">
                  <c:v>Office Supplies</c:v>
                </c:pt>
                <c:pt idx="21">
                  <c:v>Newspapers &amp; magazines</c:v>
                </c:pt>
                <c:pt idx="22">
                  <c:v>Insurance</c:v>
                </c:pt>
                <c:pt idx="23">
                  <c:v>Entertainment/Meals</c:v>
                </c:pt>
                <c:pt idx="24">
                  <c:v>Consultant fees</c:v>
                </c:pt>
                <c:pt idx="25">
                  <c:v>Domain name registration</c:v>
                </c:pt>
                <c:pt idx="26">
                  <c:v>Superannuation</c:v>
                </c:pt>
                <c:pt idx="27">
                  <c:v>Water</c:v>
                </c:pt>
                <c:pt idx="28">
                  <c:v>Business insurance</c:v>
                </c:pt>
                <c:pt idx="29">
                  <c:v>Laundry/dry cleaning</c:v>
                </c:pt>
                <c:pt idx="30">
                  <c:v>Salaries/Wages</c:v>
                </c:pt>
                <c:pt idx="31">
                  <c:v>Other - Employee Benefits</c:v>
                </c:pt>
                <c:pt idx="32">
                  <c:v>License fees</c:v>
                </c:pt>
                <c:pt idx="33">
                  <c:v>Promotion - General</c:v>
                </c:pt>
                <c:pt idx="34">
                  <c:v>Travel/Accomodation</c:v>
                </c:pt>
                <c:pt idx="35">
                  <c:v>Sundry supplies</c:v>
                </c:pt>
              </c:strCache>
            </c:strRef>
          </c:cat>
          <c:val>
            <c:numRef>
              <c:f>dbs_variance!$BJ$5:$BJ$40</c:f>
              <c:numCache>
                <c:formatCode>0%</c:formatCode>
                <c:ptCount val="36"/>
                <c:pt idx="0">
                  <c:v>0.90149006622516559</c:v>
                </c:pt>
                <c:pt idx="1">
                  <c:v>0.74426807760141089</c:v>
                </c:pt>
                <c:pt idx="2">
                  <c:v>0.69238923044307821</c:v>
                </c:pt>
                <c:pt idx="3">
                  <c:v>0.67985306583780725</c:v>
                </c:pt>
                <c:pt idx="4">
                  <c:v>0.66664717234926019</c:v>
                </c:pt>
                <c:pt idx="5">
                  <c:v>0.66238634894643855</c:v>
                </c:pt>
                <c:pt idx="6">
                  <c:v>0.63798977853492334</c:v>
                </c:pt>
                <c:pt idx="7">
                  <c:v>0.62796864191837676</c:v>
                </c:pt>
                <c:pt idx="8">
                  <c:v>0.62009803921568629</c:v>
                </c:pt>
                <c:pt idx="9">
                  <c:v>0.60764514965741079</c:v>
                </c:pt>
                <c:pt idx="10">
                  <c:v>0.58471597300337452</c:v>
                </c:pt>
                <c:pt idx="11">
                  <c:v>0.55715811965811968</c:v>
                </c:pt>
                <c:pt idx="12">
                  <c:v>0.49333333333333335</c:v>
                </c:pt>
                <c:pt idx="13">
                  <c:v>0.47210300429184548</c:v>
                </c:pt>
                <c:pt idx="14">
                  <c:v>0.45984512311841991</c:v>
                </c:pt>
                <c:pt idx="15">
                  <c:v>0.43033175355450237</c:v>
                </c:pt>
                <c:pt idx="16">
                  <c:v>0.41789623988576868</c:v>
                </c:pt>
                <c:pt idx="17">
                  <c:v>0.37287344052305021</c:v>
                </c:pt>
                <c:pt idx="18">
                  <c:v>0.36772046589018303</c:v>
                </c:pt>
                <c:pt idx="19">
                  <c:v>0.3621437184124785</c:v>
                </c:pt>
                <c:pt idx="20">
                  <c:v>0.35690968443960824</c:v>
                </c:pt>
                <c:pt idx="21">
                  <c:v>0.33960135389244078</c:v>
                </c:pt>
                <c:pt idx="22">
                  <c:v>0.33206831119544594</c:v>
                </c:pt>
                <c:pt idx="23">
                  <c:v>0.32247249869041383</c:v>
                </c:pt>
                <c:pt idx="24">
                  <c:v>0.31620423575767526</c:v>
                </c:pt>
                <c:pt idx="25">
                  <c:v>0.31095954975186446</c:v>
                </c:pt>
                <c:pt idx="26">
                  <c:v>0.29113758345333157</c:v>
                </c:pt>
                <c:pt idx="27">
                  <c:v>0.22830769230769229</c:v>
                </c:pt>
                <c:pt idx="28">
                  <c:v>0.22080126754187415</c:v>
                </c:pt>
                <c:pt idx="29">
                  <c:v>0.17712470214455917</c:v>
                </c:pt>
                <c:pt idx="30">
                  <c:v>0.14725806045445769</c:v>
                </c:pt>
                <c:pt idx="31">
                  <c:v>0.11874999999999999</c:v>
                </c:pt>
                <c:pt idx="32">
                  <c:v>1.7231988115870265E-2</c:v>
                </c:pt>
                <c:pt idx="33">
                  <c:v>#N/A</c:v>
                </c:pt>
                <c:pt idx="34">
                  <c:v>#N/A</c:v>
                </c:pt>
                <c:pt idx="35">
                  <c:v>#N/A</c:v>
                </c:pt>
              </c:numCache>
            </c:numRef>
          </c:val>
          <c:extLst>
            <c:ext xmlns:c16="http://schemas.microsoft.com/office/drawing/2014/chart" uri="{C3380CC4-5D6E-409C-BE32-E72D297353CC}">
              <c16:uniqueId val="{00000000-113B-406C-ADF9-AE86C25FA643}"/>
            </c:ext>
          </c:extLst>
        </c:ser>
        <c:ser>
          <c:idx val="3"/>
          <c:order val="3"/>
          <c:tx>
            <c:strRef>
              <c:f>dbs_variance!$BK$4</c:f>
              <c:strCache>
                <c:ptCount val="1"/>
                <c:pt idx="0">
                  <c:v>UNFAV VAR %</c:v>
                </c:pt>
              </c:strCache>
            </c:strRef>
          </c:tx>
          <c:spPr>
            <a:noFill/>
            <a:ln>
              <a:noFill/>
            </a:ln>
            <a:effectLst/>
          </c:spPr>
          <c:invertIfNegative val="0"/>
          <c:errBars>
            <c:errBarType val="minus"/>
            <c:errValType val="percentage"/>
            <c:noEndCap val="0"/>
            <c:val val="0"/>
            <c:spPr>
              <a:noFill/>
              <a:ln w="12700" cap="flat" cmpd="sng" algn="ctr">
                <a:solidFill>
                  <a:schemeClr val="accent3">
                    <a:alpha val="50000"/>
                  </a:schemeClr>
                </a:solidFill>
                <a:round/>
                <a:headEnd type="oval"/>
              </a:ln>
              <a:effectLst/>
            </c:spPr>
          </c:errBars>
          <c:cat>
            <c:strRef>
              <c:f>dbs_variance!$BD$5:$BD$40</c:f>
              <c:strCache>
                <c:ptCount val="36"/>
                <c:pt idx="0">
                  <c:v>Registrations</c:v>
                </c:pt>
                <c:pt idx="1">
                  <c:v>Workcover Insurance</c:v>
                </c:pt>
                <c:pt idx="2">
                  <c:v>Equipment hire</c:v>
                </c:pt>
                <c:pt idx="3">
                  <c:v>Electricity/Gas</c:v>
                </c:pt>
                <c:pt idx="4">
                  <c:v>Bank charges</c:v>
                </c:pt>
                <c:pt idx="5">
                  <c:v>Promotion - Other</c:v>
                </c:pt>
                <c:pt idx="6">
                  <c:v>Credit card commission</c:v>
                </c:pt>
                <c:pt idx="7">
                  <c:v>Rent</c:v>
                </c:pt>
                <c:pt idx="8">
                  <c:v>Tyres &amp; other replacement costs</c:v>
                </c:pt>
                <c:pt idx="9">
                  <c:v>Repair &amp; maintenance</c:v>
                </c:pt>
                <c:pt idx="10">
                  <c:v>Parking/Taxis/Tolls</c:v>
                </c:pt>
                <c:pt idx="11">
                  <c:v>Hosting expenses</c:v>
                </c:pt>
                <c:pt idx="12">
                  <c:v>Telephones</c:v>
                </c:pt>
                <c:pt idx="13">
                  <c:v>Fuel</c:v>
                </c:pt>
                <c:pt idx="14">
                  <c:v>Property Insurance</c:v>
                </c:pt>
                <c:pt idx="15">
                  <c:v>Recruitment costs</c:v>
                </c:pt>
                <c:pt idx="16">
                  <c:v>Waste removal</c:v>
                </c:pt>
                <c:pt idx="17">
                  <c:v>Vehicle service costs</c:v>
                </c:pt>
                <c:pt idx="18">
                  <c:v>Cleaning &amp; cleaning products</c:v>
                </c:pt>
                <c:pt idx="19">
                  <c:v>Advertising</c:v>
                </c:pt>
                <c:pt idx="20">
                  <c:v>Office Supplies</c:v>
                </c:pt>
                <c:pt idx="21">
                  <c:v>Newspapers &amp; magazines</c:v>
                </c:pt>
                <c:pt idx="22">
                  <c:v>Insurance</c:v>
                </c:pt>
                <c:pt idx="23">
                  <c:v>Entertainment/Meals</c:v>
                </c:pt>
                <c:pt idx="24">
                  <c:v>Consultant fees</c:v>
                </c:pt>
                <c:pt idx="25">
                  <c:v>Domain name registration</c:v>
                </c:pt>
                <c:pt idx="26">
                  <c:v>Superannuation</c:v>
                </c:pt>
                <c:pt idx="27">
                  <c:v>Water</c:v>
                </c:pt>
                <c:pt idx="28">
                  <c:v>Business insurance</c:v>
                </c:pt>
                <c:pt idx="29">
                  <c:v>Laundry/dry cleaning</c:v>
                </c:pt>
                <c:pt idx="30">
                  <c:v>Salaries/Wages</c:v>
                </c:pt>
                <c:pt idx="31">
                  <c:v>Other - Employee Benefits</c:v>
                </c:pt>
                <c:pt idx="32">
                  <c:v>License fees</c:v>
                </c:pt>
                <c:pt idx="33">
                  <c:v>Promotion - General</c:v>
                </c:pt>
                <c:pt idx="34">
                  <c:v>Travel/Accomodation</c:v>
                </c:pt>
                <c:pt idx="35">
                  <c:v>Sundry supplies</c:v>
                </c:pt>
              </c:strCache>
            </c:strRef>
          </c:cat>
          <c:val>
            <c:numRef>
              <c:f>dbs_variance!$BK$5:$BK$40</c:f>
              <c:numCache>
                <c:formatCode>0%</c:formatCode>
                <c:ptCount val="3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0.17432218751205214</c:v>
                </c:pt>
                <c:pt idx="34">
                  <c:v>1.0247691631247251</c:v>
                </c:pt>
                <c:pt idx="35">
                  <c:v>1.3176470588235294</c:v>
                </c:pt>
              </c:numCache>
            </c:numRef>
          </c:val>
          <c:extLst>
            <c:ext xmlns:c16="http://schemas.microsoft.com/office/drawing/2014/chart" uri="{C3380CC4-5D6E-409C-BE32-E72D297353CC}">
              <c16:uniqueId val="{00000001-113B-406C-ADF9-AE86C25FA643}"/>
            </c:ext>
          </c:extLst>
        </c:ser>
        <c:ser>
          <c:idx val="6"/>
          <c:order val="6"/>
          <c:tx>
            <c:strRef>
              <c:f>dbs_variance!$BP$4</c:f>
              <c:strCache>
                <c:ptCount val="1"/>
                <c:pt idx="0">
                  <c:v>SEL FAV %</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minus"/>
            <c:errValType val="percentage"/>
            <c:noEndCap val="0"/>
            <c:val val="0"/>
            <c:spPr>
              <a:noFill/>
              <a:ln w="9525" cap="flat" cmpd="sng" algn="ctr">
                <a:solidFill>
                  <a:schemeClr val="accent6">
                    <a:lumMod val="75000"/>
                  </a:schemeClr>
                </a:solidFill>
                <a:round/>
                <a:headEnd type="oval"/>
              </a:ln>
              <a:effectLst/>
            </c:spPr>
          </c:errBars>
          <c:val>
            <c:numRef>
              <c:f>dbs_variance!$BP$5:$BP$40</c:f>
              <c:numCache>
                <c:formatCode>0.0%</c:formatCode>
                <c:ptCount val="36"/>
                <c:pt idx="0">
                  <c:v>#N/A</c:v>
                </c:pt>
                <c:pt idx="1">
                  <c:v>#N/A</c:v>
                </c:pt>
                <c:pt idx="2">
                  <c:v>#N/A</c:v>
                </c:pt>
                <c:pt idx="3">
                  <c:v>#N/A</c:v>
                </c:pt>
                <c:pt idx="4">
                  <c:v>#N/A</c:v>
                </c:pt>
                <c:pt idx="5">
                  <c:v>0.66238634894643855</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0.3621437184124785</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numCache>
            </c:numRef>
          </c:val>
          <c:extLst>
            <c:ext xmlns:c16="http://schemas.microsoft.com/office/drawing/2014/chart" uri="{C3380CC4-5D6E-409C-BE32-E72D297353CC}">
              <c16:uniqueId val="{00000006-113B-406C-ADF9-AE86C25FA643}"/>
            </c:ext>
          </c:extLst>
        </c:ser>
        <c:ser>
          <c:idx val="7"/>
          <c:order val="7"/>
          <c:tx>
            <c:strRef>
              <c:f>dbs_variance!$BQ$4</c:f>
              <c:strCache>
                <c:ptCount val="1"/>
                <c:pt idx="0">
                  <c:v>SEL UNFAV %</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minus"/>
            <c:errValType val="percentage"/>
            <c:noEndCap val="0"/>
            <c:val val="0"/>
            <c:spPr>
              <a:noFill/>
              <a:ln w="9525" cap="flat" cmpd="sng" algn="ctr">
                <a:solidFill>
                  <a:schemeClr val="accent3"/>
                </a:solidFill>
                <a:round/>
                <a:headEnd type="oval"/>
              </a:ln>
              <a:effectLst/>
            </c:spPr>
          </c:errBars>
          <c:val>
            <c:numRef>
              <c:f>dbs_variance!$BQ$5:$BQ$40</c:f>
              <c:numCache>
                <c:formatCode>0.0%</c:formatCode>
                <c:ptCount val="3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0.17432218751205214</c:v>
                </c:pt>
                <c:pt idx="34">
                  <c:v>#N/A</c:v>
                </c:pt>
                <c:pt idx="35">
                  <c:v>#N/A</c:v>
                </c:pt>
              </c:numCache>
            </c:numRef>
          </c:val>
          <c:extLst>
            <c:ext xmlns:c16="http://schemas.microsoft.com/office/drawing/2014/chart" uri="{C3380CC4-5D6E-409C-BE32-E72D297353CC}">
              <c16:uniqueId val="{00000007-113B-406C-ADF9-AE86C25FA643}"/>
            </c:ext>
          </c:extLst>
        </c:ser>
        <c:dLbls>
          <c:showLegendKey val="0"/>
          <c:showVal val="0"/>
          <c:showCatName val="0"/>
          <c:showSerName val="0"/>
          <c:showPercent val="0"/>
          <c:showBubbleSize val="0"/>
        </c:dLbls>
        <c:gapWidth val="20"/>
        <c:overlap val="100"/>
        <c:axId val="1769604160"/>
        <c:axId val="1503688624"/>
      </c:barChart>
      <c:barChart>
        <c:barDir val="bar"/>
        <c:grouping val="clustered"/>
        <c:varyColors val="0"/>
        <c:ser>
          <c:idx val="0"/>
          <c:order val="0"/>
          <c:tx>
            <c:strRef>
              <c:f>dbs_variance!$BH$4</c:f>
              <c:strCache>
                <c:ptCount val="1"/>
                <c:pt idx="0">
                  <c:v>FAV VAR $</c:v>
                </c:pt>
              </c:strCache>
            </c:strRef>
          </c:tx>
          <c:spPr>
            <a:solidFill>
              <a:schemeClr val="accent6">
                <a:alpha val="20000"/>
              </a:schemeClr>
            </a:solidFill>
            <a:ln>
              <a:noFill/>
            </a:ln>
            <a:effectLst/>
          </c:spPr>
          <c:invertIfNegative val="0"/>
          <c:cat>
            <c:strRef>
              <c:f>dbs_variance!$BD$5:$BD$40</c:f>
              <c:strCache>
                <c:ptCount val="36"/>
                <c:pt idx="0">
                  <c:v>Registrations</c:v>
                </c:pt>
                <c:pt idx="1">
                  <c:v>Workcover Insurance</c:v>
                </c:pt>
                <c:pt idx="2">
                  <c:v>Equipment hire</c:v>
                </c:pt>
                <c:pt idx="3">
                  <c:v>Electricity/Gas</c:v>
                </c:pt>
                <c:pt idx="4">
                  <c:v>Bank charges</c:v>
                </c:pt>
                <c:pt idx="5">
                  <c:v>Promotion - Other</c:v>
                </c:pt>
                <c:pt idx="6">
                  <c:v>Credit card commission</c:v>
                </c:pt>
                <c:pt idx="7">
                  <c:v>Rent</c:v>
                </c:pt>
                <c:pt idx="8">
                  <c:v>Tyres &amp; other replacement costs</c:v>
                </c:pt>
                <c:pt idx="9">
                  <c:v>Repair &amp; maintenance</c:v>
                </c:pt>
                <c:pt idx="10">
                  <c:v>Parking/Taxis/Tolls</c:v>
                </c:pt>
                <c:pt idx="11">
                  <c:v>Hosting expenses</c:v>
                </c:pt>
                <c:pt idx="12">
                  <c:v>Telephones</c:v>
                </c:pt>
                <c:pt idx="13">
                  <c:v>Fuel</c:v>
                </c:pt>
                <c:pt idx="14">
                  <c:v>Property Insurance</c:v>
                </c:pt>
                <c:pt idx="15">
                  <c:v>Recruitment costs</c:v>
                </c:pt>
                <c:pt idx="16">
                  <c:v>Waste removal</c:v>
                </c:pt>
                <c:pt idx="17">
                  <c:v>Vehicle service costs</c:v>
                </c:pt>
                <c:pt idx="18">
                  <c:v>Cleaning &amp; cleaning products</c:v>
                </c:pt>
                <c:pt idx="19">
                  <c:v>Advertising</c:v>
                </c:pt>
                <c:pt idx="20">
                  <c:v>Office Supplies</c:v>
                </c:pt>
                <c:pt idx="21">
                  <c:v>Newspapers &amp; magazines</c:v>
                </c:pt>
                <c:pt idx="22">
                  <c:v>Insurance</c:v>
                </c:pt>
                <c:pt idx="23">
                  <c:v>Entertainment/Meals</c:v>
                </c:pt>
                <c:pt idx="24">
                  <c:v>Consultant fees</c:v>
                </c:pt>
                <c:pt idx="25">
                  <c:v>Domain name registration</c:v>
                </c:pt>
                <c:pt idx="26">
                  <c:v>Superannuation</c:v>
                </c:pt>
                <c:pt idx="27">
                  <c:v>Water</c:v>
                </c:pt>
                <c:pt idx="28">
                  <c:v>Business insurance</c:v>
                </c:pt>
                <c:pt idx="29">
                  <c:v>Laundry/dry cleaning</c:v>
                </c:pt>
                <c:pt idx="30">
                  <c:v>Salaries/Wages</c:v>
                </c:pt>
                <c:pt idx="31">
                  <c:v>Other - Employee Benefits</c:v>
                </c:pt>
                <c:pt idx="32">
                  <c:v>License fees</c:v>
                </c:pt>
                <c:pt idx="33">
                  <c:v>Promotion - General</c:v>
                </c:pt>
                <c:pt idx="34">
                  <c:v>Travel/Accomodation</c:v>
                </c:pt>
                <c:pt idx="35">
                  <c:v>Sundry supplies</c:v>
                </c:pt>
              </c:strCache>
            </c:strRef>
          </c:cat>
          <c:val>
            <c:numRef>
              <c:f>dbs_variance!$BH$5:$BH$40</c:f>
              <c:numCache>
                <c:formatCode>_(* #,##0_);_(* \(#,##0\);_(* "-"??_);_(@_)</c:formatCode>
                <c:ptCount val="36"/>
                <c:pt idx="0">
                  <c:v>2178</c:v>
                </c:pt>
                <c:pt idx="1">
                  <c:v>1266</c:v>
                </c:pt>
                <c:pt idx="2">
                  <c:v>13064</c:v>
                </c:pt>
                <c:pt idx="3">
                  <c:v>7218</c:v>
                </c:pt>
                <c:pt idx="4">
                  <c:v>22798</c:v>
                </c:pt>
                <c:pt idx="5">
                  <c:v>15372</c:v>
                </c:pt>
                <c:pt idx="6">
                  <c:v>749</c:v>
                </c:pt>
                <c:pt idx="7">
                  <c:v>59917</c:v>
                </c:pt>
                <c:pt idx="8">
                  <c:v>253</c:v>
                </c:pt>
                <c:pt idx="9">
                  <c:v>1685</c:v>
                </c:pt>
                <c:pt idx="10">
                  <c:v>8317</c:v>
                </c:pt>
                <c:pt idx="11">
                  <c:v>1043</c:v>
                </c:pt>
                <c:pt idx="12">
                  <c:v>999</c:v>
                </c:pt>
                <c:pt idx="13">
                  <c:v>2530</c:v>
                </c:pt>
                <c:pt idx="14">
                  <c:v>10570</c:v>
                </c:pt>
                <c:pt idx="15">
                  <c:v>454</c:v>
                </c:pt>
                <c:pt idx="16">
                  <c:v>1756</c:v>
                </c:pt>
                <c:pt idx="17">
                  <c:v>5589</c:v>
                </c:pt>
                <c:pt idx="18">
                  <c:v>663</c:v>
                </c:pt>
                <c:pt idx="19">
                  <c:v>14116</c:v>
                </c:pt>
                <c:pt idx="20">
                  <c:v>328</c:v>
                </c:pt>
                <c:pt idx="21">
                  <c:v>6321</c:v>
                </c:pt>
                <c:pt idx="22">
                  <c:v>175</c:v>
                </c:pt>
                <c:pt idx="23">
                  <c:v>3078</c:v>
                </c:pt>
                <c:pt idx="24">
                  <c:v>15408</c:v>
                </c:pt>
                <c:pt idx="25">
                  <c:v>11216</c:v>
                </c:pt>
                <c:pt idx="26">
                  <c:v>4448</c:v>
                </c:pt>
                <c:pt idx="27">
                  <c:v>742</c:v>
                </c:pt>
                <c:pt idx="28">
                  <c:v>5853</c:v>
                </c:pt>
                <c:pt idx="29">
                  <c:v>223</c:v>
                </c:pt>
                <c:pt idx="30">
                  <c:v>17543</c:v>
                </c:pt>
                <c:pt idx="31">
                  <c:v>95</c:v>
                </c:pt>
                <c:pt idx="32">
                  <c:v>348</c:v>
                </c:pt>
                <c:pt idx="33">
                  <c:v>#N/A</c:v>
                </c:pt>
                <c:pt idx="34">
                  <c:v>#N/A</c:v>
                </c:pt>
                <c:pt idx="35">
                  <c:v>#N/A</c:v>
                </c:pt>
              </c:numCache>
            </c:numRef>
          </c:val>
          <c:extLst>
            <c:ext xmlns:c16="http://schemas.microsoft.com/office/drawing/2014/chart" uri="{C3380CC4-5D6E-409C-BE32-E72D297353CC}">
              <c16:uniqueId val="{00000002-113B-406C-ADF9-AE86C25FA643}"/>
            </c:ext>
          </c:extLst>
        </c:ser>
        <c:ser>
          <c:idx val="1"/>
          <c:order val="1"/>
          <c:tx>
            <c:strRef>
              <c:f>dbs_variance!$BI$4</c:f>
              <c:strCache>
                <c:ptCount val="1"/>
                <c:pt idx="0">
                  <c:v>UNFAV VAR $</c:v>
                </c:pt>
              </c:strCache>
            </c:strRef>
          </c:tx>
          <c:spPr>
            <a:solidFill>
              <a:schemeClr val="accent3">
                <a:lumMod val="60000"/>
                <a:lumOff val="40000"/>
                <a:alpha val="20000"/>
              </a:schemeClr>
            </a:solidFill>
            <a:ln>
              <a:noFill/>
            </a:ln>
            <a:effectLst/>
          </c:spPr>
          <c:invertIfNegative val="0"/>
          <c:cat>
            <c:strRef>
              <c:f>dbs_variance!$BD$5:$BD$40</c:f>
              <c:strCache>
                <c:ptCount val="36"/>
                <c:pt idx="0">
                  <c:v>Registrations</c:v>
                </c:pt>
                <c:pt idx="1">
                  <c:v>Workcover Insurance</c:v>
                </c:pt>
                <c:pt idx="2">
                  <c:v>Equipment hire</c:v>
                </c:pt>
                <c:pt idx="3">
                  <c:v>Electricity/Gas</c:v>
                </c:pt>
                <c:pt idx="4">
                  <c:v>Bank charges</c:v>
                </c:pt>
                <c:pt idx="5">
                  <c:v>Promotion - Other</c:v>
                </c:pt>
                <c:pt idx="6">
                  <c:v>Credit card commission</c:v>
                </c:pt>
                <c:pt idx="7">
                  <c:v>Rent</c:v>
                </c:pt>
                <c:pt idx="8">
                  <c:v>Tyres &amp; other replacement costs</c:v>
                </c:pt>
                <c:pt idx="9">
                  <c:v>Repair &amp; maintenance</c:v>
                </c:pt>
                <c:pt idx="10">
                  <c:v>Parking/Taxis/Tolls</c:v>
                </c:pt>
                <c:pt idx="11">
                  <c:v>Hosting expenses</c:v>
                </c:pt>
                <c:pt idx="12">
                  <c:v>Telephones</c:v>
                </c:pt>
                <c:pt idx="13">
                  <c:v>Fuel</c:v>
                </c:pt>
                <c:pt idx="14">
                  <c:v>Property Insurance</c:v>
                </c:pt>
                <c:pt idx="15">
                  <c:v>Recruitment costs</c:v>
                </c:pt>
                <c:pt idx="16">
                  <c:v>Waste removal</c:v>
                </c:pt>
                <c:pt idx="17">
                  <c:v>Vehicle service costs</c:v>
                </c:pt>
                <c:pt idx="18">
                  <c:v>Cleaning &amp; cleaning products</c:v>
                </c:pt>
                <c:pt idx="19">
                  <c:v>Advertising</c:v>
                </c:pt>
                <c:pt idx="20">
                  <c:v>Office Supplies</c:v>
                </c:pt>
                <c:pt idx="21">
                  <c:v>Newspapers &amp; magazines</c:v>
                </c:pt>
                <c:pt idx="22">
                  <c:v>Insurance</c:v>
                </c:pt>
                <c:pt idx="23">
                  <c:v>Entertainment/Meals</c:v>
                </c:pt>
                <c:pt idx="24">
                  <c:v>Consultant fees</c:v>
                </c:pt>
                <c:pt idx="25">
                  <c:v>Domain name registration</c:v>
                </c:pt>
                <c:pt idx="26">
                  <c:v>Superannuation</c:v>
                </c:pt>
                <c:pt idx="27">
                  <c:v>Water</c:v>
                </c:pt>
                <c:pt idx="28">
                  <c:v>Business insurance</c:v>
                </c:pt>
                <c:pt idx="29">
                  <c:v>Laundry/dry cleaning</c:v>
                </c:pt>
                <c:pt idx="30">
                  <c:v>Salaries/Wages</c:v>
                </c:pt>
                <c:pt idx="31">
                  <c:v>Other - Employee Benefits</c:v>
                </c:pt>
                <c:pt idx="32">
                  <c:v>License fees</c:v>
                </c:pt>
                <c:pt idx="33">
                  <c:v>Promotion - General</c:v>
                </c:pt>
                <c:pt idx="34">
                  <c:v>Travel/Accomodation</c:v>
                </c:pt>
                <c:pt idx="35">
                  <c:v>Sundry supplies</c:v>
                </c:pt>
              </c:strCache>
            </c:strRef>
          </c:cat>
          <c:val>
            <c:numRef>
              <c:f>dbs_variance!$BI$5:$BI$40</c:f>
              <c:numCache>
                <c:formatCode>_(* #,##0_);_(* \(#,##0\);_(* "-"??_);_(@_)</c:formatCode>
                <c:ptCount val="3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4520</c:v>
                </c:pt>
                <c:pt idx="34">
                  <c:v>6992</c:v>
                </c:pt>
                <c:pt idx="35">
                  <c:v>112</c:v>
                </c:pt>
              </c:numCache>
            </c:numRef>
          </c:val>
          <c:extLst>
            <c:ext xmlns:c16="http://schemas.microsoft.com/office/drawing/2014/chart" uri="{C3380CC4-5D6E-409C-BE32-E72D297353CC}">
              <c16:uniqueId val="{00000003-113B-406C-ADF9-AE86C25FA643}"/>
            </c:ext>
          </c:extLst>
        </c:ser>
        <c:ser>
          <c:idx val="4"/>
          <c:order val="4"/>
          <c:tx>
            <c:strRef>
              <c:f>dbs_variance!$BN$4</c:f>
              <c:strCache>
                <c:ptCount val="1"/>
                <c:pt idx="0">
                  <c:v>SEL FAV $</c:v>
                </c:pt>
              </c:strCache>
            </c:strRef>
          </c:tx>
          <c:spPr>
            <a:solidFill>
              <a:schemeClr val="accent6">
                <a:lumMod val="75000"/>
                <a:alpha val="60000"/>
              </a:schemeClr>
            </a:solidFill>
            <a:ln>
              <a:noFill/>
            </a:ln>
            <a:effectLst/>
          </c:spPr>
          <c:invertIfNegative val="0"/>
          <c:val>
            <c:numRef>
              <c:f>dbs_variance!$BN$5:$BN$40</c:f>
              <c:numCache>
                <c:formatCode>_(* #,##0_);_(* \(#,##0\);_(* "-"??_);_(@_)</c:formatCode>
                <c:ptCount val="36"/>
                <c:pt idx="0">
                  <c:v>#N/A</c:v>
                </c:pt>
                <c:pt idx="1">
                  <c:v>#N/A</c:v>
                </c:pt>
                <c:pt idx="2">
                  <c:v>#N/A</c:v>
                </c:pt>
                <c:pt idx="3">
                  <c:v>#N/A</c:v>
                </c:pt>
                <c:pt idx="4">
                  <c:v>#N/A</c:v>
                </c:pt>
                <c:pt idx="5">
                  <c:v>15372</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14116</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numCache>
            </c:numRef>
          </c:val>
          <c:extLst>
            <c:ext xmlns:c16="http://schemas.microsoft.com/office/drawing/2014/chart" uri="{C3380CC4-5D6E-409C-BE32-E72D297353CC}">
              <c16:uniqueId val="{00000004-113B-406C-ADF9-AE86C25FA643}"/>
            </c:ext>
          </c:extLst>
        </c:ser>
        <c:ser>
          <c:idx val="5"/>
          <c:order val="5"/>
          <c:tx>
            <c:strRef>
              <c:f>dbs_variance!$BO$4</c:f>
              <c:strCache>
                <c:ptCount val="1"/>
                <c:pt idx="0">
                  <c:v>SEL UNFAV $</c:v>
                </c:pt>
              </c:strCache>
            </c:strRef>
          </c:tx>
          <c:spPr>
            <a:solidFill>
              <a:schemeClr val="accent3">
                <a:alpha val="50000"/>
              </a:schemeClr>
            </a:solidFill>
            <a:ln>
              <a:noFill/>
            </a:ln>
            <a:effectLst/>
          </c:spPr>
          <c:invertIfNegative val="0"/>
          <c:val>
            <c:numRef>
              <c:f>dbs_variance!$BO$5:$BO$40</c:f>
              <c:numCache>
                <c:formatCode>_(* #,##0_);_(* \(#,##0\);_(* "-"??_);_(@_)</c:formatCode>
                <c:ptCount val="3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4520</c:v>
                </c:pt>
                <c:pt idx="34">
                  <c:v>#N/A</c:v>
                </c:pt>
                <c:pt idx="35">
                  <c:v>#N/A</c:v>
                </c:pt>
              </c:numCache>
            </c:numRef>
          </c:val>
          <c:extLst>
            <c:ext xmlns:c16="http://schemas.microsoft.com/office/drawing/2014/chart" uri="{C3380CC4-5D6E-409C-BE32-E72D297353CC}">
              <c16:uniqueId val="{00000005-113B-406C-ADF9-AE86C25FA643}"/>
            </c:ext>
          </c:extLst>
        </c:ser>
        <c:dLbls>
          <c:showLegendKey val="0"/>
          <c:showVal val="0"/>
          <c:showCatName val="0"/>
          <c:showSerName val="0"/>
          <c:showPercent val="0"/>
          <c:showBubbleSize val="0"/>
        </c:dLbls>
        <c:gapWidth val="20"/>
        <c:overlap val="100"/>
        <c:axId val="1390199408"/>
        <c:axId val="225326751"/>
      </c:barChart>
      <c:valAx>
        <c:axId val="1503688624"/>
        <c:scaling>
          <c:orientation val="minMax"/>
        </c:scaling>
        <c:delete val="0"/>
        <c:axPos val="t"/>
        <c:majorGridlines>
          <c:spPr>
            <a:ln w="9525" cap="flat" cmpd="sng" algn="ctr">
              <a:solidFill>
                <a:schemeClr val="bg1">
                  <a:lumMod val="95000"/>
                </a:schemeClr>
              </a:solidFill>
              <a:round/>
            </a:ln>
            <a:effectLst/>
          </c:spPr>
        </c:majorGridlines>
        <c:numFmt formatCode="0%" sourceLinked="1"/>
        <c:majorTickMark val="out"/>
        <c:minorTickMark val="none"/>
        <c:tickLblPos val="low"/>
        <c:spPr>
          <a:noFill/>
          <a:ln>
            <a:noFill/>
          </a:ln>
          <a:effectLst/>
        </c:spPr>
        <c:txPr>
          <a:bodyPr rot="-60000000" spcFirstLastPara="1" vertOverflow="ellipsis" vert="horz" wrap="square" anchor="ctr" anchorCtr="1"/>
          <a:lstStyle/>
          <a:p>
            <a:pPr>
              <a:defRPr sz="600" b="0" i="0" u="none" strike="noStrike" kern="1200" baseline="0">
                <a:noFill/>
                <a:latin typeface="+mn-lt"/>
                <a:ea typeface="+mn-ea"/>
                <a:cs typeface="+mn-cs"/>
              </a:defRPr>
            </a:pPr>
            <a:endParaRPr lang="en-US"/>
          </a:p>
        </c:txPr>
        <c:crossAx val="1769604160"/>
        <c:crosses val="max"/>
        <c:crossBetween val="between"/>
      </c:valAx>
      <c:catAx>
        <c:axId val="1769604160"/>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88624"/>
        <c:crosses val="autoZero"/>
        <c:auto val="1"/>
        <c:lblAlgn val="ctr"/>
        <c:lblOffset val="100"/>
        <c:noMultiLvlLbl val="0"/>
      </c:catAx>
      <c:valAx>
        <c:axId val="225326751"/>
        <c:scaling>
          <c:orientation val="minMax"/>
        </c:scaling>
        <c:delete val="0"/>
        <c:axPos val="t"/>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lgn="ctr">
              <a:defRPr lang="en-AU" sz="800" b="0" i="0" u="none" strike="noStrike" kern="1200" baseline="0">
                <a:solidFill>
                  <a:schemeClr val="tx1">
                    <a:lumMod val="65000"/>
                    <a:lumOff val="35000"/>
                  </a:schemeClr>
                </a:solidFill>
                <a:latin typeface="+mn-lt"/>
                <a:ea typeface="+mn-ea"/>
                <a:cs typeface="+mn-cs"/>
              </a:defRPr>
            </a:pPr>
            <a:endParaRPr lang="en-US"/>
          </a:p>
        </c:txPr>
        <c:crossAx val="1390199408"/>
        <c:crosses val="max"/>
        <c:crossBetween val="between"/>
      </c:valAx>
      <c:catAx>
        <c:axId val="1390199408"/>
        <c:scaling>
          <c:orientation val="minMax"/>
        </c:scaling>
        <c:delete val="1"/>
        <c:axPos val="l"/>
        <c:numFmt formatCode="General" sourceLinked="1"/>
        <c:majorTickMark val="out"/>
        <c:minorTickMark val="none"/>
        <c:tickLblPos val="nextTo"/>
        <c:crossAx val="225326751"/>
        <c:crosses val="autoZero"/>
        <c:auto val="1"/>
        <c:lblAlgn val="ctr"/>
        <c:lblOffset val="100"/>
        <c:noMultiLvlLbl val="0"/>
      </c:catAx>
      <c:spPr>
        <a:noFill/>
        <a:ln>
          <a:noFill/>
        </a:ln>
        <a:effectLst/>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15091214113699705"/>
          <c:y val="6.4732739245917617E-2"/>
          <c:w val="0.29038215583876759"/>
          <c:h val="2.5516256721981413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Performance Analytics.xlsx]dbs_trend!PivotTable6</c:name>
    <c:fmtId val="4"/>
  </c:pivotSource>
  <c:chart>
    <c:autoTitleDeleted val="1"/>
    <c:pivotFmts>
      <c:pivotFmt>
        <c:idx val="0"/>
        <c:spPr>
          <a:solidFill>
            <a:schemeClr val="accent6">
              <a:lumMod val="75000"/>
            </a:schemeClr>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75000"/>
            </a:schemeClr>
          </a:solidFill>
          <a:ln>
            <a:noFill/>
          </a:ln>
          <a:effectLst/>
        </c:spPr>
        <c:marker>
          <c:symbol val="none"/>
        </c:marker>
      </c:pivotFmt>
      <c:pivotFmt>
        <c:idx val="3"/>
        <c:spPr>
          <a:solidFill>
            <a:schemeClr val="accent6">
              <a:lumMod val="75000"/>
            </a:schemeClr>
          </a:solidFill>
          <a:ln>
            <a:noFill/>
          </a:ln>
          <a:effectLst/>
        </c:spPr>
        <c:marker>
          <c:symbol val="none"/>
        </c:marker>
      </c:pivotFmt>
      <c:pivotFmt>
        <c:idx val="4"/>
        <c:spPr>
          <a:solidFill>
            <a:schemeClr val="accent1"/>
          </a:solidFill>
          <a:ln>
            <a:noFill/>
          </a:ln>
          <a:effectLst/>
        </c:spPr>
        <c:marker>
          <c:symbol val="none"/>
        </c:marker>
      </c:pivotFmt>
      <c:pivotFmt>
        <c:idx val="5"/>
        <c:spPr>
          <a:ln w="25400" cap="rnd">
            <a:solidFill>
              <a:schemeClr val="accent5"/>
            </a:solidFill>
            <a:round/>
          </a:ln>
          <a:effectLst/>
        </c:spPr>
        <c:marker>
          <c:symbol val="circle"/>
          <c:size val="7"/>
          <c:spPr>
            <a:solidFill>
              <a:schemeClr val="accent6">
                <a:lumMod val="20000"/>
                <a:lumOff val="80000"/>
              </a:schemeClr>
            </a:solidFill>
            <a:ln w="222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817698267896452E-3"/>
          <c:y val="0.1737796049830054"/>
          <c:w val="0.92677741986797102"/>
          <c:h val="0.80624594492060175"/>
        </c:manualLayout>
      </c:layout>
      <c:lineChart>
        <c:grouping val="standard"/>
        <c:varyColors val="0"/>
        <c:ser>
          <c:idx val="0"/>
          <c:order val="0"/>
          <c:tx>
            <c:strRef>
              <c:f>dbs_trend!$G$5</c:f>
              <c:strCache>
                <c:ptCount val="1"/>
                <c:pt idx="0">
                  <c:v>Total</c:v>
                </c:pt>
              </c:strCache>
            </c:strRef>
          </c:tx>
          <c:spPr>
            <a:ln w="25400" cap="rnd">
              <a:solidFill>
                <a:schemeClr val="accent5"/>
              </a:solidFill>
              <a:round/>
            </a:ln>
            <a:effectLst/>
          </c:spPr>
          <c:marker>
            <c:symbol val="circle"/>
            <c:size val="7"/>
            <c:spPr>
              <a:solidFill>
                <a:schemeClr val="accent6">
                  <a:lumMod val="20000"/>
                  <a:lumOff val="80000"/>
                </a:schemeClr>
              </a:solidFill>
              <a:ln w="22225">
                <a:solidFill>
                  <a:schemeClr val="accent5"/>
                </a:solidFill>
              </a:ln>
              <a:effectLst/>
            </c:spPr>
          </c:marker>
          <c:trendline>
            <c:spPr>
              <a:ln w="19050" cap="rnd">
                <a:solidFill>
                  <a:schemeClr val="tx1"/>
                </a:solidFill>
                <a:prstDash val="sysDot"/>
              </a:ln>
              <a:effectLst/>
            </c:spPr>
            <c:trendlineType val="movingAvg"/>
            <c:period val="2"/>
            <c:dispRSqr val="0"/>
            <c:dispEq val="0"/>
          </c:trendline>
          <c:cat>
            <c:multiLvlStrRef>
              <c:f>dbs_trend!$F$6:$F$30</c:f>
              <c:multiLvlStrCache>
                <c:ptCount val="20"/>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lvl>
                <c:lvl>
                  <c:pt idx="0">
                    <c:v>2014</c:v>
                  </c:pt>
                  <c:pt idx="4">
                    <c:v>2015</c:v>
                  </c:pt>
                  <c:pt idx="8">
                    <c:v>2016</c:v>
                  </c:pt>
                  <c:pt idx="12">
                    <c:v>2017</c:v>
                  </c:pt>
                  <c:pt idx="16">
                    <c:v>2018</c:v>
                  </c:pt>
                </c:lvl>
              </c:multiLvlStrCache>
            </c:multiLvlStrRef>
          </c:cat>
          <c:val>
            <c:numRef>
              <c:f>dbs_trend!$G$6:$G$30</c:f>
              <c:numCache>
                <c:formatCode>General</c:formatCode>
                <c:ptCount val="20"/>
                <c:pt idx="0">
                  <c:v>130555</c:v>
                </c:pt>
                <c:pt idx="1">
                  <c:v>503017</c:v>
                </c:pt>
                <c:pt idx="2">
                  <c:v>1000791</c:v>
                </c:pt>
                <c:pt idx="3">
                  <c:v>165982</c:v>
                </c:pt>
                <c:pt idx="4">
                  <c:v>498615</c:v>
                </c:pt>
                <c:pt idx="5">
                  <c:v>303375</c:v>
                </c:pt>
                <c:pt idx="6">
                  <c:v>368487</c:v>
                </c:pt>
                <c:pt idx="7">
                  <c:v>644937</c:v>
                </c:pt>
                <c:pt idx="8">
                  <c:v>167445</c:v>
                </c:pt>
                <c:pt idx="9">
                  <c:v>111498</c:v>
                </c:pt>
                <c:pt idx="10">
                  <c:v>392057</c:v>
                </c:pt>
                <c:pt idx="11">
                  <c:v>389291</c:v>
                </c:pt>
                <c:pt idx="12">
                  <c:v>538953</c:v>
                </c:pt>
                <c:pt idx="13">
                  <c:v>800519</c:v>
                </c:pt>
                <c:pt idx="14">
                  <c:v>279444</c:v>
                </c:pt>
                <c:pt idx="15">
                  <c:v>130006</c:v>
                </c:pt>
                <c:pt idx="16">
                  <c:v>332870</c:v>
                </c:pt>
                <c:pt idx="17">
                  <c:v>359327</c:v>
                </c:pt>
                <c:pt idx="18">
                  <c:v>532003</c:v>
                </c:pt>
                <c:pt idx="19">
                  <c:v>307710</c:v>
                </c:pt>
              </c:numCache>
            </c:numRef>
          </c:val>
          <c:smooth val="0"/>
          <c:extLst>
            <c:ext xmlns:c16="http://schemas.microsoft.com/office/drawing/2014/chart" uri="{C3380CC4-5D6E-409C-BE32-E72D297353CC}">
              <c16:uniqueId val="{0000001C-AB32-43C9-A47D-497562EC9040}"/>
            </c:ext>
          </c:extLst>
        </c:ser>
        <c:dLbls>
          <c:showLegendKey val="0"/>
          <c:showVal val="0"/>
          <c:showCatName val="0"/>
          <c:showSerName val="0"/>
          <c:showPercent val="0"/>
          <c:showBubbleSize val="0"/>
        </c:dLbls>
        <c:marker val="1"/>
        <c:smooth val="0"/>
        <c:axId val="296007391"/>
        <c:axId val="275162959"/>
      </c:lineChart>
      <c:catAx>
        <c:axId val="296007391"/>
        <c:scaling>
          <c:orientation val="minMax"/>
        </c:scaling>
        <c:delete val="0"/>
        <c:axPos val="b"/>
        <c:majorGridlines>
          <c:spPr>
            <a:ln w="9525" cap="flat" cmpd="sng" algn="ctr">
              <a:solidFill>
                <a:schemeClr val="accent6">
                  <a:lumMod val="75000"/>
                  <a:alpha val="20000"/>
                </a:schemeClr>
              </a:solidFill>
              <a:round/>
            </a:ln>
            <a:effectLst/>
          </c:spPr>
        </c:majorGridlines>
        <c:numFmt formatCode="General" sourceLinked="1"/>
        <c:majorTickMark val="none"/>
        <c:minorTickMark val="none"/>
        <c:tickLblPos val="high"/>
        <c:spPr>
          <a:noFill/>
          <a:ln w="9525" cap="flat" cmpd="sng" algn="ctr">
            <a:noFill/>
            <a:round/>
          </a:ln>
          <a:effectLst/>
        </c:spPr>
        <c:txPr>
          <a:bodyPr rot="-60000000" spcFirstLastPara="1" vertOverflow="ellipsis" vert="horz" wrap="square" anchor="ctr" anchorCtr="1"/>
          <a:lstStyle/>
          <a:p>
            <a:pPr algn="ctr">
              <a:defRPr lang="en-AU" sz="800" b="1" i="0" u="none" strike="noStrike" kern="1200" baseline="0">
                <a:solidFill>
                  <a:schemeClr val="bg1">
                    <a:lumMod val="95000"/>
                  </a:schemeClr>
                </a:solidFill>
                <a:latin typeface="Century Gothic" panose="020B0502020202020204" pitchFamily="34" charset="0"/>
                <a:ea typeface="+mn-ea"/>
                <a:cs typeface="+mn-cs"/>
              </a:defRPr>
            </a:pPr>
            <a:endParaRPr lang="en-US"/>
          </a:p>
        </c:txPr>
        <c:crossAx val="275162959"/>
        <c:crosses val="autoZero"/>
        <c:auto val="1"/>
        <c:lblAlgn val="ctr"/>
        <c:lblOffset val="200"/>
        <c:noMultiLvlLbl val="0"/>
      </c:catAx>
      <c:valAx>
        <c:axId val="275162959"/>
        <c:scaling>
          <c:orientation val="minMax"/>
        </c:scaling>
        <c:delete val="0"/>
        <c:axPos val="l"/>
        <c:majorGridlines>
          <c:spPr>
            <a:ln w="9525" cap="flat" cmpd="sng" algn="ctr">
              <a:solidFill>
                <a:schemeClr val="accent6">
                  <a:alpha val="20000"/>
                </a:schemeClr>
              </a:solidFill>
              <a:round/>
            </a:ln>
            <a:effectLst/>
          </c:spPr>
        </c:majorGridlines>
        <c:numFmt formatCode="_(* #,##0_)\K;_(* \(#,##0\)\K;_(* &quot;-&quot;??_);_(@_)" sourceLinked="0"/>
        <c:majorTickMark val="none"/>
        <c:minorTickMark val="none"/>
        <c:tickLblPos val="high"/>
        <c:spPr>
          <a:noFill/>
          <a:ln>
            <a:noFill/>
          </a:ln>
          <a:effectLst/>
        </c:spPr>
        <c:txPr>
          <a:bodyPr rot="-60000000" spcFirstLastPara="1" vertOverflow="ellipsis" vert="horz" wrap="square" anchor="ctr" anchorCtr="1"/>
          <a:lstStyle/>
          <a:p>
            <a:pPr algn="ctr">
              <a:defRPr lang="en-AU" sz="800" b="0" i="0" u="none" strike="noStrike" kern="1200" baseline="0">
                <a:solidFill>
                  <a:schemeClr val="tx1">
                    <a:lumMod val="40000"/>
                    <a:lumOff val="60000"/>
                  </a:schemeClr>
                </a:solidFill>
                <a:latin typeface="+mn-lt"/>
                <a:ea typeface="+mn-ea"/>
                <a:cs typeface="+mn-cs"/>
              </a:defRPr>
            </a:pPr>
            <a:endParaRPr lang="en-US"/>
          </a:p>
        </c:txPr>
        <c:crossAx val="296007391"/>
        <c:crosses val="autoZero"/>
        <c:crossBetween val="between"/>
        <c:dispUnits>
          <c:builtInUnit val="thousands"/>
        </c:dispUnits>
      </c:valAx>
      <c:spPr>
        <a:pattFill prst="dkUpDiag">
          <a:fgClr>
            <a:schemeClr val="accent6">
              <a:lumMod val="40000"/>
              <a:lumOff val="60000"/>
            </a:schemeClr>
          </a:fgClr>
          <a:bgClr>
            <a:schemeClr val="bg1"/>
          </a:bgClr>
        </a:pattFill>
        <a:ln>
          <a:noFill/>
        </a:ln>
        <a:effectLst>
          <a:outerShdw blurRad="50800" dist="38100" dir="2700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Performance Analytics.xlsx]dbs_trend!PivotTable7</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ln w="28575" cap="rnd">
            <a:solidFill>
              <a:schemeClr val="accent6">
                <a:lumMod val="75000"/>
              </a:schemeClr>
            </a:solidFill>
            <a:round/>
          </a:ln>
          <a:effectLst/>
        </c:spPr>
        <c:marker>
          <c:symbol val="circle"/>
          <c:size val="6"/>
          <c:spPr>
            <a:solidFill>
              <a:schemeClr val="accent1"/>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6.313131313131313E-3"/>
          <c:y val="7.1100505975072267E-2"/>
          <c:w val="0.9260738288395769"/>
          <c:h val="0.85779898804985544"/>
        </c:manualLayout>
      </c:layout>
      <c:lineChart>
        <c:grouping val="standard"/>
        <c:varyColors val="0"/>
        <c:ser>
          <c:idx val="0"/>
          <c:order val="0"/>
          <c:tx>
            <c:strRef>
              <c:f>dbs_trend!$J$5</c:f>
              <c:strCache>
                <c:ptCount val="1"/>
                <c:pt idx="0">
                  <c:v>Total</c:v>
                </c:pt>
              </c:strCache>
            </c:strRef>
          </c:tx>
          <c:spPr>
            <a:ln w="28575" cap="rnd">
              <a:solidFill>
                <a:schemeClr val="accent6">
                  <a:lumMod val="75000"/>
                </a:schemeClr>
              </a:solidFill>
              <a:round/>
            </a:ln>
            <a:effectLst/>
          </c:spPr>
          <c:marker>
            <c:symbol val="circle"/>
            <c:size val="6"/>
            <c:spPr>
              <a:solidFill>
                <a:schemeClr val="accent1"/>
              </a:solidFill>
              <a:ln w="9525">
                <a:solidFill>
                  <a:schemeClr val="accent6">
                    <a:lumMod val="75000"/>
                  </a:schemeClr>
                </a:solidFill>
              </a:ln>
              <a:effectLst/>
            </c:spPr>
          </c:marker>
          <c:trendline>
            <c:spPr>
              <a:ln w="19050" cap="rnd">
                <a:solidFill>
                  <a:schemeClr val="tx1"/>
                </a:solidFill>
                <a:prstDash val="sysDot"/>
              </a:ln>
              <a:effectLst/>
            </c:spPr>
            <c:trendlineType val="movingAvg"/>
            <c:period val="2"/>
            <c:dispRSqr val="0"/>
            <c:dispEq val="0"/>
          </c:trendline>
          <c:cat>
            <c:multiLvlStrRef>
              <c:f>dbs_trend!$I$6:$I$35</c:f>
              <c:multiLvlStrCache>
                <c:ptCount val="20"/>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lvl>
                <c:lvl>
                  <c:pt idx="0">
                    <c:v>2014</c:v>
                  </c:pt>
                  <c:pt idx="4">
                    <c:v>2015</c:v>
                  </c:pt>
                  <c:pt idx="8">
                    <c:v>2016</c:v>
                  </c:pt>
                  <c:pt idx="12">
                    <c:v>2017</c:v>
                  </c:pt>
                  <c:pt idx="16">
                    <c:v>2018</c:v>
                  </c:pt>
                </c:lvl>
              </c:multiLvlStrCache>
            </c:multiLvlStrRef>
          </c:cat>
          <c:val>
            <c:numRef>
              <c:f>dbs_trend!$J$6:$J$35</c:f>
              <c:numCache>
                <c:formatCode>General</c:formatCode>
                <c:ptCount val="20"/>
                <c:pt idx="0">
                  <c:v>-31957</c:v>
                </c:pt>
                <c:pt idx="1">
                  <c:v>-7628</c:v>
                </c:pt>
                <c:pt idx="2">
                  <c:v>-253000</c:v>
                </c:pt>
                <c:pt idx="3">
                  <c:v>174338</c:v>
                </c:pt>
                <c:pt idx="4">
                  <c:v>435059</c:v>
                </c:pt>
                <c:pt idx="5">
                  <c:v>-215526</c:v>
                </c:pt>
                <c:pt idx="6">
                  <c:v>-180997</c:v>
                </c:pt>
                <c:pt idx="7">
                  <c:v>-442933</c:v>
                </c:pt>
                <c:pt idx="8">
                  <c:v>115421</c:v>
                </c:pt>
                <c:pt idx="9">
                  <c:v>457439</c:v>
                </c:pt>
                <c:pt idx="10">
                  <c:v>-159123</c:v>
                </c:pt>
                <c:pt idx="11">
                  <c:v>-86302</c:v>
                </c:pt>
                <c:pt idx="12">
                  <c:v>-168327</c:v>
                </c:pt>
                <c:pt idx="13">
                  <c:v>-182476</c:v>
                </c:pt>
                <c:pt idx="14">
                  <c:v>613032</c:v>
                </c:pt>
                <c:pt idx="15">
                  <c:v>403265</c:v>
                </c:pt>
                <c:pt idx="16">
                  <c:v>73082</c:v>
                </c:pt>
                <c:pt idx="17">
                  <c:v>35688</c:v>
                </c:pt>
                <c:pt idx="18">
                  <c:v>-208699</c:v>
                </c:pt>
                <c:pt idx="19">
                  <c:v>79185</c:v>
                </c:pt>
              </c:numCache>
            </c:numRef>
          </c:val>
          <c:smooth val="0"/>
          <c:extLst>
            <c:ext xmlns:c16="http://schemas.microsoft.com/office/drawing/2014/chart" uri="{C3380CC4-5D6E-409C-BE32-E72D297353CC}">
              <c16:uniqueId val="{0000000E-50F7-491D-A62C-EDF48EBE3541}"/>
            </c:ext>
          </c:extLst>
        </c:ser>
        <c:dLbls>
          <c:showLegendKey val="0"/>
          <c:showVal val="0"/>
          <c:showCatName val="0"/>
          <c:showSerName val="0"/>
          <c:showPercent val="0"/>
          <c:showBubbleSize val="0"/>
        </c:dLbls>
        <c:marker val="1"/>
        <c:smooth val="0"/>
        <c:axId val="1310802912"/>
        <c:axId val="1297881120"/>
      </c:lineChart>
      <c:valAx>
        <c:axId val="1297881120"/>
        <c:scaling>
          <c:orientation val="minMax"/>
        </c:scaling>
        <c:delete val="0"/>
        <c:axPos val="r"/>
        <c:majorGridlines>
          <c:spPr>
            <a:ln w="9525" cap="flat" cmpd="sng" algn="ctr">
              <a:solidFill>
                <a:schemeClr val="tx2">
                  <a:lumMod val="20000"/>
                  <a:lumOff val="80000"/>
                  <a:alpha val="50000"/>
                </a:schemeClr>
              </a:solidFill>
              <a:round/>
            </a:ln>
            <a:effectLst/>
          </c:spPr>
        </c:majorGridlines>
        <c:numFmt formatCode="_(* #,##0_)\K;_(* \(#,##0\)\K;_(* &quot;-&quot;??_);_(@_)" sourceLinked="0"/>
        <c:majorTickMark val="out"/>
        <c:minorTickMark val="none"/>
        <c:tickLblPos val="nextTo"/>
        <c:spPr>
          <a:noFill/>
          <a:ln>
            <a:noFill/>
          </a:ln>
          <a:effectLst/>
        </c:spPr>
        <c:txPr>
          <a:bodyPr rot="-60000000" spcFirstLastPara="1" vertOverflow="ellipsis" vert="horz" wrap="square" anchor="ctr" anchorCtr="1"/>
          <a:lstStyle/>
          <a:p>
            <a:pPr algn="ctr">
              <a:defRPr lang="en-AU" sz="800" b="0" i="0" u="none" strike="noStrike" kern="1200" baseline="0">
                <a:solidFill>
                  <a:schemeClr val="tx1">
                    <a:lumMod val="40000"/>
                    <a:lumOff val="60000"/>
                  </a:schemeClr>
                </a:solidFill>
                <a:latin typeface="+mn-lt"/>
                <a:ea typeface="+mn-ea"/>
                <a:cs typeface="+mn-cs"/>
              </a:defRPr>
            </a:pPr>
            <a:endParaRPr lang="en-US"/>
          </a:p>
        </c:txPr>
        <c:crossAx val="1310802912"/>
        <c:crosses val="max"/>
        <c:crossBetween val="between"/>
        <c:dispUnits>
          <c:builtInUnit val="thousands"/>
        </c:dispUnits>
      </c:valAx>
      <c:catAx>
        <c:axId val="1310802912"/>
        <c:scaling>
          <c:orientation val="minMax"/>
        </c:scaling>
        <c:delete val="1"/>
        <c:axPos val="b"/>
        <c:majorGridlines>
          <c:spPr>
            <a:ln w="9525" cap="flat" cmpd="sng" algn="ctr">
              <a:solidFill>
                <a:schemeClr val="tx2">
                  <a:lumMod val="20000"/>
                  <a:lumOff val="80000"/>
                  <a:alpha val="50000"/>
                </a:schemeClr>
              </a:solidFill>
              <a:round/>
            </a:ln>
            <a:effectLst/>
          </c:spPr>
        </c:majorGridlines>
        <c:numFmt formatCode="General" sourceLinked="1"/>
        <c:majorTickMark val="out"/>
        <c:minorTickMark val="none"/>
        <c:tickLblPos val="low"/>
        <c:crossAx val="1297881120"/>
        <c:crosses val="autoZero"/>
        <c:auto val="1"/>
        <c:lblAlgn val="ctr"/>
        <c:lblOffset val="100"/>
        <c:noMultiLvlLbl val="0"/>
      </c:cat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Performance Analytics.xlsx]dbs_trend!PivotTable8</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25400" cap="rnd">
            <a:solidFill>
              <a:schemeClr val="tx1"/>
            </a:solidFill>
            <a:round/>
          </a:ln>
          <a:effectLst/>
        </c:spPr>
        <c:marker>
          <c:symbol val="circle"/>
          <c:size val="6"/>
          <c:spPr>
            <a:solidFill>
              <a:schemeClr val="bg1">
                <a:lumMod val="85000"/>
              </a:schemeClr>
            </a:solidFill>
            <a:ln w="1587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004175614411831E-3"/>
          <c:y val="4.8499070066572801E-2"/>
          <c:w val="0.92732512129165667"/>
          <c:h val="0.90300185986685444"/>
        </c:manualLayout>
      </c:layout>
      <c:lineChart>
        <c:grouping val="standard"/>
        <c:varyColors val="0"/>
        <c:ser>
          <c:idx val="0"/>
          <c:order val="0"/>
          <c:tx>
            <c:strRef>
              <c:f>dbs_trend!$D$5</c:f>
              <c:strCache>
                <c:ptCount val="1"/>
                <c:pt idx="0">
                  <c:v>Total</c:v>
                </c:pt>
              </c:strCache>
            </c:strRef>
          </c:tx>
          <c:spPr>
            <a:ln w="25400" cap="rnd">
              <a:solidFill>
                <a:schemeClr val="tx1"/>
              </a:solidFill>
              <a:round/>
            </a:ln>
            <a:effectLst/>
          </c:spPr>
          <c:marker>
            <c:symbol val="circle"/>
            <c:size val="6"/>
            <c:spPr>
              <a:solidFill>
                <a:schemeClr val="bg1">
                  <a:lumMod val="85000"/>
                </a:schemeClr>
              </a:solidFill>
              <a:ln w="15875">
                <a:solidFill>
                  <a:schemeClr val="tx1"/>
                </a:solidFill>
              </a:ln>
              <a:effectLst/>
            </c:spPr>
          </c:marker>
          <c:trendline>
            <c:spPr>
              <a:ln w="19050" cap="rnd">
                <a:solidFill>
                  <a:schemeClr val="tx1"/>
                </a:solidFill>
                <a:prstDash val="sysDot"/>
              </a:ln>
              <a:effectLst/>
            </c:spPr>
            <c:trendlineType val="movingAvg"/>
            <c:period val="2"/>
            <c:dispRSqr val="0"/>
            <c:dispEq val="0"/>
          </c:trendline>
          <c:cat>
            <c:multiLvlStrRef>
              <c:f>dbs_trend!$C$6:$C$35</c:f>
              <c:multiLvlStrCache>
                <c:ptCount val="20"/>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lvl>
                <c:lvl>
                  <c:pt idx="0">
                    <c:v>2014</c:v>
                  </c:pt>
                  <c:pt idx="4">
                    <c:v>2015</c:v>
                  </c:pt>
                  <c:pt idx="8">
                    <c:v>2016</c:v>
                  </c:pt>
                  <c:pt idx="12">
                    <c:v>2017</c:v>
                  </c:pt>
                  <c:pt idx="16">
                    <c:v>2018</c:v>
                  </c:pt>
                </c:lvl>
              </c:multiLvlStrCache>
            </c:multiLvlStrRef>
          </c:cat>
          <c:val>
            <c:numRef>
              <c:f>dbs_trend!$D$6:$D$35</c:f>
              <c:numCache>
                <c:formatCode>General</c:formatCode>
                <c:ptCount val="20"/>
                <c:pt idx="0">
                  <c:v>0</c:v>
                </c:pt>
                <c:pt idx="1">
                  <c:v>2.8529125655853855</c:v>
                </c:pt>
                <c:pt idx="2">
                  <c:v>6.665665811343878</c:v>
                </c:pt>
                <c:pt idx="3">
                  <c:v>0.27135689939106122</c:v>
                </c:pt>
                <c:pt idx="4">
                  <c:v>2.8191949752977674</c:v>
                </c:pt>
                <c:pt idx="5">
                  <c:v>1.3237332924820957</c:v>
                </c:pt>
                <c:pt idx="6">
                  <c:v>1.8224656275133087</c:v>
                </c:pt>
                <c:pt idx="7">
                  <c:v>3.9399639998468077</c:v>
                </c:pt>
                <c:pt idx="8">
                  <c:v>0.28256290452299798</c:v>
                </c:pt>
                <c:pt idx="9">
                  <c:v>-0.14596913178353951</c:v>
                </c:pt>
                <c:pt idx="10">
                  <c:v>2.0030025659683659</c:v>
                </c:pt>
                <c:pt idx="11">
                  <c:v>1.9818160928344375</c:v>
                </c:pt>
                <c:pt idx="12">
                  <c:v>3.1281682049710851</c:v>
                </c:pt>
                <c:pt idx="13">
                  <c:v>5.131660985791429</c:v>
                </c:pt>
                <c:pt idx="14">
                  <c:v>1.1404312358775994</c:v>
                </c:pt>
                <c:pt idx="15">
                  <c:v>-4.2051242771245839E-3</c:v>
                </c:pt>
                <c:pt idx="16">
                  <c:v>1.5496534027804374</c:v>
                </c:pt>
                <c:pt idx="17">
                  <c:v>1.752303626823944</c:v>
                </c:pt>
                <c:pt idx="18">
                  <c:v>3.074933935889089</c:v>
                </c:pt>
                <c:pt idx="19">
                  <c:v>1.3569376890965494</c:v>
                </c:pt>
              </c:numCache>
            </c:numRef>
          </c:val>
          <c:smooth val="0"/>
          <c:extLst>
            <c:ext xmlns:c16="http://schemas.microsoft.com/office/drawing/2014/chart" uri="{C3380CC4-5D6E-409C-BE32-E72D297353CC}">
              <c16:uniqueId val="{00000003-3E8F-442B-94AE-999651BD15BD}"/>
            </c:ext>
          </c:extLst>
        </c:ser>
        <c:dLbls>
          <c:showLegendKey val="0"/>
          <c:showVal val="0"/>
          <c:showCatName val="0"/>
          <c:showSerName val="0"/>
          <c:showPercent val="0"/>
          <c:showBubbleSize val="0"/>
        </c:dLbls>
        <c:marker val="1"/>
        <c:smooth val="0"/>
        <c:axId val="276012703"/>
        <c:axId val="168847711"/>
      </c:lineChart>
      <c:catAx>
        <c:axId val="276012703"/>
        <c:scaling>
          <c:orientation val="minMax"/>
        </c:scaling>
        <c:delete val="1"/>
        <c:axPos val="b"/>
        <c:majorGridlines>
          <c:spPr>
            <a:ln w="9525" cap="flat" cmpd="sng" algn="ctr">
              <a:solidFill>
                <a:schemeClr val="tx2">
                  <a:alpha val="20000"/>
                </a:schemeClr>
              </a:solidFill>
              <a:round/>
            </a:ln>
            <a:effectLst/>
          </c:spPr>
        </c:majorGridlines>
        <c:numFmt formatCode="General" sourceLinked="1"/>
        <c:majorTickMark val="none"/>
        <c:minorTickMark val="none"/>
        <c:tickLblPos val="high"/>
        <c:crossAx val="168847711"/>
        <c:crosses val="autoZero"/>
        <c:auto val="1"/>
        <c:lblAlgn val="ctr"/>
        <c:lblOffset val="100"/>
        <c:noMultiLvlLbl val="0"/>
      </c:catAx>
      <c:valAx>
        <c:axId val="168847711"/>
        <c:scaling>
          <c:orientation val="minMax"/>
        </c:scaling>
        <c:delete val="0"/>
        <c:axPos val="l"/>
        <c:majorGridlines>
          <c:spPr>
            <a:ln w="9525" cap="flat" cmpd="sng" algn="ctr">
              <a:solidFill>
                <a:schemeClr val="tx2">
                  <a:alpha val="20000"/>
                </a:schemeClr>
              </a:solidFill>
              <a:round/>
            </a:ln>
            <a:effectLst/>
          </c:spPr>
        </c:majorGridlines>
        <c:numFmt formatCode="0%" sourceLinked="0"/>
        <c:majorTickMark val="none"/>
        <c:minorTickMark val="none"/>
        <c:tickLblPos val="high"/>
        <c:spPr>
          <a:noFill/>
          <a:ln>
            <a:noFill/>
          </a:ln>
          <a:effectLst/>
        </c:spPr>
        <c:txPr>
          <a:bodyPr rot="-60000000" spcFirstLastPara="1" vertOverflow="ellipsis" vert="horz" wrap="square" anchor="ctr" anchorCtr="1"/>
          <a:lstStyle/>
          <a:p>
            <a:pPr algn="ctr">
              <a:defRPr lang="en-AU" sz="800" b="0" i="0" u="none" strike="noStrike" kern="1200" baseline="0">
                <a:solidFill>
                  <a:schemeClr val="tx1">
                    <a:lumMod val="40000"/>
                    <a:lumOff val="60000"/>
                  </a:schemeClr>
                </a:solidFill>
                <a:latin typeface="+mn-lt"/>
                <a:ea typeface="+mn-ea"/>
                <a:cs typeface="+mn-cs"/>
              </a:defRPr>
            </a:pPr>
            <a:endParaRPr lang="en-US"/>
          </a:p>
        </c:txPr>
        <c:crossAx val="276012703"/>
        <c:crosses val="autoZero"/>
        <c:crossBetween val="between"/>
      </c:valAx>
      <c:spPr>
        <a:pattFill prst="dkUpDiag">
          <a:fgClr>
            <a:schemeClr val="tx1">
              <a:lumMod val="20000"/>
              <a:lumOff val="80000"/>
            </a:schemeClr>
          </a:fgClr>
          <a:bgClr>
            <a:schemeClr val="bg1"/>
          </a:bgClr>
        </a:pattFill>
        <a:ln>
          <a:noFill/>
        </a:ln>
        <a:effectLst>
          <a:outerShdw blurRad="50800" dist="38100" dir="2700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Performance Analytics.xlsx]dbs_trend!PivotTable3</c:name>
    <c:fmtId val="14"/>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6">
                <a:lumMod val="75000"/>
              </a:schemeClr>
            </a:solidFill>
            <a:round/>
          </a:ln>
          <a:effectLst/>
        </c:spPr>
        <c:marker>
          <c:symbol val="circle"/>
          <c:size val="6"/>
          <c:spPr>
            <a:solidFill>
              <a:schemeClr val="accent1"/>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AU" sz="800" b="0" i="0" u="none" strike="noStrike" kern="1200" baseline="0">
                  <a:solidFill>
                    <a:schemeClr val="tx1">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13131313131313E-3"/>
          <c:y val="2.5428331875182269E-2"/>
          <c:w val="0.92522389246798697"/>
          <c:h val="0.94552279291448404"/>
        </c:manualLayout>
      </c:layout>
      <c:lineChart>
        <c:grouping val="standard"/>
        <c:varyColors val="0"/>
        <c:ser>
          <c:idx val="0"/>
          <c:order val="0"/>
          <c:tx>
            <c:strRef>
              <c:f>dbs_trend!$M$5</c:f>
              <c:strCache>
                <c:ptCount val="1"/>
                <c:pt idx="0">
                  <c:v>Total</c:v>
                </c:pt>
              </c:strCache>
            </c:strRef>
          </c:tx>
          <c:spPr>
            <a:ln w="28575" cap="rnd">
              <a:solidFill>
                <a:schemeClr val="accent6">
                  <a:lumMod val="75000"/>
                </a:schemeClr>
              </a:solidFill>
              <a:round/>
            </a:ln>
            <a:effectLst/>
          </c:spPr>
          <c:marker>
            <c:symbol val="circle"/>
            <c:size val="6"/>
            <c:spPr>
              <a:solidFill>
                <a:schemeClr val="accent1"/>
              </a:solidFill>
              <a:ln w="9525">
                <a:solidFill>
                  <a:schemeClr val="accent6">
                    <a:lumMod val="75000"/>
                  </a:schemeClr>
                </a:solidFill>
              </a:ln>
              <a:effectLst/>
            </c:spPr>
          </c:marker>
          <c:trendline>
            <c:spPr>
              <a:ln w="19050" cap="rnd">
                <a:solidFill>
                  <a:schemeClr val="tx1"/>
                </a:solidFill>
                <a:prstDash val="sysDot"/>
              </a:ln>
              <a:effectLst/>
            </c:spPr>
            <c:trendlineType val="movingAvg"/>
            <c:period val="2"/>
            <c:dispRSqr val="0"/>
            <c:dispEq val="0"/>
          </c:trendline>
          <c:cat>
            <c:multiLvlStrRef>
              <c:f>dbs_trend!$L$6:$L$35</c:f>
              <c:multiLvlStrCache>
                <c:ptCount val="20"/>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lvl>
                <c:lvl>
                  <c:pt idx="0">
                    <c:v>2014</c:v>
                  </c:pt>
                  <c:pt idx="4">
                    <c:v>2015</c:v>
                  </c:pt>
                  <c:pt idx="8">
                    <c:v>2016</c:v>
                  </c:pt>
                  <c:pt idx="12">
                    <c:v>2017</c:v>
                  </c:pt>
                  <c:pt idx="16">
                    <c:v>2018</c:v>
                  </c:pt>
                </c:lvl>
              </c:multiLvlStrCache>
            </c:multiLvlStrRef>
          </c:cat>
          <c:val>
            <c:numRef>
              <c:f>dbs_trend!$M$6:$M$35</c:f>
              <c:numCache>
                <c:formatCode>General</c:formatCode>
                <c:ptCount val="20"/>
                <c:pt idx="0">
                  <c:v>-0.32411407939309111</c:v>
                </c:pt>
                <c:pt idx="1">
                  <c:v>-1.539800035931359E-2</c:v>
                </c:pt>
                <c:pt idx="2">
                  <c:v>-0.33832982745178802</c:v>
                </c:pt>
                <c:pt idx="3">
                  <c:v>0.51227668077103905</c:v>
                </c:pt>
                <c:pt idx="4">
                  <c:v>0.46596456579062928</c:v>
                </c:pt>
                <c:pt idx="5">
                  <c:v>-2.4533688488201344</c:v>
                </c:pt>
                <c:pt idx="6">
                  <c:v>-0.96536881967038246</c:v>
                </c:pt>
                <c:pt idx="7">
                  <c:v>-2.1926942040751669</c:v>
                </c:pt>
                <c:pt idx="8">
                  <c:v>0.40804126335437979</c:v>
                </c:pt>
                <c:pt idx="9">
                  <c:v>0.80402399562693239</c:v>
                </c:pt>
                <c:pt idx="10">
                  <c:v>-0.68312483364386478</c:v>
                </c:pt>
                <c:pt idx="11">
                  <c:v>-0.28483542306816417</c:v>
                </c:pt>
                <c:pt idx="12">
                  <c:v>-0.45416943225785561</c:v>
                </c:pt>
                <c:pt idx="13">
                  <c:v>-0.29524806526406738</c:v>
                </c:pt>
                <c:pt idx="14">
                  <c:v>0.68688905920159193</c:v>
                </c:pt>
                <c:pt idx="15">
                  <c:v>0.75621025707379552</c:v>
                </c:pt>
                <c:pt idx="16">
                  <c:v>0.18002620999527039</c:v>
                </c:pt>
                <c:pt idx="17">
                  <c:v>9.0345936230269736E-2</c:v>
                </c:pt>
                <c:pt idx="18">
                  <c:v>-0.64551938732586045</c:v>
                </c:pt>
                <c:pt idx="19">
                  <c:v>0.20466793316015974</c:v>
                </c:pt>
              </c:numCache>
            </c:numRef>
          </c:val>
          <c:smooth val="0"/>
          <c:extLst>
            <c:ext xmlns:c16="http://schemas.microsoft.com/office/drawing/2014/chart" uri="{C3380CC4-5D6E-409C-BE32-E72D297353CC}">
              <c16:uniqueId val="{00000002-A889-4CCC-B10B-65F53127F5B4}"/>
            </c:ext>
          </c:extLst>
        </c:ser>
        <c:dLbls>
          <c:showLegendKey val="0"/>
          <c:showVal val="0"/>
          <c:showCatName val="0"/>
          <c:showSerName val="0"/>
          <c:showPercent val="0"/>
          <c:showBubbleSize val="0"/>
        </c:dLbls>
        <c:marker val="1"/>
        <c:smooth val="0"/>
        <c:axId val="1310888608"/>
        <c:axId val="1471643904"/>
      </c:lineChart>
      <c:catAx>
        <c:axId val="1310888608"/>
        <c:scaling>
          <c:orientation val="minMax"/>
        </c:scaling>
        <c:delete val="1"/>
        <c:axPos val="b"/>
        <c:majorGridlines>
          <c:spPr>
            <a:ln w="9525" cap="flat" cmpd="sng" algn="ctr">
              <a:solidFill>
                <a:schemeClr val="tx2">
                  <a:lumMod val="20000"/>
                  <a:lumOff val="80000"/>
                  <a:alpha val="50000"/>
                </a:schemeClr>
              </a:solidFill>
              <a:round/>
            </a:ln>
            <a:effectLst/>
          </c:spPr>
        </c:majorGridlines>
        <c:numFmt formatCode="General" sourceLinked="1"/>
        <c:majorTickMark val="none"/>
        <c:minorTickMark val="none"/>
        <c:tickLblPos val="low"/>
        <c:crossAx val="1471643904"/>
        <c:crosses val="autoZero"/>
        <c:auto val="1"/>
        <c:lblAlgn val="ctr"/>
        <c:lblOffset val="100"/>
        <c:noMultiLvlLbl val="0"/>
      </c:catAx>
      <c:valAx>
        <c:axId val="1471643904"/>
        <c:scaling>
          <c:orientation val="minMax"/>
        </c:scaling>
        <c:delete val="0"/>
        <c:axPos val="l"/>
        <c:majorGridlines>
          <c:spPr>
            <a:ln w="9525" cap="flat" cmpd="sng" algn="ctr">
              <a:solidFill>
                <a:schemeClr val="tx2">
                  <a:lumMod val="20000"/>
                  <a:lumOff val="80000"/>
                  <a:alpha val="50000"/>
                </a:schemeClr>
              </a:solidFill>
              <a:round/>
            </a:ln>
            <a:effectLst/>
          </c:spPr>
        </c:majorGridlines>
        <c:numFmt formatCode="0%" sourceLinked="0"/>
        <c:majorTickMark val="none"/>
        <c:minorTickMark val="none"/>
        <c:tickLblPos val="high"/>
        <c:spPr>
          <a:noFill/>
          <a:ln>
            <a:noFill/>
          </a:ln>
          <a:effectLst/>
        </c:spPr>
        <c:txPr>
          <a:bodyPr rot="-60000000" spcFirstLastPara="1" vertOverflow="ellipsis" vert="horz" wrap="square" anchor="ctr" anchorCtr="1"/>
          <a:lstStyle/>
          <a:p>
            <a:pPr algn="ctr">
              <a:defRPr lang="en-AU" sz="800" b="0" i="0" u="none" strike="noStrike" kern="1200" baseline="0">
                <a:solidFill>
                  <a:schemeClr val="tx1">
                    <a:lumMod val="40000"/>
                    <a:lumOff val="60000"/>
                  </a:schemeClr>
                </a:solidFill>
                <a:latin typeface="+mn-lt"/>
                <a:ea typeface="+mn-ea"/>
                <a:cs typeface="+mn-cs"/>
              </a:defRPr>
            </a:pPr>
            <a:endParaRPr lang="en-US"/>
          </a:p>
        </c:txPr>
        <c:crossAx val="1310888608"/>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AU" sz="800" b="0" i="0" u="none" strike="noStrike" kern="1200" baseline="0">
          <a:solidFill>
            <a:schemeClr val="tx1">
              <a:lumMod val="40000"/>
              <a:lumOff val="60000"/>
            </a:schemeClr>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Performance Analytics.xlsx]dbs_trend!PivotTable5</c:name>
    <c:fmtId val="9"/>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5400" cap="rnd">
            <a:solidFill>
              <a:schemeClr val="accent6">
                <a:lumMod val="75000"/>
              </a:schemeClr>
            </a:solidFill>
            <a:round/>
          </a:ln>
          <a:effectLst/>
        </c:spPr>
        <c:marker>
          <c:symbol val="circle"/>
          <c:size val="6"/>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220778486420059E-2"/>
          <c:y val="2.5428331875182269E-2"/>
          <c:w val="0.92211640963753938"/>
          <c:h val="0.94914333624963543"/>
        </c:manualLayout>
      </c:layout>
      <c:lineChart>
        <c:grouping val="standard"/>
        <c:varyColors val="0"/>
        <c:ser>
          <c:idx val="0"/>
          <c:order val="0"/>
          <c:tx>
            <c:strRef>
              <c:f>dbs_trend!$P$5</c:f>
              <c:strCache>
                <c:ptCount val="1"/>
                <c:pt idx="0">
                  <c:v>Total</c:v>
                </c:pt>
              </c:strCache>
            </c:strRef>
          </c:tx>
          <c:spPr>
            <a:ln w="25400" cap="rnd">
              <a:solidFill>
                <a:schemeClr val="accent6">
                  <a:lumMod val="75000"/>
                </a:schemeClr>
              </a:solidFill>
              <a:round/>
            </a:ln>
            <a:effectLst/>
          </c:spPr>
          <c:marker>
            <c:symbol val="circle"/>
            <c:size val="6"/>
            <c:spPr>
              <a:solidFill>
                <a:schemeClr val="accent6">
                  <a:lumMod val="75000"/>
                </a:schemeClr>
              </a:solidFill>
              <a:ln w="9525">
                <a:solidFill>
                  <a:schemeClr val="accent6">
                    <a:lumMod val="75000"/>
                  </a:schemeClr>
                </a:solidFill>
              </a:ln>
              <a:effectLst/>
            </c:spPr>
          </c:marker>
          <c:trendline>
            <c:spPr>
              <a:ln w="19050" cap="rnd">
                <a:solidFill>
                  <a:schemeClr val="tx1"/>
                </a:solidFill>
                <a:prstDash val="sysDot"/>
              </a:ln>
              <a:effectLst/>
            </c:spPr>
            <c:trendlineType val="movingAvg"/>
            <c:period val="2"/>
            <c:dispRSqr val="0"/>
            <c:dispEq val="0"/>
          </c:trendline>
          <c:cat>
            <c:multiLvlStrRef>
              <c:f>dbs_trend!$O$6:$O$35</c:f>
              <c:multiLvlStrCache>
                <c:ptCount val="20"/>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lvl>
                <c:lvl>
                  <c:pt idx="0">
                    <c:v>2014</c:v>
                  </c:pt>
                  <c:pt idx="4">
                    <c:v>2015</c:v>
                  </c:pt>
                  <c:pt idx="8">
                    <c:v>2016</c:v>
                  </c:pt>
                  <c:pt idx="12">
                    <c:v>2017</c:v>
                  </c:pt>
                  <c:pt idx="16">
                    <c:v>2018</c:v>
                  </c:pt>
                </c:lvl>
              </c:multiLvlStrCache>
            </c:multiLvlStrRef>
          </c:cat>
          <c:val>
            <c:numRef>
              <c:f>dbs_trend!$P$6:$P$35</c:f>
              <c:numCache>
                <c:formatCode>General</c:formatCode>
                <c:ptCount val="20"/>
                <c:pt idx="0">
                  <c:v>0.13078020351044498</c:v>
                </c:pt>
                <c:pt idx="1">
                  <c:v>0.25263982111897076</c:v>
                </c:pt>
                <c:pt idx="2">
                  <c:v>0.55870003935722123</c:v>
                </c:pt>
                <c:pt idx="3">
                  <c:v>0.24798008772873414</c:v>
                </c:pt>
                <c:pt idx="4">
                  <c:v>0.27810018556186983</c:v>
                </c:pt>
                <c:pt idx="5">
                  <c:v>0.21453969169930287</c:v>
                </c:pt>
                <c:pt idx="6">
                  <c:v>0.38153037906924009</c:v>
                </c:pt>
                <c:pt idx="7">
                  <c:v>0.35919012258769134</c:v>
                </c:pt>
                <c:pt idx="8">
                  <c:v>0.20758999967766489</c:v>
                </c:pt>
                <c:pt idx="9">
                  <c:v>9.6289796898290245E-2</c:v>
                </c:pt>
                <c:pt idx="10">
                  <c:v>0.41476979391477298</c:v>
                </c:pt>
                <c:pt idx="11">
                  <c:v>0.28373028309546472</c:v>
                </c:pt>
                <c:pt idx="12">
                  <c:v>0.39697930592537761</c:v>
                </c:pt>
                <c:pt idx="13">
                  <c:v>0.42460981114461588</c:v>
                </c:pt>
                <c:pt idx="14">
                  <c:v>0.24114072496509448</c:v>
                </c:pt>
                <c:pt idx="15">
                  <c:v>0.18206032360429195</c:v>
                </c:pt>
                <c:pt idx="16">
                  <c:v>0.32117970123446782</c:v>
                </c:pt>
                <c:pt idx="17">
                  <c:v>0.24831005673455003</c:v>
                </c:pt>
                <c:pt idx="18">
                  <c:v>0.29374011324390509</c:v>
                </c:pt>
                <c:pt idx="19">
                  <c:v>0.21640047062232276</c:v>
                </c:pt>
              </c:numCache>
            </c:numRef>
          </c:val>
          <c:smooth val="0"/>
          <c:extLst>
            <c:ext xmlns:c16="http://schemas.microsoft.com/office/drawing/2014/chart" uri="{C3380CC4-5D6E-409C-BE32-E72D297353CC}">
              <c16:uniqueId val="{00000002-5169-4F9E-9B08-A4453BCB425B}"/>
            </c:ext>
          </c:extLst>
        </c:ser>
        <c:dLbls>
          <c:showLegendKey val="0"/>
          <c:showVal val="0"/>
          <c:showCatName val="0"/>
          <c:showSerName val="0"/>
          <c:showPercent val="0"/>
          <c:showBubbleSize val="0"/>
        </c:dLbls>
        <c:marker val="1"/>
        <c:smooth val="0"/>
        <c:axId val="1310873216"/>
        <c:axId val="1471609344"/>
      </c:lineChart>
      <c:catAx>
        <c:axId val="1310873216"/>
        <c:scaling>
          <c:orientation val="minMax"/>
        </c:scaling>
        <c:delete val="1"/>
        <c:axPos val="b"/>
        <c:majorGridlines>
          <c:spPr>
            <a:ln w="9525" cap="flat" cmpd="sng" algn="ctr">
              <a:solidFill>
                <a:schemeClr val="tx2">
                  <a:lumMod val="20000"/>
                  <a:lumOff val="80000"/>
                  <a:alpha val="50000"/>
                </a:schemeClr>
              </a:solidFill>
              <a:round/>
            </a:ln>
            <a:effectLst/>
          </c:spPr>
        </c:majorGridlines>
        <c:numFmt formatCode="General" sourceLinked="1"/>
        <c:majorTickMark val="none"/>
        <c:minorTickMark val="none"/>
        <c:tickLblPos val="nextTo"/>
        <c:crossAx val="1471609344"/>
        <c:crosses val="autoZero"/>
        <c:auto val="1"/>
        <c:lblAlgn val="ctr"/>
        <c:lblOffset val="100"/>
        <c:noMultiLvlLbl val="0"/>
      </c:catAx>
      <c:valAx>
        <c:axId val="1471609344"/>
        <c:scaling>
          <c:orientation val="minMax"/>
        </c:scaling>
        <c:delete val="0"/>
        <c:axPos val="l"/>
        <c:majorGridlines>
          <c:spPr>
            <a:ln w="9525" cap="flat" cmpd="sng" algn="ctr">
              <a:solidFill>
                <a:schemeClr val="tx2">
                  <a:lumMod val="20000"/>
                  <a:lumOff val="80000"/>
                  <a:alpha val="50000"/>
                </a:schemeClr>
              </a:solidFill>
              <a:round/>
            </a:ln>
            <a:effectLst/>
          </c:spPr>
        </c:majorGridlines>
        <c:numFmt formatCode="0%" sourceLinked="0"/>
        <c:majorTickMark val="none"/>
        <c:minorTickMark val="none"/>
        <c:tickLblPos val="high"/>
        <c:spPr>
          <a:noFill/>
          <a:ln>
            <a:noFill/>
          </a:ln>
          <a:effectLst/>
        </c:spPr>
        <c:txPr>
          <a:bodyPr rot="-60000000" spcFirstLastPara="1" vertOverflow="ellipsis" vert="horz" wrap="square" anchor="ctr" anchorCtr="1"/>
          <a:lstStyle/>
          <a:p>
            <a:pPr algn="ctr">
              <a:defRPr lang="en-AU" sz="800" b="0" i="0" u="none" strike="noStrike" kern="1200" baseline="0">
                <a:solidFill>
                  <a:schemeClr val="tx1">
                    <a:lumMod val="40000"/>
                    <a:lumOff val="60000"/>
                  </a:schemeClr>
                </a:solidFill>
                <a:latin typeface="+mn-lt"/>
                <a:ea typeface="+mn-ea"/>
                <a:cs typeface="+mn-cs"/>
              </a:defRPr>
            </a:pPr>
            <a:endParaRPr lang="en-US"/>
          </a:p>
        </c:txPr>
        <c:crossAx val="1310873216"/>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8936682501464097E-3"/>
          <c:y val="0"/>
          <c:w val="0.969318436424497"/>
          <c:h val="0.81107032075536012"/>
        </c:manualLayout>
      </c:layout>
      <c:doughnutChart>
        <c:varyColors val="1"/>
        <c:ser>
          <c:idx val="0"/>
          <c:order val="0"/>
          <c:tx>
            <c:strRef>
              <c:f>dbs_account!$J$15</c:f>
              <c:strCache>
                <c:ptCount val="1"/>
                <c:pt idx="0">
                  <c:v>AMOUNT</c:v>
                </c:pt>
              </c:strCache>
            </c:strRef>
          </c:tx>
          <c:spPr>
            <a:solidFill>
              <a:schemeClr val="accent6">
                <a:lumMod val="75000"/>
              </a:schemeClr>
            </a:solidFill>
          </c:spPr>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1323-4EED-B36D-9C9FEA34FB0E}"/>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1323-4EED-B36D-9C9FEA34FB0E}"/>
              </c:ext>
            </c:extLst>
          </c:dPt>
          <c:dLbls>
            <c:dLbl>
              <c:idx val="0"/>
              <c:spPr>
                <a:noFill/>
                <a:ln>
                  <a:noFill/>
                </a:ln>
                <a:effectLst/>
              </c:spPr>
              <c:txPr>
                <a:bodyPr rot="0" spcFirstLastPara="1" vertOverflow="clip" horzOverflow="clip" vert="horz" wrap="non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1-1323-4EED-B36D-9C9FEA34FB0E}"/>
                </c:ext>
              </c:extLst>
            </c:dLbl>
            <c:dLbl>
              <c:idx val="1"/>
              <c:spPr>
                <a:noFill/>
                <a:ln>
                  <a:noFill/>
                </a:ln>
                <a:effectLst/>
              </c:spPr>
              <c:txPr>
                <a:bodyPr rot="0" spcFirstLastPara="1" vertOverflow="clip" horzOverflow="clip" vert="horz" wrap="none" lIns="38100" tIns="19050" rIns="38100" bIns="19050" anchor="ctr" anchorCtr="1">
                  <a:spAutoFit/>
                </a:bodyPr>
                <a:lstStyle/>
                <a:p>
                  <a:pPr>
                    <a:defRPr sz="900" b="1" i="0" u="none" strike="noStrike" kern="1200" baseline="0">
                      <a:solidFill>
                        <a:schemeClr val="tx1">
                          <a:lumMod val="60000"/>
                          <a:lumOff val="4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1323-4EED-B36D-9C9FEA34FB0E}"/>
                </c:ext>
              </c:extLst>
            </c:dLbl>
            <c:spPr>
              <a:noFill/>
              <a:ln>
                <a:no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dbs_account!$I$16:$I$17</c:f>
              <c:strCache>
                <c:ptCount val="2"/>
                <c:pt idx="0">
                  <c:v>Income</c:v>
                </c:pt>
                <c:pt idx="1">
                  <c:v>Cost and Expense</c:v>
                </c:pt>
              </c:strCache>
            </c:strRef>
          </c:cat>
          <c:val>
            <c:numRef>
              <c:f>dbs_account!$J$16:$J$17</c:f>
              <c:numCache>
                <c:formatCode>_(* #,##0_);_(* \(#,##0\);_(* "-"??_);_(@_)</c:formatCode>
                <c:ptCount val="2"/>
                <c:pt idx="0">
                  <c:v>2317017</c:v>
                </c:pt>
                <c:pt idx="1">
                  <c:v>1162107</c:v>
                </c:pt>
              </c:numCache>
            </c:numRef>
          </c:val>
          <c:extLst>
            <c:ext xmlns:c16="http://schemas.microsoft.com/office/drawing/2014/chart" uri="{C3380CC4-5D6E-409C-BE32-E72D297353CC}">
              <c16:uniqueId val="{00000004-1323-4EED-B36D-9C9FEA34FB0E}"/>
            </c:ext>
          </c:extLst>
        </c:ser>
        <c:dLbls>
          <c:showLegendKey val="0"/>
          <c:showVal val="0"/>
          <c:showCatName val="0"/>
          <c:showSerName val="0"/>
          <c:showPercent val="0"/>
          <c:showBubbleSize val="0"/>
          <c:showLeaderLines val="0"/>
        </c:dLbls>
        <c:firstSliceAng val="240"/>
        <c:holeSize val="5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2520508927415466"/>
          <c:y val="0.12222222222222222"/>
          <c:w val="0.38460092230352727"/>
          <c:h val="0.75555555555555554"/>
        </c:manualLayout>
      </c:layout>
      <c:barChart>
        <c:barDir val="bar"/>
        <c:grouping val="clustered"/>
        <c:varyColors val="0"/>
        <c:ser>
          <c:idx val="0"/>
          <c:order val="0"/>
          <c:tx>
            <c:strRef>
              <c:f>dbs_account!$J$19</c:f>
              <c:strCache>
                <c:ptCount val="1"/>
                <c:pt idx="0">
                  <c:v> AMOUNT </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dbs_account!$L$20:$L$21</c:f>
              <c:strCache>
                <c:ptCount val="2"/>
                <c:pt idx="0">
                  <c:v>Net Sales | 77%</c:v>
                </c:pt>
                <c:pt idx="1">
                  <c:v>Other Income | 23%</c:v>
                </c:pt>
              </c:strCache>
            </c:strRef>
          </c:cat>
          <c:val>
            <c:numRef>
              <c:f>dbs_account!$J$20:$J$21</c:f>
              <c:numCache>
                <c:formatCode>_(* #,##0_);_(* \(#,##0\);_(* "-"??_);_(@_)</c:formatCode>
                <c:ptCount val="2"/>
                <c:pt idx="0">
                  <c:v>1792933</c:v>
                </c:pt>
                <c:pt idx="1">
                  <c:v>524084</c:v>
                </c:pt>
              </c:numCache>
            </c:numRef>
          </c:val>
          <c:extLst>
            <c:ext xmlns:c16="http://schemas.microsoft.com/office/drawing/2014/chart" uri="{C3380CC4-5D6E-409C-BE32-E72D297353CC}">
              <c16:uniqueId val="{00000000-6C9E-43DB-87B9-8EFB1F233045}"/>
            </c:ext>
          </c:extLst>
        </c:ser>
        <c:dLbls>
          <c:dLblPos val="inBase"/>
          <c:showLegendKey val="0"/>
          <c:showVal val="1"/>
          <c:showCatName val="0"/>
          <c:showSerName val="0"/>
          <c:showPercent val="0"/>
          <c:showBubbleSize val="0"/>
        </c:dLbls>
        <c:gapWidth val="20"/>
        <c:axId val="285779328"/>
        <c:axId val="260954863"/>
      </c:barChart>
      <c:catAx>
        <c:axId val="2857793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60954863"/>
        <c:crosses val="autoZero"/>
        <c:auto val="1"/>
        <c:lblAlgn val="ctr"/>
        <c:lblOffset val="100"/>
        <c:noMultiLvlLbl val="0"/>
      </c:catAx>
      <c:valAx>
        <c:axId val="260954863"/>
        <c:scaling>
          <c:orientation val="minMax"/>
        </c:scaling>
        <c:delete val="1"/>
        <c:axPos val="t"/>
        <c:numFmt formatCode="_(* #,##0_);_(* \(#,##0\);_(* &quot;-&quot;??_);_(@_)" sourceLinked="1"/>
        <c:majorTickMark val="none"/>
        <c:minorTickMark val="none"/>
        <c:tickLblPos val="nextTo"/>
        <c:crossAx val="285779328"/>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dbs_account!$J$23</c:f>
              <c:strCache>
                <c:ptCount val="1"/>
                <c:pt idx="0">
                  <c:v> AMOUNT </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dbs_account!$L$24:$L$25</c:f>
              <c:strCache>
                <c:ptCount val="2"/>
                <c:pt idx="0">
                  <c:v>Cost of Sales | 43%</c:v>
                </c:pt>
                <c:pt idx="1">
                  <c:v>Expenses | 57%</c:v>
                </c:pt>
              </c:strCache>
            </c:strRef>
          </c:cat>
          <c:val>
            <c:numRef>
              <c:f>dbs_account!$J$24:$J$25</c:f>
              <c:numCache>
                <c:formatCode>_(* #,##0_);_(* \(#,##0\);_(* "-"??_);_(@_)</c:formatCode>
                <c:ptCount val="2"/>
                <c:pt idx="0">
                  <c:v>498615</c:v>
                </c:pt>
                <c:pt idx="1">
                  <c:v>663492</c:v>
                </c:pt>
              </c:numCache>
            </c:numRef>
          </c:val>
          <c:extLst>
            <c:ext xmlns:c16="http://schemas.microsoft.com/office/drawing/2014/chart" uri="{C3380CC4-5D6E-409C-BE32-E72D297353CC}">
              <c16:uniqueId val="{00000000-18A0-4F94-ABF3-EC588177AEE5}"/>
            </c:ext>
          </c:extLst>
        </c:ser>
        <c:dLbls>
          <c:dLblPos val="inBase"/>
          <c:showLegendKey val="0"/>
          <c:showVal val="1"/>
          <c:showCatName val="0"/>
          <c:showSerName val="0"/>
          <c:showPercent val="0"/>
          <c:showBubbleSize val="0"/>
        </c:dLbls>
        <c:gapWidth val="20"/>
        <c:axId val="285783072"/>
        <c:axId val="247532671"/>
      </c:barChart>
      <c:catAx>
        <c:axId val="2857830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47532671"/>
        <c:crosses val="autoZero"/>
        <c:auto val="1"/>
        <c:lblAlgn val="ctr"/>
        <c:lblOffset val="100"/>
        <c:noMultiLvlLbl val="0"/>
      </c:catAx>
      <c:valAx>
        <c:axId val="247532671"/>
        <c:scaling>
          <c:orientation val="minMax"/>
        </c:scaling>
        <c:delete val="1"/>
        <c:axPos val="t"/>
        <c:numFmt formatCode="_(* #,##0_);_(* \(#,##0\);_(* &quot;-&quot;??_);_(@_)" sourceLinked="1"/>
        <c:majorTickMark val="none"/>
        <c:minorTickMark val="none"/>
        <c:tickLblPos val="nextTo"/>
        <c:crossAx val="285783072"/>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431372549019607E-2"/>
          <c:y val="0.12319484788285881"/>
          <c:w val="0.85620915032679734"/>
          <c:h val="0.71031476856257625"/>
        </c:manualLayout>
      </c:layout>
      <c:barChart>
        <c:barDir val="col"/>
        <c:grouping val="clustered"/>
        <c:varyColors val="0"/>
        <c:ser>
          <c:idx val="0"/>
          <c:order val="0"/>
          <c:tx>
            <c:strRef>
              <c:f>dbs_account!$V$4</c:f>
              <c:strCache>
                <c:ptCount val="1"/>
                <c:pt idx="0">
                  <c:v>AMOUNT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dbs_account!$U$5:$U$7</c:f>
              <c:strCache>
                <c:ptCount val="3"/>
                <c:pt idx="0">
                  <c:v>Opening Stock</c:v>
                </c:pt>
                <c:pt idx="1">
                  <c:v>Net Purchases</c:v>
                </c:pt>
                <c:pt idx="2">
                  <c:v>Closing Stock</c:v>
                </c:pt>
              </c:strCache>
            </c:strRef>
          </c:cat>
          <c:val>
            <c:numRef>
              <c:f>dbs_account!$V$5:$V$7</c:f>
              <c:numCache>
                <c:formatCode>_(* #,##0_);_(* \(#,##0\);_(* "-"??_);_(@_)</c:formatCode>
                <c:ptCount val="3"/>
                <c:pt idx="0">
                  <c:v>45846</c:v>
                </c:pt>
                <c:pt idx="1">
                  <c:v>465157</c:v>
                </c:pt>
                <c:pt idx="2">
                  <c:v>12388</c:v>
                </c:pt>
              </c:numCache>
            </c:numRef>
          </c:val>
          <c:extLst>
            <c:ext xmlns:c16="http://schemas.microsoft.com/office/drawing/2014/chart" uri="{C3380CC4-5D6E-409C-BE32-E72D297353CC}">
              <c16:uniqueId val="{00000000-CC06-42C1-A0D9-D795FE5FAC02}"/>
            </c:ext>
          </c:extLst>
        </c:ser>
        <c:dLbls>
          <c:showLegendKey val="0"/>
          <c:showVal val="0"/>
          <c:showCatName val="0"/>
          <c:showSerName val="0"/>
          <c:showPercent val="0"/>
          <c:showBubbleSize val="0"/>
        </c:dLbls>
        <c:gapWidth val="20"/>
        <c:axId val="9157408"/>
        <c:axId val="1087760544"/>
      </c:barChart>
      <c:lineChart>
        <c:grouping val="standard"/>
        <c:varyColors val="0"/>
        <c:dLbls>
          <c:showLegendKey val="0"/>
          <c:showVal val="0"/>
          <c:showCatName val="0"/>
          <c:showSerName val="0"/>
          <c:showPercent val="0"/>
          <c:showBubbleSize val="0"/>
        </c:dLbls>
        <c:marker val="1"/>
        <c:smooth val="0"/>
        <c:axId val="3035296"/>
        <c:axId val="1501186752"/>
        <c:extLst>
          <c:ext xmlns:c15="http://schemas.microsoft.com/office/drawing/2012/chart" uri="{02D57815-91ED-43cb-92C2-25804820EDAC}">
            <c15:filteredLineSeries>
              <c15:ser>
                <c:idx val="1"/>
                <c:order val="1"/>
                <c:tx>
                  <c:strRef>
                    <c:extLst>
                      <c:ext uri="{02D57815-91ED-43cb-92C2-25804820EDAC}">
                        <c15:formulaRef>
                          <c15:sqref>dbs_account!$W$4</c15:sqref>
                        </c15:formulaRef>
                      </c:ext>
                    </c:extLst>
                    <c:strCache>
                      <c:ptCount val="1"/>
                      <c:pt idx="0">
                        <c:v> % of Revenue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dbs_account!$U$5:$U$7</c15:sqref>
                        </c15:formulaRef>
                      </c:ext>
                    </c:extLst>
                    <c:strCache>
                      <c:ptCount val="3"/>
                      <c:pt idx="0">
                        <c:v>Opening Stock</c:v>
                      </c:pt>
                      <c:pt idx="1">
                        <c:v>Net Purchases</c:v>
                      </c:pt>
                      <c:pt idx="2">
                        <c:v>Closing Stock</c:v>
                      </c:pt>
                    </c:strCache>
                  </c:strRef>
                </c:cat>
                <c:val>
                  <c:numRef>
                    <c:extLst>
                      <c:ext uri="{02D57815-91ED-43cb-92C2-25804820EDAC}">
                        <c15:formulaRef>
                          <c15:sqref>dbs_account!$W$5:$W$7</c15:sqref>
                        </c15:formulaRef>
                      </c:ext>
                    </c:extLst>
                    <c:numCache>
                      <c:formatCode>0%</c:formatCode>
                      <c:ptCount val="3"/>
                      <c:pt idx="0">
                        <c:v>#N/A</c:v>
                      </c:pt>
                      <c:pt idx="1">
                        <c:v>0.25943914245540689</c:v>
                      </c:pt>
                      <c:pt idx="2">
                        <c:v>#N/A</c:v>
                      </c:pt>
                    </c:numCache>
                  </c:numRef>
                </c:val>
                <c:smooth val="0"/>
                <c:extLst>
                  <c:ext xmlns:c16="http://schemas.microsoft.com/office/drawing/2014/chart" uri="{C3380CC4-5D6E-409C-BE32-E72D297353CC}">
                    <c16:uniqueId val="{00000001-CC06-42C1-A0D9-D795FE5FAC02}"/>
                  </c:ext>
                </c:extLst>
              </c15:ser>
            </c15:filteredLineSeries>
          </c:ext>
        </c:extLst>
      </c:lineChart>
      <c:catAx>
        <c:axId val="915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87760544"/>
        <c:crosses val="autoZero"/>
        <c:auto val="1"/>
        <c:lblAlgn val="ctr"/>
        <c:lblOffset val="100"/>
        <c:noMultiLvlLbl val="0"/>
      </c:catAx>
      <c:valAx>
        <c:axId val="1087760544"/>
        <c:scaling>
          <c:orientation val="minMax"/>
        </c:scaling>
        <c:delete val="1"/>
        <c:axPos val="l"/>
        <c:numFmt formatCode="_(* #,##0_);_(* \(#,##0\);_(* &quot;-&quot;??_);_(@_)" sourceLinked="1"/>
        <c:majorTickMark val="none"/>
        <c:minorTickMark val="none"/>
        <c:tickLblPos val="nextTo"/>
        <c:crossAx val="9157408"/>
        <c:crosses val="autoZero"/>
        <c:crossBetween val="between"/>
        <c:dispUnits>
          <c:builtInUnit val="thousands"/>
        </c:dispUnits>
      </c:valAx>
      <c:valAx>
        <c:axId val="1501186752"/>
        <c:scaling>
          <c:orientation val="minMax"/>
        </c:scaling>
        <c:delete val="1"/>
        <c:axPos val="r"/>
        <c:numFmt formatCode="0%" sourceLinked="1"/>
        <c:majorTickMark val="out"/>
        <c:minorTickMark val="none"/>
        <c:tickLblPos val="nextTo"/>
        <c:crossAx val="3035296"/>
        <c:crosses val="max"/>
        <c:crossBetween val="between"/>
      </c:valAx>
      <c:catAx>
        <c:axId val="3035296"/>
        <c:scaling>
          <c:orientation val="minMax"/>
        </c:scaling>
        <c:delete val="1"/>
        <c:axPos val="b"/>
        <c:numFmt formatCode="General" sourceLinked="1"/>
        <c:majorTickMark val="out"/>
        <c:minorTickMark val="none"/>
        <c:tickLblPos val="nextTo"/>
        <c:crossAx val="150118675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38487463400706E-2"/>
          <c:y val="0.12908573928258968"/>
          <c:w val="0.91791401781618731"/>
          <c:h val="0.74079031787693195"/>
        </c:manualLayout>
      </c:layout>
      <c:barChart>
        <c:barDir val="col"/>
        <c:grouping val="clustered"/>
        <c:varyColors val="0"/>
        <c:ser>
          <c:idx val="0"/>
          <c:order val="0"/>
          <c:tx>
            <c:strRef>
              <c:f>dbs_account!$V$15</c:f>
              <c:strCache>
                <c:ptCount val="1"/>
                <c:pt idx="0">
                  <c:v>AMOUNT</c:v>
                </c:pt>
              </c:strCache>
            </c:strRef>
          </c:tx>
          <c:spPr>
            <a:solidFill>
              <a:schemeClr val="accent6">
                <a:lumMod val="75000"/>
              </a:schemeClr>
            </a:solidFill>
            <a:ln>
              <a:noFill/>
            </a:ln>
            <a:effectLst/>
          </c:spPr>
          <c:invertIfNegative val="0"/>
          <c:cat>
            <c:strRef>
              <c:f>dbs_account!$U$16:$U$22</c:f>
              <c:strCache>
                <c:ptCount val="7"/>
                <c:pt idx="0">
                  <c:v>Employment Expenses</c:v>
                </c:pt>
                <c:pt idx="1">
                  <c:v>Occupancy Costs</c:v>
                </c:pt>
                <c:pt idx="2">
                  <c:v>General &amp; Administrative</c:v>
                </c:pt>
                <c:pt idx="3">
                  <c:v>Marketing &amp; Promotional</c:v>
                </c:pt>
                <c:pt idx="4">
                  <c:v>Operating Expenses</c:v>
                </c:pt>
                <c:pt idx="5">
                  <c:v>Website Expenses</c:v>
                </c:pt>
                <c:pt idx="6">
                  <c:v>Motor Vehicle Expenses</c:v>
                </c:pt>
              </c:strCache>
            </c:strRef>
          </c:cat>
          <c:val>
            <c:numRef>
              <c:f>dbs_account!$V$16:$V$22</c:f>
              <c:numCache>
                <c:formatCode>_(* #,##0_);_(* \(#,##0\);_(* "-"??_);_(@_)</c:formatCode>
                <c:ptCount val="7"/>
                <c:pt idx="0">
                  <c:v>61515</c:v>
                </c:pt>
                <c:pt idx="1">
                  <c:v>206080</c:v>
                </c:pt>
                <c:pt idx="2">
                  <c:v>167065</c:v>
                </c:pt>
                <c:pt idx="3">
                  <c:v>101946</c:v>
                </c:pt>
                <c:pt idx="4">
                  <c:v>74227</c:v>
                </c:pt>
                <c:pt idx="5">
                  <c:v>34532</c:v>
                </c:pt>
                <c:pt idx="6">
                  <c:v>18127</c:v>
                </c:pt>
              </c:numCache>
            </c:numRef>
          </c:val>
          <c:extLst>
            <c:ext xmlns:c16="http://schemas.microsoft.com/office/drawing/2014/chart" uri="{C3380CC4-5D6E-409C-BE32-E72D297353CC}">
              <c16:uniqueId val="{00000000-733D-4866-B3D5-D34EB4849EF0}"/>
            </c:ext>
          </c:extLst>
        </c:ser>
        <c:dLbls>
          <c:showLegendKey val="0"/>
          <c:showVal val="0"/>
          <c:showCatName val="0"/>
          <c:showSerName val="0"/>
          <c:showPercent val="0"/>
          <c:showBubbleSize val="0"/>
        </c:dLbls>
        <c:gapWidth val="20"/>
        <c:axId val="89567840"/>
        <c:axId val="10088016"/>
      </c:barChart>
      <c:lineChart>
        <c:grouping val="standard"/>
        <c:varyColors val="0"/>
        <c:ser>
          <c:idx val="1"/>
          <c:order val="1"/>
          <c:tx>
            <c:strRef>
              <c:f>dbs_account!$W$15</c:f>
              <c:strCache>
                <c:ptCount val="1"/>
                <c:pt idx="0">
                  <c:v>% over Net Sales</c:v>
                </c:pt>
              </c:strCache>
            </c:strRef>
          </c:tx>
          <c:spPr>
            <a:ln w="28575" cap="rnd">
              <a:noFill/>
              <a:round/>
            </a:ln>
            <a:effectLst/>
          </c:spPr>
          <c:marker>
            <c:symbol val="circle"/>
            <c:size val="16"/>
            <c:spPr>
              <a:solidFill>
                <a:schemeClr val="bg1"/>
              </a:solidFill>
              <a:ln w="9525">
                <a:solidFill>
                  <a:schemeClr val="accent6">
                    <a:lumMod val="75000"/>
                  </a:schemeClr>
                </a:solidFill>
              </a:ln>
              <a:effectLst/>
            </c:spPr>
          </c:marker>
          <c:dLbls>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dbs_account!$U$16:$U$22</c:f>
              <c:strCache>
                <c:ptCount val="7"/>
                <c:pt idx="0">
                  <c:v>Employment Expenses</c:v>
                </c:pt>
                <c:pt idx="1">
                  <c:v>Occupancy Costs</c:v>
                </c:pt>
                <c:pt idx="2">
                  <c:v>General &amp; Administrative</c:v>
                </c:pt>
                <c:pt idx="3">
                  <c:v>Marketing &amp; Promotional</c:v>
                </c:pt>
                <c:pt idx="4">
                  <c:v>Operating Expenses</c:v>
                </c:pt>
                <c:pt idx="5">
                  <c:v>Website Expenses</c:v>
                </c:pt>
                <c:pt idx="6">
                  <c:v>Motor Vehicle Expenses</c:v>
                </c:pt>
              </c:strCache>
            </c:strRef>
          </c:cat>
          <c:val>
            <c:numRef>
              <c:f>dbs_account!$W$16:$W$22</c:f>
              <c:numCache>
                <c:formatCode>0%</c:formatCode>
                <c:ptCount val="7"/>
                <c:pt idx="0">
                  <c:v>3.4309703708950638E-2</c:v>
                </c:pt>
                <c:pt idx="1">
                  <c:v>0.11494015671528161</c:v>
                </c:pt>
                <c:pt idx="2">
                  <c:v>9.3179722834037859E-2</c:v>
                </c:pt>
                <c:pt idx="3">
                  <c:v>5.6859904971351412E-2</c:v>
                </c:pt>
                <c:pt idx="4">
                  <c:v>4.1399762288942196E-2</c:v>
                </c:pt>
                <c:pt idx="5">
                  <c:v>1.9260061586238861E-2</c:v>
                </c:pt>
                <c:pt idx="6">
                  <c:v>1.0110249518526347E-2</c:v>
                </c:pt>
              </c:numCache>
            </c:numRef>
          </c:val>
          <c:smooth val="0"/>
          <c:extLst>
            <c:ext xmlns:c16="http://schemas.microsoft.com/office/drawing/2014/chart" uri="{C3380CC4-5D6E-409C-BE32-E72D297353CC}">
              <c16:uniqueId val="{00000001-733D-4866-B3D5-D34EB4849EF0}"/>
            </c:ext>
          </c:extLst>
        </c:ser>
        <c:dLbls>
          <c:showLegendKey val="0"/>
          <c:showVal val="0"/>
          <c:showCatName val="0"/>
          <c:showSerName val="0"/>
          <c:showPercent val="0"/>
          <c:showBubbleSize val="0"/>
        </c:dLbls>
        <c:marker val="1"/>
        <c:smooth val="0"/>
        <c:axId val="1503895312"/>
        <c:axId val="1501203600"/>
      </c:lineChart>
      <c:catAx>
        <c:axId val="8956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088016"/>
        <c:crosses val="autoZero"/>
        <c:auto val="1"/>
        <c:lblAlgn val="ctr"/>
        <c:lblOffset val="100"/>
        <c:noMultiLvlLbl val="0"/>
      </c:catAx>
      <c:valAx>
        <c:axId val="10088016"/>
        <c:scaling>
          <c:orientation val="minMax"/>
        </c:scaling>
        <c:delete val="0"/>
        <c:axPos val="l"/>
        <c:majorGridlines>
          <c:spPr>
            <a:ln w="9525" cap="flat" cmpd="sng" algn="ctr">
              <a:solidFill>
                <a:schemeClr val="bg1">
                  <a:lumMod val="9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40000"/>
                    <a:lumOff val="60000"/>
                  </a:schemeClr>
                </a:solidFill>
                <a:latin typeface="+mn-lt"/>
                <a:ea typeface="+mn-ea"/>
                <a:cs typeface="+mn-cs"/>
              </a:defRPr>
            </a:pPr>
            <a:endParaRPr lang="en-US"/>
          </a:p>
        </c:txPr>
        <c:crossAx val="89567840"/>
        <c:crosses val="autoZero"/>
        <c:crossBetween val="between"/>
        <c:dispUnits>
          <c:builtInUnit val="thousands"/>
        </c:dispUnits>
      </c:valAx>
      <c:valAx>
        <c:axId val="150120360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200" b="0" i="0" u="none" strike="noStrike" kern="1200" baseline="0">
                <a:noFill/>
                <a:latin typeface="+mn-lt"/>
                <a:ea typeface="+mn-ea"/>
                <a:cs typeface="+mn-cs"/>
              </a:defRPr>
            </a:pPr>
            <a:endParaRPr lang="en-US"/>
          </a:p>
        </c:txPr>
        <c:crossAx val="1503895312"/>
        <c:crosses val="max"/>
        <c:crossBetween val="between"/>
      </c:valAx>
      <c:catAx>
        <c:axId val="1503895312"/>
        <c:scaling>
          <c:orientation val="minMax"/>
        </c:scaling>
        <c:delete val="1"/>
        <c:axPos val="b"/>
        <c:numFmt formatCode="General" sourceLinked="1"/>
        <c:majorTickMark val="out"/>
        <c:minorTickMark val="none"/>
        <c:tickLblPos val="nextTo"/>
        <c:crossAx val="1501203600"/>
        <c:crosses val="autoZero"/>
        <c:auto val="1"/>
        <c:lblAlgn val="ctr"/>
        <c:lblOffset val="100"/>
        <c:noMultiLvlLbl val="0"/>
      </c:catAx>
      <c:spPr>
        <a:noFill/>
        <a:ln>
          <a:noFill/>
        </a:ln>
        <a:effectLst/>
      </c:spPr>
    </c:plotArea>
    <c:legend>
      <c:legendPos val="r"/>
      <c:layout>
        <c:manualLayout>
          <c:xMode val="edge"/>
          <c:yMode val="edge"/>
          <c:x val="0.66752118858243359"/>
          <c:y val="7.4652230971128622E-2"/>
          <c:w val="0.28560382102940018"/>
          <c:h val="5.9028871391076113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44508169718603352"/>
          <c:y val="0.10223376528195756"/>
          <c:w val="0.49011296143622013"/>
          <c:h val="0.87232459816868457"/>
        </c:manualLayout>
      </c:layout>
      <c:barChart>
        <c:barDir val="bar"/>
        <c:grouping val="clustered"/>
        <c:varyColors val="0"/>
        <c:ser>
          <c:idx val="0"/>
          <c:order val="0"/>
          <c:tx>
            <c:strRef>
              <c:f>dbs_account!$AG$4</c:f>
              <c:strCache>
                <c:ptCount val="1"/>
                <c:pt idx="0">
                  <c:v>AMOUNT</c:v>
                </c:pt>
              </c:strCache>
            </c:strRef>
          </c:tx>
          <c:spPr>
            <a:solidFill>
              <a:schemeClr val="accent6">
                <a:lumMod val="75000"/>
              </a:schemeClr>
            </a:solidFill>
            <a:ln w="25400">
              <a:noFill/>
            </a:ln>
            <a:effectLst/>
          </c:spPr>
          <c:invertIfNegative val="0"/>
          <c:dLbls>
            <c:dLbl>
              <c:idx val="0"/>
              <c:tx>
                <c:rich>
                  <a:bodyPr/>
                  <a:lstStyle/>
                  <a:p>
                    <a:fld id="{2E2E6034-E4D1-488C-9154-1F7C2D6D158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0630-4F43-8FA3-7275B130414F}"/>
                </c:ext>
              </c:extLst>
            </c:dLbl>
            <c:dLbl>
              <c:idx val="1"/>
              <c:tx>
                <c:rich>
                  <a:bodyPr/>
                  <a:lstStyle/>
                  <a:p>
                    <a:fld id="{CD556EC4-F7A7-4671-B2F4-4847AA48293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0630-4F43-8FA3-7275B130414F}"/>
                </c:ext>
              </c:extLst>
            </c:dLbl>
            <c:dLbl>
              <c:idx val="2"/>
              <c:tx>
                <c:rich>
                  <a:bodyPr/>
                  <a:lstStyle/>
                  <a:p>
                    <a:fld id="{A92B10A9-6D14-446B-B7C0-8C6C7D1D716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0630-4F43-8FA3-7275B130414F}"/>
                </c:ext>
              </c:extLst>
            </c:dLbl>
            <c:dLbl>
              <c:idx val="3"/>
              <c:tx>
                <c:rich>
                  <a:bodyPr/>
                  <a:lstStyle/>
                  <a:p>
                    <a:fld id="{F5D86880-466B-4715-B51A-803E9B50F18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0630-4F43-8FA3-7275B130414F}"/>
                </c:ext>
              </c:extLst>
            </c:dLbl>
            <c:dLbl>
              <c:idx val="4"/>
              <c:tx>
                <c:rich>
                  <a:bodyPr/>
                  <a:lstStyle/>
                  <a:p>
                    <a:fld id="{7D290B65-49D9-4979-B449-1A76205D01B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0630-4F43-8FA3-7275B130414F}"/>
                </c:ext>
              </c:extLst>
            </c:dLbl>
            <c:dLbl>
              <c:idx val="5"/>
              <c:tx>
                <c:rich>
                  <a:bodyPr/>
                  <a:lstStyle/>
                  <a:p>
                    <a:fld id="{78C4DB01-52DE-49C4-AEC8-3235BBADBED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0630-4F43-8FA3-7275B130414F}"/>
                </c:ext>
              </c:extLst>
            </c:dLbl>
            <c:dLbl>
              <c:idx val="6"/>
              <c:tx>
                <c:rich>
                  <a:bodyPr/>
                  <a:lstStyle/>
                  <a:p>
                    <a:fld id="{EB279E21-9C04-451A-A24F-E81BF68A960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0630-4F43-8FA3-7275B130414F}"/>
                </c:ext>
              </c:extLst>
            </c:dLbl>
            <c:dLbl>
              <c:idx val="7"/>
              <c:tx>
                <c:rich>
                  <a:bodyPr/>
                  <a:lstStyle/>
                  <a:p>
                    <a:fld id="{D3D37400-9AA7-491B-8167-3E803A82CBE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0630-4F43-8FA3-7275B130414F}"/>
                </c:ext>
              </c:extLst>
            </c:dLbl>
            <c:dLbl>
              <c:idx val="8"/>
              <c:tx>
                <c:rich>
                  <a:bodyPr/>
                  <a:lstStyle/>
                  <a:p>
                    <a:fld id="{711C96D1-B0BA-4BFD-807D-6CBD651514D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0630-4F43-8FA3-7275B130414F}"/>
                </c:ext>
              </c:extLst>
            </c:dLbl>
            <c:dLbl>
              <c:idx val="9"/>
              <c:tx>
                <c:rich>
                  <a:bodyPr/>
                  <a:lstStyle/>
                  <a:p>
                    <a:fld id="{C858B584-5A40-4DCC-9D28-46861357C10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0630-4F43-8FA3-7275B130414F}"/>
                </c:ext>
              </c:extLst>
            </c:dLbl>
            <c:dLbl>
              <c:idx val="10"/>
              <c:tx>
                <c:rich>
                  <a:bodyPr/>
                  <a:lstStyle/>
                  <a:p>
                    <a:fld id="{91F210FB-9CE6-499D-B686-6B4E9808460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0630-4F43-8FA3-7275B130414F}"/>
                </c:ext>
              </c:extLst>
            </c:dLbl>
            <c:dLbl>
              <c:idx val="11"/>
              <c:tx>
                <c:rich>
                  <a:bodyPr/>
                  <a:lstStyle/>
                  <a:p>
                    <a:fld id="{7842ADD2-EA4F-4164-822C-0DBE501F920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0630-4F43-8FA3-7275B130414F}"/>
                </c:ext>
              </c:extLst>
            </c:dLbl>
            <c:dLbl>
              <c:idx val="12"/>
              <c:tx>
                <c:rich>
                  <a:bodyPr/>
                  <a:lstStyle/>
                  <a:p>
                    <a:fld id="{761A0A2A-FB2B-4FB1-9A1F-0FCA4241F08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0630-4F43-8FA3-7275B130414F}"/>
                </c:ext>
              </c:extLst>
            </c:dLbl>
            <c:dLbl>
              <c:idx val="13"/>
              <c:tx>
                <c:rich>
                  <a:bodyPr/>
                  <a:lstStyle/>
                  <a:p>
                    <a:fld id="{5C5AAD71-3509-48F3-81AC-346A75BA2CE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0630-4F43-8FA3-7275B130414F}"/>
                </c:ext>
              </c:extLst>
            </c:dLbl>
            <c:dLbl>
              <c:idx val="14"/>
              <c:tx>
                <c:rich>
                  <a:bodyPr/>
                  <a:lstStyle/>
                  <a:p>
                    <a:fld id="{CA7458B6-97CB-4C55-8EAA-52A8054B7B4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0630-4F43-8FA3-7275B130414F}"/>
                </c:ext>
              </c:extLst>
            </c:dLbl>
            <c:dLbl>
              <c:idx val="15"/>
              <c:tx>
                <c:rich>
                  <a:bodyPr/>
                  <a:lstStyle/>
                  <a:p>
                    <a:fld id="{B5314EE5-E52B-403E-BCD9-0AB5AC2A614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0630-4F43-8FA3-7275B130414F}"/>
                </c:ext>
              </c:extLst>
            </c:dLbl>
            <c:dLbl>
              <c:idx val="16"/>
              <c:tx>
                <c:rich>
                  <a:bodyPr/>
                  <a:lstStyle/>
                  <a:p>
                    <a:fld id="{66F401D1-1E1C-427A-B8A6-F94F0BFFA75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0630-4F43-8FA3-7275B130414F}"/>
                </c:ext>
              </c:extLst>
            </c:dLbl>
            <c:dLbl>
              <c:idx val="17"/>
              <c:tx>
                <c:rich>
                  <a:bodyPr/>
                  <a:lstStyle/>
                  <a:p>
                    <a:fld id="{FDAA700B-E801-4880-8729-05451F4DBC7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0630-4F43-8FA3-7275B130414F}"/>
                </c:ext>
              </c:extLst>
            </c:dLbl>
            <c:dLbl>
              <c:idx val="18"/>
              <c:tx>
                <c:rich>
                  <a:bodyPr/>
                  <a:lstStyle/>
                  <a:p>
                    <a:fld id="{1E97BE7C-BE46-4C53-BA64-0E2F500506B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0630-4F43-8FA3-7275B130414F}"/>
                </c:ext>
              </c:extLst>
            </c:dLbl>
            <c:dLbl>
              <c:idx val="19"/>
              <c:tx>
                <c:rich>
                  <a:bodyPr/>
                  <a:lstStyle/>
                  <a:p>
                    <a:fld id="{1DE405F4-FF73-474E-A058-E3EE822ECAB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0630-4F43-8FA3-7275B130414F}"/>
                </c:ext>
              </c:extLst>
            </c:dLbl>
            <c:dLbl>
              <c:idx val="20"/>
              <c:tx>
                <c:rich>
                  <a:bodyPr/>
                  <a:lstStyle/>
                  <a:p>
                    <a:fld id="{59A2D7FB-E4B6-4878-AF99-9F8B8DFDE08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0630-4F43-8FA3-7275B130414F}"/>
                </c:ext>
              </c:extLst>
            </c:dLbl>
            <c:dLbl>
              <c:idx val="21"/>
              <c:tx>
                <c:rich>
                  <a:bodyPr/>
                  <a:lstStyle/>
                  <a:p>
                    <a:fld id="{9E160C0C-9FA4-4FC7-B3E2-806F2672D90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0630-4F43-8FA3-7275B130414F}"/>
                </c:ext>
              </c:extLst>
            </c:dLbl>
            <c:dLbl>
              <c:idx val="22"/>
              <c:tx>
                <c:rich>
                  <a:bodyPr/>
                  <a:lstStyle/>
                  <a:p>
                    <a:fld id="{38628145-7338-48ED-A949-864DC45D1BC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1-0630-4F43-8FA3-7275B130414F}"/>
                </c:ext>
              </c:extLst>
            </c:dLbl>
            <c:dLbl>
              <c:idx val="23"/>
              <c:tx>
                <c:rich>
                  <a:bodyPr/>
                  <a:lstStyle/>
                  <a:p>
                    <a:fld id="{E9CBD259-D8E2-492A-98FB-607C913A241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2-0630-4F43-8FA3-7275B130414F}"/>
                </c:ext>
              </c:extLst>
            </c:dLbl>
            <c:dLbl>
              <c:idx val="24"/>
              <c:tx>
                <c:rich>
                  <a:bodyPr/>
                  <a:lstStyle/>
                  <a:p>
                    <a:fld id="{918AD611-85CC-4AA6-B294-5D90B409F24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3-0630-4F43-8FA3-7275B130414F}"/>
                </c:ext>
              </c:extLst>
            </c:dLbl>
            <c:dLbl>
              <c:idx val="25"/>
              <c:tx>
                <c:rich>
                  <a:bodyPr/>
                  <a:lstStyle/>
                  <a:p>
                    <a:fld id="{1310538A-7762-45C1-9FEE-CE28FFC9AEC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4-0630-4F43-8FA3-7275B130414F}"/>
                </c:ext>
              </c:extLst>
            </c:dLbl>
            <c:dLbl>
              <c:idx val="26"/>
              <c:tx>
                <c:rich>
                  <a:bodyPr/>
                  <a:lstStyle/>
                  <a:p>
                    <a:fld id="{FFA696D0-03CE-456D-A304-7F595B946E5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5-0630-4F43-8FA3-7275B130414F}"/>
                </c:ext>
              </c:extLst>
            </c:dLbl>
            <c:dLbl>
              <c:idx val="27"/>
              <c:tx>
                <c:rich>
                  <a:bodyPr/>
                  <a:lstStyle/>
                  <a:p>
                    <a:fld id="{8E88CD1F-2515-4E87-A59F-BAA38BB2B75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6-0630-4F43-8FA3-7275B130414F}"/>
                </c:ext>
              </c:extLst>
            </c:dLbl>
            <c:dLbl>
              <c:idx val="28"/>
              <c:tx>
                <c:rich>
                  <a:bodyPr/>
                  <a:lstStyle/>
                  <a:p>
                    <a:fld id="{65FA5C92-6108-4EE8-9639-9DCD6E433FC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7-0630-4F43-8FA3-7275B130414F}"/>
                </c:ext>
              </c:extLst>
            </c:dLbl>
            <c:dLbl>
              <c:idx val="29"/>
              <c:tx>
                <c:rich>
                  <a:bodyPr/>
                  <a:lstStyle/>
                  <a:p>
                    <a:fld id="{FEC57BFC-8919-43C8-842D-052B683C295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8-0630-4F43-8FA3-7275B130414F}"/>
                </c:ext>
              </c:extLst>
            </c:dLbl>
            <c:dLbl>
              <c:idx val="30"/>
              <c:tx>
                <c:rich>
                  <a:bodyPr/>
                  <a:lstStyle/>
                  <a:p>
                    <a:fld id="{41A0DC87-80DA-4BB8-A0A1-734D32A5FFF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9-0630-4F43-8FA3-7275B130414F}"/>
                </c:ext>
              </c:extLst>
            </c:dLbl>
            <c:dLbl>
              <c:idx val="31"/>
              <c:tx>
                <c:rich>
                  <a:bodyPr/>
                  <a:lstStyle/>
                  <a:p>
                    <a:fld id="{9129E710-F405-47E9-82A8-92ED8D2FD5C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A-0630-4F43-8FA3-7275B130414F}"/>
                </c:ext>
              </c:extLst>
            </c:dLbl>
            <c:dLbl>
              <c:idx val="32"/>
              <c:tx>
                <c:rich>
                  <a:bodyPr/>
                  <a:lstStyle/>
                  <a:p>
                    <a:fld id="{D4A11912-1F5D-419A-B12E-6473CA582B7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B-0630-4F43-8FA3-7275B130414F}"/>
                </c:ext>
              </c:extLst>
            </c:dLbl>
            <c:dLbl>
              <c:idx val="33"/>
              <c:tx>
                <c:rich>
                  <a:bodyPr/>
                  <a:lstStyle/>
                  <a:p>
                    <a:fld id="{65E0D7CF-18CD-4A43-B681-D6A09BCBD67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C-0630-4F43-8FA3-7275B130414F}"/>
                </c:ext>
              </c:extLst>
            </c:dLbl>
            <c:dLbl>
              <c:idx val="34"/>
              <c:tx>
                <c:rich>
                  <a:bodyPr/>
                  <a:lstStyle/>
                  <a:p>
                    <a:fld id="{249C5567-9F85-4582-8F9C-C996BA4C71A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D-0630-4F43-8FA3-7275B130414F}"/>
                </c:ext>
              </c:extLst>
            </c:dLbl>
            <c:dLbl>
              <c:idx val="35"/>
              <c:tx>
                <c:rich>
                  <a:bodyPr/>
                  <a:lstStyle/>
                  <a:p>
                    <a:fld id="{8C69235C-9FD4-4B33-AD5C-0F639FD7A0F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E-0630-4F43-8FA3-7275B130414F}"/>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dbs_account!$AF$5:$AF$40</c:f>
              <c:strCache>
                <c:ptCount val="36"/>
                <c:pt idx="0">
                  <c:v>Rent | 27.3%</c:v>
                </c:pt>
                <c:pt idx="1">
                  <c:v>Promotion - General | 7.9%</c:v>
                </c:pt>
                <c:pt idx="2">
                  <c:v>Bank charges | 7.8%</c:v>
                </c:pt>
                <c:pt idx="3">
                  <c:v>Consultant fees | 7.5%</c:v>
                </c:pt>
                <c:pt idx="4">
                  <c:v>Business insurance | 6.0%</c:v>
                </c:pt>
                <c:pt idx="5">
                  <c:v>Salaries/Wages | 5.6%</c:v>
                </c:pt>
                <c:pt idx="6">
                  <c:v>Domain name registration | 5.1%</c:v>
                </c:pt>
                <c:pt idx="7">
                  <c:v>Advertising | 5.0%</c:v>
                </c:pt>
                <c:pt idx="8">
                  <c:v>Newspapers &amp; magazines | 3.7%</c:v>
                </c:pt>
                <c:pt idx="9">
                  <c:v>License fees | 3.5%</c:v>
                </c:pt>
                <c:pt idx="10">
                  <c:v>Superannuation | 3.3%</c:v>
                </c:pt>
                <c:pt idx="11">
                  <c:v>Travel/Accomodation | 2.7%</c:v>
                </c:pt>
                <c:pt idx="12">
                  <c:v>Promotion - Other | 2.5%</c:v>
                </c:pt>
                <c:pt idx="13">
                  <c:v>Electricity/Gas | 2.3%</c:v>
                </c:pt>
                <c:pt idx="14">
                  <c:v>Parking/Taxis/Tolls | 1.8%</c:v>
                </c:pt>
                <c:pt idx="15">
                  <c:v>Vehicle service costs | 1.5%</c:v>
                </c:pt>
                <c:pt idx="16">
                  <c:v>Equipment hire | 1.5%</c:v>
                </c:pt>
                <c:pt idx="17">
                  <c:v>Entertainment/Meals | 0.9%</c:v>
                </c:pt>
                <c:pt idx="18">
                  <c:v>Fuel | 0.7%</c:v>
                </c:pt>
                <c:pt idx="19">
                  <c:v>Water | 0.5%</c:v>
                </c:pt>
                <c:pt idx="20">
                  <c:v>Telephones | 0.4%</c:v>
                </c:pt>
                <c:pt idx="21">
                  <c:v>Laundry/dry cleaning | 0.3%</c:v>
                </c:pt>
                <c:pt idx="22">
                  <c:v>Repair &amp; maintenance | 0.3%</c:v>
                </c:pt>
                <c:pt idx="23">
                  <c:v>Registrations | 0.2%</c:v>
                </c:pt>
                <c:pt idx="24">
                  <c:v>Insurance | 0.2%</c:v>
                </c:pt>
                <c:pt idx="25">
                  <c:v>Other - Employee Benefits | 0.2%</c:v>
                </c:pt>
                <c:pt idx="26">
                  <c:v>Cleaning &amp; cleaning products | 0.2%</c:v>
                </c:pt>
                <c:pt idx="27">
                  <c:v>Credit card commission | 0.2%</c:v>
                </c:pt>
                <c:pt idx="28">
                  <c:v>Property Insurance | 0.2%</c:v>
                </c:pt>
                <c:pt idx="29">
                  <c:v>Office Supplies | 0.1%</c:v>
                </c:pt>
                <c:pt idx="30">
                  <c:v>Workcover Insurance | 0.1%</c:v>
                </c:pt>
                <c:pt idx="31">
                  <c:v>Hosting expenses | 0.1%</c:v>
                </c:pt>
                <c:pt idx="32">
                  <c:v>Tyres &amp; other replacement costs | 0.1%</c:v>
                </c:pt>
                <c:pt idx="33">
                  <c:v>Sundry supplies | 0.1%</c:v>
                </c:pt>
                <c:pt idx="34">
                  <c:v>Recruitment costs | 0.1%</c:v>
                </c:pt>
                <c:pt idx="35">
                  <c:v>Waste removal | 0.1%</c:v>
                </c:pt>
              </c:strCache>
            </c:strRef>
          </c:cat>
          <c:val>
            <c:numRef>
              <c:f>dbs_account!$AG$5:$AG$40</c:f>
              <c:numCache>
                <c:formatCode>#,##0</c:formatCode>
                <c:ptCount val="36"/>
                <c:pt idx="0">
                  <c:v>181122</c:v>
                </c:pt>
                <c:pt idx="1">
                  <c:v>52103</c:v>
                </c:pt>
                <c:pt idx="2">
                  <c:v>51636</c:v>
                </c:pt>
                <c:pt idx="3">
                  <c:v>49861</c:v>
                </c:pt>
                <c:pt idx="4">
                  <c:v>40126</c:v>
                </c:pt>
                <c:pt idx="5">
                  <c:v>37096</c:v>
                </c:pt>
                <c:pt idx="6">
                  <c:v>33958</c:v>
                </c:pt>
                <c:pt idx="7">
                  <c:v>32936</c:v>
                </c:pt>
                <c:pt idx="8">
                  <c:v>24491</c:v>
                </c:pt>
                <c:pt idx="9">
                  <c:v>23201</c:v>
                </c:pt>
                <c:pt idx="10">
                  <c:v>21569</c:v>
                </c:pt>
                <c:pt idx="11">
                  <c:v>18162</c:v>
                </c:pt>
                <c:pt idx="12">
                  <c:v>16907</c:v>
                </c:pt>
                <c:pt idx="13">
                  <c:v>15491</c:v>
                </c:pt>
                <c:pt idx="14">
                  <c:v>12228</c:v>
                </c:pt>
                <c:pt idx="15">
                  <c:v>9718</c:v>
                </c:pt>
                <c:pt idx="16">
                  <c:v>9628</c:v>
                </c:pt>
                <c:pt idx="17">
                  <c:v>5809</c:v>
                </c:pt>
                <c:pt idx="18">
                  <c:v>4751</c:v>
                </c:pt>
                <c:pt idx="19">
                  <c:v>3496</c:v>
                </c:pt>
                <c:pt idx="20">
                  <c:v>2438</c:v>
                </c:pt>
                <c:pt idx="21">
                  <c:v>2134</c:v>
                </c:pt>
                <c:pt idx="22">
                  <c:v>2080</c:v>
                </c:pt>
                <c:pt idx="23">
                  <c:v>1614</c:v>
                </c:pt>
                <c:pt idx="24">
                  <c:v>1506</c:v>
                </c:pt>
                <c:pt idx="25">
                  <c:v>1488</c:v>
                </c:pt>
                <c:pt idx="26">
                  <c:v>1291</c:v>
                </c:pt>
                <c:pt idx="27">
                  <c:v>1273</c:v>
                </c:pt>
                <c:pt idx="28">
                  <c:v>1094</c:v>
                </c:pt>
                <c:pt idx="29">
                  <c:v>968</c:v>
                </c:pt>
                <c:pt idx="30">
                  <c:v>968</c:v>
                </c:pt>
                <c:pt idx="31">
                  <c:v>574</c:v>
                </c:pt>
                <c:pt idx="32">
                  <c:v>538</c:v>
                </c:pt>
                <c:pt idx="33">
                  <c:v>484</c:v>
                </c:pt>
                <c:pt idx="34">
                  <c:v>394</c:v>
                </c:pt>
                <c:pt idx="35">
                  <c:v>359</c:v>
                </c:pt>
              </c:numCache>
            </c:numRef>
          </c:val>
          <c:extLst>
            <c:ext xmlns:c15="http://schemas.microsoft.com/office/drawing/2012/chart" uri="{02D57815-91ED-43cb-92C2-25804820EDAC}">
              <c15:datalabelsRange>
                <c15:f>dbs_account!$AM$5:$AM$40</c15:f>
                <c15:dlblRangeCache>
                  <c:ptCount val="36"/>
                  <c:pt idx="1">
                    <c:v>2.9%</c:v>
                  </c:pt>
                  <c:pt idx="7">
                    <c:v>1.8%</c:v>
                  </c:pt>
                  <c:pt idx="12">
                    <c:v>0.9%</c:v>
                  </c:pt>
                </c15:dlblRangeCache>
              </c15:datalabelsRange>
            </c:ext>
            <c:ext xmlns:c16="http://schemas.microsoft.com/office/drawing/2014/chart" uri="{C3380CC4-5D6E-409C-BE32-E72D297353CC}">
              <c16:uniqueId val="{00000007-0630-4F43-8FA3-7275B130414F}"/>
            </c:ext>
          </c:extLst>
        </c:ser>
        <c:ser>
          <c:idx val="2"/>
          <c:order val="2"/>
          <c:tx>
            <c:strRef>
              <c:f>dbs_account!$AL$4</c:f>
              <c:strCache>
                <c:ptCount val="1"/>
                <c:pt idx="0">
                  <c:v>SEL AMOUNT</c:v>
                </c:pt>
              </c:strCache>
            </c:strRef>
          </c:tx>
          <c:spPr>
            <a:solidFill>
              <a:schemeClr val="tx1"/>
            </a:solidFill>
            <a:ln>
              <a:noFill/>
            </a:ln>
            <a:effectLst/>
          </c:spPr>
          <c:invertIfNegative val="0"/>
          <c:cat>
            <c:strRef>
              <c:f>dbs_account!$AF$5:$AF$40</c:f>
              <c:strCache>
                <c:ptCount val="36"/>
                <c:pt idx="0">
                  <c:v>Rent | 27.3%</c:v>
                </c:pt>
                <c:pt idx="1">
                  <c:v>Promotion - General | 7.9%</c:v>
                </c:pt>
                <c:pt idx="2">
                  <c:v>Bank charges | 7.8%</c:v>
                </c:pt>
                <c:pt idx="3">
                  <c:v>Consultant fees | 7.5%</c:v>
                </c:pt>
                <c:pt idx="4">
                  <c:v>Business insurance | 6.0%</c:v>
                </c:pt>
                <c:pt idx="5">
                  <c:v>Salaries/Wages | 5.6%</c:v>
                </c:pt>
                <c:pt idx="6">
                  <c:v>Domain name registration | 5.1%</c:v>
                </c:pt>
                <c:pt idx="7">
                  <c:v>Advertising | 5.0%</c:v>
                </c:pt>
                <c:pt idx="8">
                  <c:v>Newspapers &amp; magazines | 3.7%</c:v>
                </c:pt>
                <c:pt idx="9">
                  <c:v>License fees | 3.5%</c:v>
                </c:pt>
                <c:pt idx="10">
                  <c:v>Superannuation | 3.3%</c:v>
                </c:pt>
                <c:pt idx="11">
                  <c:v>Travel/Accomodation | 2.7%</c:v>
                </c:pt>
                <c:pt idx="12">
                  <c:v>Promotion - Other | 2.5%</c:v>
                </c:pt>
                <c:pt idx="13">
                  <c:v>Electricity/Gas | 2.3%</c:v>
                </c:pt>
                <c:pt idx="14">
                  <c:v>Parking/Taxis/Tolls | 1.8%</c:v>
                </c:pt>
                <c:pt idx="15">
                  <c:v>Vehicle service costs | 1.5%</c:v>
                </c:pt>
                <c:pt idx="16">
                  <c:v>Equipment hire | 1.5%</c:v>
                </c:pt>
                <c:pt idx="17">
                  <c:v>Entertainment/Meals | 0.9%</c:v>
                </c:pt>
                <c:pt idx="18">
                  <c:v>Fuel | 0.7%</c:v>
                </c:pt>
                <c:pt idx="19">
                  <c:v>Water | 0.5%</c:v>
                </c:pt>
                <c:pt idx="20">
                  <c:v>Telephones | 0.4%</c:v>
                </c:pt>
                <c:pt idx="21">
                  <c:v>Laundry/dry cleaning | 0.3%</c:v>
                </c:pt>
                <c:pt idx="22">
                  <c:v>Repair &amp; maintenance | 0.3%</c:v>
                </c:pt>
                <c:pt idx="23">
                  <c:v>Registrations | 0.2%</c:v>
                </c:pt>
                <c:pt idx="24">
                  <c:v>Insurance | 0.2%</c:v>
                </c:pt>
                <c:pt idx="25">
                  <c:v>Other - Employee Benefits | 0.2%</c:v>
                </c:pt>
                <c:pt idx="26">
                  <c:v>Cleaning &amp; cleaning products | 0.2%</c:v>
                </c:pt>
                <c:pt idx="27">
                  <c:v>Credit card commission | 0.2%</c:v>
                </c:pt>
                <c:pt idx="28">
                  <c:v>Property Insurance | 0.2%</c:v>
                </c:pt>
                <c:pt idx="29">
                  <c:v>Office Supplies | 0.1%</c:v>
                </c:pt>
                <c:pt idx="30">
                  <c:v>Workcover Insurance | 0.1%</c:v>
                </c:pt>
                <c:pt idx="31">
                  <c:v>Hosting expenses | 0.1%</c:v>
                </c:pt>
                <c:pt idx="32">
                  <c:v>Tyres &amp; other replacement costs | 0.1%</c:v>
                </c:pt>
                <c:pt idx="33">
                  <c:v>Sundry supplies | 0.1%</c:v>
                </c:pt>
                <c:pt idx="34">
                  <c:v>Recruitment costs | 0.1%</c:v>
                </c:pt>
                <c:pt idx="35">
                  <c:v>Waste removal | 0.1%</c:v>
                </c:pt>
              </c:strCache>
            </c:strRef>
          </c:cat>
          <c:val>
            <c:numRef>
              <c:f>dbs_account!$AL$5:$AL$40</c:f>
              <c:numCache>
                <c:formatCode>General</c:formatCode>
                <c:ptCount val="36"/>
                <c:pt idx="0">
                  <c:v>#N/A</c:v>
                </c:pt>
                <c:pt idx="1">
                  <c:v>52103</c:v>
                </c:pt>
                <c:pt idx="2">
                  <c:v>#N/A</c:v>
                </c:pt>
                <c:pt idx="3">
                  <c:v>#N/A</c:v>
                </c:pt>
                <c:pt idx="4">
                  <c:v>#N/A</c:v>
                </c:pt>
                <c:pt idx="5">
                  <c:v>#N/A</c:v>
                </c:pt>
                <c:pt idx="6">
                  <c:v>#N/A</c:v>
                </c:pt>
                <c:pt idx="7">
                  <c:v>32936</c:v>
                </c:pt>
                <c:pt idx="8">
                  <c:v>#N/A</c:v>
                </c:pt>
                <c:pt idx="9">
                  <c:v>#N/A</c:v>
                </c:pt>
                <c:pt idx="10">
                  <c:v>#N/A</c:v>
                </c:pt>
                <c:pt idx="11">
                  <c:v>#N/A</c:v>
                </c:pt>
                <c:pt idx="12">
                  <c:v>16907</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numCache>
            </c:numRef>
          </c:val>
          <c:extLst>
            <c:ext xmlns:c16="http://schemas.microsoft.com/office/drawing/2014/chart" uri="{C3380CC4-5D6E-409C-BE32-E72D297353CC}">
              <c16:uniqueId val="{00000009-0630-4F43-8FA3-7275B130414F}"/>
            </c:ext>
          </c:extLst>
        </c:ser>
        <c:dLbls>
          <c:showLegendKey val="0"/>
          <c:showVal val="0"/>
          <c:showCatName val="0"/>
          <c:showSerName val="0"/>
          <c:showPercent val="0"/>
          <c:showBubbleSize val="0"/>
        </c:dLbls>
        <c:gapWidth val="20"/>
        <c:overlap val="100"/>
        <c:axId val="1394130416"/>
        <c:axId val="1091815552"/>
        <c:extLst>
          <c:ext xmlns:c15="http://schemas.microsoft.com/office/drawing/2012/chart" uri="{02D57815-91ED-43cb-92C2-25804820EDAC}">
            <c15:filteredBarSeries>
              <c15:ser>
                <c:idx val="1"/>
                <c:order val="1"/>
                <c:tx>
                  <c:strRef>
                    <c:extLst>
                      <c:ext uri="{02D57815-91ED-43cb-92C2-25804820EDAC}">
                        <c15:formulaRef>
                          <c15:sqref>dbs_account!$AH$4</c15:sqref>
                        </c15:formulaRef>
                      </c:ext>
                    </c:extLst>
                    <c:strCache>
                      <c:ptCount val="1"/>
                      <c:pt idx="0">
                        <c:v>% OVER REV</c:v>
                      </c:pt>
                    </c:strCache>
                  </c:strRef>
                </c:tx>
                <c:spPr>
                  <a:solidFill>
                    <a:schemeClr val="accent2"/>
                  </a:solidFill>
                  <a:ln>
                    <a:noFill/>
                  </a:ln>
                  <a:effectLst/>
                </c:spPr>
                <c:invertIfNegative val="0"/>
                <c:cat>
                  <c:strRef>
                    <c:extLst>
                      <c:ext uri="{02D57815-91ED-43cb-92C2-25804820EDAC}">
                        <c15:formulaRef>
                          <c15:sqref>dbs_account!$AF$5:$AF$40</c15:sqref>
                        </c15:formulaRef>
                      </c:ext>
                    </c:extLst>
                    <c:strCache>
                      <c:ptCount val="36"/>
                      <c:pt idx="0">
                        <c:v>Rent | 27.3%</c:v>
                      </c:pt>
                      <c:pt idx="1">
                        <c:v>Promotion - General | 7.9%</c:v>
                      </c:pt>
                      <c:pt idx="2">
                        <c:v>Bank charges | 7.8%</c:v>
                      </c:pt>
                      <c:pt idx="3">
                        <c:v>Consultant fees | 7.5%</c:v>
                      </c:pt>
                      <c:pt idx="4">
                        <c:v>Business insurance | 6.0%</c:v>
                      </c:pt>
                      <c:pt idx="5">
                        <c:v>Salaries/Wages | 5.6%</c:v>
                      </c:pt>
                      <c:pt idx="6">
                        <c:v>Domain name registration | 5.1%</c:v>
                      </c:pt>
                      <c:pt idx="7">
                        <c:v>Advertising | 5.0%</c:v>
                      </c:pt>
                      <c:pt idx="8">
                        <c:v>Newspapers &amp; magazines | 3.7%</c:v>
                      </c:pt>
                      <c:pt idx="9">
                        <c:v>License fees | 3.5%</c:v>
                      </c:pt>
                      <c:pt idx="10">
                        <c:v>Superannuation | 3.3%</c:v>
                      </c:pt>
                      <c:pt idx="11">
                        <c:v>Travel/Accomodation | 2.7%</c:v>
                      </c:pt>
                      <c:pt idx="12">
                        <c:v>Promotion - Other | 2.5%</c:v>
                      </c:pt>
                      <c:pt idx="13">
                        <c:v>Electricity/Gas | 2.3%</c:v>
                      </c:pt>
                      <c:pt idx="14">
                        <c:v>Parking/Taxis/Tolls | 1.8%</c:v>
                      </c:pt>
                      <c:pt idx="15">
                        <c:v>Vehicle service costs | 1.5%</c:v>
                      </c:pt>
                      <c:pt idx="16">
                        <c:v>Equipment hire | 1.5%</c:v>
                      </c:pt>
                      <c:pt idx="17">
                        <c:v>Entertainment/Meals | 0.9%</c:v>
                      </c:pt>
                      <c:pt idx="18">
                        <c:v>Fuel | 0.7%</c:v>
                      </c:pt>
                      <c:pt idx="19">
                        <c:v>Water | 0.5%</c:v>
                      </c:pt>
                      <c:pt idx="20">
                        <c:v>Telephones | 0.4%</c:v>
                      </c:pt>
                      <c:pt idx="21">
                        <c:v>Laundry/dry cleaning | 0.3%</c:v>
                      </c:pt>
                      <c:pt idx="22">
                        <c:v>Repair &amp; maintenance | 0.3%</c:v>
                      </c:pt>
                      <c:pt idx="23">
                        <c:v>Registrations | 0.2%</c:v>
                      </c:pt>
                      <c:pt idx="24">
                        <c:v>Insurance | 0.2%</c:v>
                      </c:pt>
                      <c:pt idx="25">
                        <c:v>Other - Employee Benefits | 0.2%</c:v>
                      </c:pt>
                      <c:pt idx="26">
                        <c:v>Cleaning &amp; cleaning products | 0.2%</c:v>
                      </c:pt>
                      <c:pt idx="27">
                        <c:v>Credit card commission | 0.2%</c:v>
                      </c:pt>
                      <c:pt idx="28">
                        <c:v>Property Insurance | 0.2%</c:v>
                      </c:pt>
                      <c:pt idx="29">
                        <c:v>Office Supplies | 0.1%</c:v>
                      </c:pt>
                      <c:pt idx="30">
                        <c:v>Workcover Insurance | 0.1%</c:v>
                      </c:pt>
                      <c:pt idx="31">
                        <c:v>Hosting expenses | 0.1%</c:v>
                      </c:pt>
                      <c:pt idx="32">
                        <c:v>Tyres &amp; other replacement costs | 0.1%</c:v>
                      </c:pt>
                      <c:pt idx="33">
                        <c:v>Sundry supplies | 0.1%</c:v>
                      </c:pt>
                      <c:pt idx="34">
                        <c:v>Recruitment costs | 0.1%</c:v>
                      </c:pt>
                      <c:pt idx="35">
                        <c:v>Waste removal | 0.1%</c:v>
                      </c:pt>
                    </c:strCache>
                  </c:strRef>
                </c:cat>
                <c:val>
                  <c:numRef>
                    <c:extLst>
                      <c:ext uri="{02D57815-91ED-43cb-92C2-25804820EDAC}">
                        <c15:formulaRef>
                          <c15:sqref>dbs_account!$AH$5:$AH$40</c15:sqref>
                        </c15:formulaRef>
                      </c:ext>
                    </c:extLst>
                    <c:numCache>
                      <c:formatCode>0%</c:formatCode>
                      <c:ptCount val="36"/>
                      <c:pt idx="0">
                        <c:v>0.10101994887706345</c:v>
                      </c:pt>
                      <c:pt idx="1">
                        <c:v>2.9060204703689429E-2</c:v>
                      </c:pt>
                      <c:pt idx="2">
                        <c:v>2.8799737636598804E-2</c:v>
                      </c:pt>
                      <c:pt idx="3">
                        <c:v>2.7809739683524147E-2</c:v>
                      </c:pt>
                      <c:pt idx="4">
                        <c:v>2.2380088938069632E-2</c:v>
                      </c:pt>
                      <c:pt idx="5">
                        <c:v>2.0690120601271771E-2</c:v>
                      </c:pt>
                      <c:pt idx="6">
                        <c:v>1.8939915769300916E-2</c:v>
                      </c:pt>
                      <c:pt idx="7">
                        <c:v>1.8369900046460184E-2</c:v>
                      </c:pt>
                      <c:pt idx="8">
                        <c:v>1.3659740771127532E-2</c:v>
                      </c:pt>
                      <c:pt idx="9">
                        <c:v>1.2940249301005671E-2</c:v>
                      </c:pt>
                      <c:pt idx="10">
                        <c:v>1.2030008929502664E-2</c:v>
                      </c:pt>
                      <c:pt idx="11">
                        <c:v>1.0129770604925002E-2</c:v>
                      </c:pt>
                      <c:pt idx="12">
                        <c:v>9.4298002212017968E-3</c:v>
                      </c:pt>
                      <c:pt idx="13">
                        <c:v>8.6400328400447757E-3</c:v>
                      </c:pt>
                      <c:pt idx="14">
                        <c:v>6.820109842364439E-3</c:v>
                      </c:pt>
                      <c:pt idx="15">
                        <c:v>5.4201690749180256E-3</c:v>
                      </c:pt>
                      <c:pt idx="16">
                        <c:v>5.3699719956071977E-3</c:v>
                      </c:pt>
                      <c:pt idx="17">
                        <c:v>3.2399425968510816E-3</c:v>
                      </c:pt>
                      <c:pt idx="18">
                        <c:v>2.6498480422860195E-3</c:v>
                      </c:pt>
                      <c:pt idx="19">
                        <c:v>1.949877658562813E-3</c:v>
                      </c:pt>
                      <c:pt idx="20">
                        <c:v>1.3597831039977512E-3</c:v>
                      </c:pt>
                      <c:pt idx="21">
                        <c:v>1.1902285249922892E-3</c:v>
                      </c:pt>
                      <c:pt idx="22">
                        <c:v>1.1601102774057926E-3</c:v>
                      </c:pt>
                      <c:pt idx="23">
                        <c:v>9.0020095564084096E-4</c:v>
                      </c:pt>
                      <c:pt idx="24">
                        <c:v>8.3996446046784789E-4</c:v>
                      </c:pt>
                      <c:pt idx="25">
                        <c:v>8.2992504460568245E-4</c:v>
                      </c:pt>
                      <c:pt idx="26">
                        <c:v>7.2004921544753769E-4</c:v>
                      </c:pt>
                      <c:pt idx="27">
                        <c:v>7.1000979958537214E-4</c:v>
                      </c:pt>
                      <c:pt idx="28">
                        <c:v>6.1017338628939282E-4</c:v>
                      </c:pt>
                      <c:pt idx="29">
                        <c:v>5.3989747525423431E-4</c:v>
                      </c:pt>
                      <c:pt idx="30">
                        <c:v>5.3989747525423431E-4</c:v>
                      </c:pt>
                      <c:pt idx="31">
                        <c:v>3.2014581693794468E-4</c:v>
                      </c:pt>
                      <c:pt idx="32">
                        <c:v>3.0006698521361369E-4</c:v>
                      </c:pt>
                      <c:pt idx="33">
                        <c:v>2.6994873762711715E-4</c:v>
                      </c:pt>
                      <c:pt idx="34">
                        <c:v>2.1975165831628957E-4</c:v>
                      </c:pt>
                      <c:pt idx="35">
                        <c:v>2.002305719176344E-4</c:v>
                      </c:pt>
                    </c:numCache>
                  </c:numRef>
                </c:val>
                <c:extLst>
                  <c:ext xmlns:c16="http://schemas.microsoft.com/office/drawing/2014/chart" uri="{C3380CC4-5D6E-409C-BE32-E72D297353CC}">
                    <c16:uniqueId val="{00000008-0630-4F43-8FA3-7275B130414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dbs_account!$AM$4</c15:sqref>
                        </c15:formulaRef>
                      </c:ext>
                    </c:extLst>
                    <c:strCache>
                      <c:ptCount val="1"/>
                      <c:pt idx="0">
                        <c:v>SEL %</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dbs_account!$AF$5:$AF$40</c15:sqref>
                        </c15:formulaRef>
                      </c:ext>
                    </c:extLst>
                    <c:strCache>
                      <c:ptCount val="36"/>
                      <c:pt idx="0">
                        <c:v>Rent | 27.3%</c:v>
                      </c:pt>
                      <c:pt idx="1">
                        <c:v>Promotion - General | 7.9%</c:v>
                      </c:pt>
                      <c:pt idx="2">
                        <c:v>Bank charges | 7.8%</c:v>
                      </c:pt>
                      <c:pt idx="3">
                        <c:v>Consultant fees | 7.5%</c:v>
                      </c:pt>
                      <c:pt idx="4">
                        <c:v>Business insurance | 6.0%</c:v>
                      </c:pt>
                      <c:pt idx="5">
                        <c:v>Salaries/Wages | 5.6%</c:v>
                      </c:pt>
                      <c:pt idx="6">
                        <c:v>Domain name registration | 5.1%</c:v>
                      </c:pt>
                      <c:pt idx="7">
                        <c:v>Advertising | 5.0%</c:v>
                      </c:pt>
                      <c:pt idx="8">
                        <c:v>Newspapers &amp; magazines | 3.7%</c:v>
                      </c:pt>
                      <c:pt idx="9">
                        <c:v>License fees | 3.5%</c:v>
                      </c:pt>
                      <c:pt idx="10">
                        <c:v>Superannuation | 3.3%</c:v>
                      </c:pt>
                      <c:pt idx="11">
                        <c:v>Travel/Accomodation | 2.7%</c:v>
                      </c:pt>
                      <c:pt idx="12">
                        <c:v>Promotion - Other | 2.5%</c:v>
                      </c:pt>
                      <c:pt idx="13">
                        <c:v>Electricity/Gas | 2.3%</c:v>
                      </c:pt>
                      <c:pt idx="14">
                        <c:v>Parking/Taxis/Tolls | 1.8%</c:v>
                      </c:pt>
                      <c:pt idx="15">
                        <c:v>Vehicle service costs | 1.5%</c:v>
                      </c:pt>
                      <c:pt idx="16">
                        <c:v>Equipment hire | 1.5%</c:v>
                      </c:pt>
                      <c:pt idx="17">
                        <c:v>Entertainment/Meals | 0.9%</c:v>
                      </c:pt>
                      <c:pt idx="18">
                        <c:v>Fuel | 0.7%</c:v>
                      </c:pt>
                      <c:pt idx="19">
                        <c:v>Water | 0.5%</c:v>
                      </c:pt>
                      <c:pt idx="20">
                        <c:v>Telephones | 0.4%</c:v>
                      </c:pt>
                      <c:pt idx="21">
                        <c:v>Laundry/dry cleaning | 0.3%</c:v>
                      </c:pt>
                      <c:pt idx="22">
                        <c:v>Repair &amp; maintenance | 0.3%</c:v>
                      </c:pt>
                      <c:pt idx="23">
                        <c:v>Registrations | 0.2%</c:v>
                      </c:pt>
                      <c:pt idx="24">
                        <c:v>Insurance | 0.2%</c:v>
                      </c:pt>
                      <c:pt idx="25">
                        <c:v>Other - Employee Benefits | 0.2%</c:v>
                      </c:pt>
                      <c:pt idx="26">
                        <c:v>Cleaning &amp; cleaning products | 0.2%</c:v>
                      </c:pt>
                      <c:pt idx="27">
                        <c:v>Credit card commission | 0.2%</c:v>
                      </c:pt>
                      <c:pt idx="28">
                        <c:v>Property Insurance | 0.2%</c:v>
                      </c:pt>
                      <c:pt idx="29">
                        <c:v>Office Supplies | 0.1%</c:v>
                      </c:pt>
                      <c:pt idx="30">
                        <c:v>Workcover Insurance | 0.1%</c:v>
                      </c:pt>
                      <c:pt idx="31">
                        <c:v>Hosting expenses | 0.1%</c:v>
                      </c:pt>
                      <c:pt idx="32">
                        <c:v>Tyres &amp; other replacement costs | 0.1%</c:v>
                      </c:pt>
                      <c:pt idx="33">
                        <c:v>Sundry supplies | 0.1%</c:v>
                      </c:pt>
                      <c:pt idx="34">
                        <c:v>Recruitment costs | 0.1%</c:v>
                      </c:pt>
                      <c:pt idx="35">
                        <c:v>Waste removal | 0.1%</c:v>
                      </c:pt>
                    </c:strCache>
                  </c:strRef>
                </c:cat>
                <c:val>
                  <c:numRef>
                    <c:extLst xmlns:c15="http://schemas.microsoft.com/office/drawing/2012/chart">
                      <c:ext xmlns:c15="http://schemas.microsoft.com/office/drawing/2012/chart" uri="{02D57815-91ED-43cb-92C2-25804820EDAC}">
                        <c15:formulaRef>
                          <c15:sqref>dbs_account!$AM$5:$AM$40</c15:sqref>
                        </c15:formulaRef>
                      </c:ext>
                    </c:extLst>
                    <c:numCache>
                      <c:formatCode>0.0%</c:formatCode>
                      <c:ptCount val="36"/>
                      <c:pt idx="0">
                        <c:v>0</c:v>
                      </c:pt>
                      <c:pt idx="1">
                        <c:v>2.9060204703689429E-2</c:v>
                      </c:pt>
                      <c:pt idx="2">
                        <c:v>0</c:v>
                      </c:pt>
                      <c:pt idx="3">
                        <c:v>0</c:v>
                      </c:pt>
                      <c:pt idx="4">
                        <c:v>0</c:v>
                      </c:pt>
                      <c:pt idx="5">
                        <c:v>0</c:v>
                      </c:pt>
                      <c:pt idx="6">
                        <c:v>0</c:v>
                      </c:pt>
                      <c:pt idx="7">
                        <c:v>1.8369900046460184E-2</c:v>
                      </c:pt>
                      <c:pt idx="8">
                        <c:v>0</c:v>
                      </c:pt>
                      <c:pt idx="9">
                        <c:v>0</c:v>
                      </c:pt>
                      <c:pt idx="10">
                        <c:v>0</c:v>
                      </c:pt>
                      <c:pt idx="11">
                        <c:v>0</c:v>
                      </c:pt>
                      <c:pt idx="12">
                        <c:v>9.4298002212017968E-3</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xmlns:c15="http://schemas.microsoft.com/office/drawing/2012/chart">
                  <c:ext xmlns:c16="http://schemas.microsoft.com/office/drawing/2014/chart" uri="{C3380CC4-5D6E-409C-BE32-E72D297353CC}">
                    <c16:uniqueId val="{0000000A-0630-4F43-8FA3-7275B130414F}"/>
                  </c:ext>
                </c:extLst>
              </c15:ser>
            </c15:filteredBarSeries>
          </c:ext>
        </c:extLst>
      </c:barChart>
      <c:catAx>
        <c:axId val="1394130416"/>
        <c:scaling>
          <c:orientation val="maxMin"/>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800" b="0" i="0" u="none" strike="noStrike" kern="1200" baseline="0">
                <a:solidFill>
                  <a:schemeClr val="tx1">
                    <a:lumMod val="65000"/>
                    <a:lumOff val="35000"/>
                  </a:schemeClr>
                </a:solidFill>
                <a:latin typeface="+mn-lt"/>
                <a:ea typeface="+mn-ea"/>
                <a:cs typeface="+mn-cs"/>
              </a:defRPr>
            </a:pPr>
            <a:endParaRPr lang="en-US"/>
          </a:p>
        </c:txPr>
        <c:crossAx val="1091815552"/>
        <c:crosses val="autoZero"/>
        <c:auto val="1"/>
        <c:lblAlgn val="ctr"/>
        <c:lblOffset val="100"/>
        <c:noMultiLvlLbl val="0"/>
      </c:catAx>
      <c:valAx>
        <c:axId val="1091815552"/>
        <c:scaling>
          <c:orientation val="minMax"/>
        </c:scaling>
        <c:delete val="0"/>
        <c:axPos val="t"/>
        <c:majorGridlines>
          <c:spPr>
            <a:ln w="9525" cap="flat" cmpd="sng" algn="ctr">
              <a:solidFill>
                <a:schemeClr val="bg1">
                  <a:lumMod val="95000"/>
                </a:schemeClr>
              </a:solidFill>
              <a:round/>
            </a:ln>
            <a:effectLst/>
          </c:spPr>
        </c:majorGridlines>
        <c:numFmt formatCode="#,##0" sourceLinked="1"/>
        <c:majorTickMark val="none"/>
        <c:minorTickMark val="none"/>
        <c:tickLblPos val="low"/>
        <c:spPr>
          <a:noFill/>
          <a:ln>
            <a:noFill/>
          </a:ln>
          <a:effectLst/>
        </c:spPr>
        <c:txPr>
          <a:bodyPr rot="-60000000" spcFirstLastPara="1" vertOverflow="ellipsis" vert="horz" wrap="square" anchor="ctr" anchorCtr="1"/>
          <a:lstStyle/>
          <a:p>
            <a:pPr>
              <a:defRPr sz="800" b="0" i="0" u="none" strike="noStrike" kern="1200" baseline="0">
                <a:solidFill>
                  <a:schemeClr val="tx1">
                    <a:lumMod val="40000"/>
                    <a:lumOff val="60000"/>
                  </a:schemeClr>
                </a:solidFill>
                <a:latin typeface="+mn-lt"/>
                <a:ea typeface="+mn-ea"/>
                <a:cs typeface="+mn-cs"/>
              </a:defRPr>
            </a:pPr>
            <a:endParaRPr lang="en-US"/>
          </a:p>
        </c:txPr>
        <c:crossAx val="1394130416"/>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948167075142098E-2"/>
          <c:y val="0.13745704467353953"/>
          <c:w val="0.87292323369856095"/>
          <c:h val="0.74292429941102711"/>
        </c:manualLayout>
      </c:layout>
      <c:barChart>
        <c:barDir val="col"/>
        <c:grouping val="clustered"/>
        <c:varyColors val="0"/>
        <c:ser>
          <c:idx val="2"/>
          <c:order val="1"/>
          <c:tx>
            <c:strRef>
              <c:f>dbs_variance!$P$4</c:f>
              <c:strCache>
                <c:ptCount val="1"/>
                <c:pt idx="0">
                  <c:v>FAVORABLE VAR</c:v>
                </c:pt>
              </c:strCache>
            </c:strRef>
          </c:tx>
          <c:spPr>
            <a:solidFill>
              <a:schemeClr val="accent6">
                <a:lumMod val="75000"/>
              </a:schemeClr>
            </a:solidFill>
            <a:ln>
              <a:noFill/>
            </a:ln>
            <a:effectLst/>
          </c:spPr>
          <c:invertIfNegative val="0"/>
          <c:cat>
            <c:strRef>
              <c:f>dbs_variance!$H$5:$H$11</c:f>
              <c:strCache>
                <c:ptCount val="7"/>
                <c:pt idx="0">
                  <c:v>Expenses</c:v>
                </c:pt>
                <c:pt idx="1">
                  <c:v>Cost of Sales</c:v>
                </c:pt>
                <c:pt idx="2">
                  <c:v>Net Sales</c:v>
                </c:pt>
                <c:pt idx="3">
                  <c:v>Other Income</c:v>
                </c:pt>
                <c:pt idx="4">
                  <c:v>Gross Profit</c:v>
                </c:pt>
                <c:pt idx="5">
                  <c:v>Net Profit (Loss)</c:v>
                </c:pt>
                <c:pt idx="6">
                  <c:v>Operating Income (Loss)</c:v>
                </c:pt>
              </c:strCache>
            </c:strRef>
          </c:cat>
          <c:val>
            <c:numRef>
              <c:f>dbs_variance!$P$5:$P$11</c:f>
              <c:numCache>
                <c:formatCode>_(* #,##0_);_(* \(#,##0\);_(* "-"??_);_(@_)</c:formatCode>
                <c:ptCount val="7"/>
                <c:pt idx="0">
                  <c:v>224691</c:v>
                </c:pt>
                <c:pt idx="1">
                  <c:v>73082</c:v>
                </c:pt>
                <c:pt idx="2">
                  <c:v>#N/A</c:v>
                </c:pt>
                <c:pt idx="3">
                  <c:v>#N/A</c:v>
                </c:pt>
                <c:pt idx="4">
                  <c:v>#N/A</c:v>
                </c:pt>
                <c:pt idx="5">
                  <c:v>#N/A</c:v>
                </c:pt>
                <c:pt idx="6">
                  <c:v>#N/A</c:v>
                </c:pt>
              </c:numCache>
            </c:numRef>
          </c:val>
          <c:extLst>
            <c:ext xmlns:c16="http://schemas.microsoft.com/office/drawing/2014/chart" uri="{C3380CC4-5D6E-409C-BE32-E72D297353CC}">
              <c16:uniqueId val="{00000002-E3F6-4309-9D48-F3A3E6BEA977}"/>
            </c:ext>
          </c:extLst>
        </c:ser>
        <c:ser>
          <c:idx val="3"/>
          <c:order val="2"/>
          <c:tx>
            <c:strRef>
              <c:f>dbs_variance!$Q$4</c:f>
              <c:strCache>
                <c:ptCount val="1"/>
                <c:pt idx="0">
                  <c:v>UNFAVORABLE VAR</c:v>
                </c:pt>
              </c:strCache>
            </c:strRef>
          </c:tx>
          <c:spPr>
            <a:solidFill>
              <a:schemeClr val="accent3"/>
            </a:solidFill>
            <a:ln>
              <a:noFill/>
            </a:ln>
            <a:effectLst/>
          </c:spPr>
          <c:invertIfNegative val="0"/>
          <c:cat>
            <c:strRef>
              <c:f>dbs_variance!$H$5:$H$11</c:f>
              <c:strCache>
                <c:ptCount val="7"/>
                <c:pt idx="0">
                  <c:v>Expenses</c:v>
                </c:pt>
                <c:pt idx="1">
                  <c:v>Cost of Sales</c:v>
                </c:pt>
                <c:pt idx="2">
                  <c:v>Net Sales</c:v>
                </c:pt>
                <c:pt idx="3">
                  <c:v>Other Income</c:v>
                </c:pt>
                <c:pt idx="4">
                  <c:v>Gross Profit</c:v>
                </c:pt>
                <c:pt idx="5">
                  <c:v>Net Profit (Loss)</c:v>
                </c:pt>
                <c:pt idx="6">
                  <c:v>Operating Income (Loss)</c:v>
                </c:pt>
              </c:strCache>
            </c:strRef>
          </c:cat>
          <c:val>
            <c:numRef>
              <c:f>dbs_variance!$Q$5:$Q$11</c:f>
              <c:numCache>
                <c:formatCode>_(* #,##0_);_(* \(#,##0\);_(* "-"??_);_(@_)</c:formatCode>
                <c:ptCount val="7"/>
                <c:pt idx="0">
                  <c:v>#N/A</c:v>
                </c:pt>
                <c:pt idx="1">
                  <c:v>#N/A</c:v>
                </c:pt>
                <c:pt idx="2">
                  <c:v>-664991</c:v>
                </c:pt>
                <c:pt idx="3">
                  <c:v>-60466</c:v>
                </c:pt>
                <c:pt idx="4">
                  <c:v>-591909</c:v>
                </c:pt>
                <c:pt idx="5">
                  <c:v>-427684</c:v>
                </c:pt>
                <c:pt idx="6">
                  <c:v>-367218</c:v>
                </c:pt>
              </c:numCache>
            </c:numRef>
          </c:val>
          <c:extLst>
            <c:ext xmlns:c16="http://schemas.microsoft.com/office/drawing/2014/chart" uri="{C3380CC4-5D6E-409C-BE32-E72D297353CC}">
              <c16:uniqueId val="{00000003-E3F6-4309-9D48-F3A3E6BEA977}"/>
            </c:ext>
          </c:extLst>
        </c:ser>
        <c:dLbls>
          <c:showLegendKey val="0"/>
          <c:showVal val="0"/>
          <c:showCatName val="0"/>
          <c:showSerName val="0"/>
          <c:showPercent val="0"/>
          <c:showBubbleSize val="0"/>
        </c:dLbls>
        <c:gapWidth val="20"/>
        <c:overlap val="100"/>
        <c:axId val="235356751"/>
        <c:axId val="16501616"/>
      </c:barChart>
      <c:lineChart>
        <c:grouping val="standard"/>
        <c:varyColors val="0"/>
        <c:ser>
          <c:idx val="1"/>
          <c:order val="0"/>
          <c:tx>
            <c:strRef>
              <c:f>dbs_variance!$O$4</c:f>
              <c:strCache>
                <c:ptCount val="1"/>
                <c:pt idx="0">
                  <c:v>VAR %</c:v>
                </c:pt>
              </c:strCache>
            </c:strRef>
          </c:tx>
          <c:spPr>
            <a:ln w="28575" cap="rnd">
              <a:noFill/>
              <a:round/>
            </a:ln>
            <a:effectLst/>
          </c:spPr>
          <c:marker>
            <c:symbol val="circle"/>
            <c:size val="9"/>
            <c:spPr>
              <a:noFill/>
              <a:ln w="1587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en-AU"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dbs_variance!$H$5:$H$11</c:f>
              <c:strCache>
                <c:ptCount val="7"/>
                <c:pt idx="0">
                  <c:v>Expenses</c:v>
                </c:pt>
                <c:pt idx="1">
                  <c:v>Cost of Sales</c:v>
                </c:pt>
                <c:pt idx="2">
                  <c:v>Net Sales</c:v>
                </c:pt>
                <c:pt idx="3">
                  <c:v>Other Income</c:v>
                </c:pt>
                <c:pt idx="4">
                  <c:v>Gross Profit</c:v>
                </c:pt>
                <c:pt idx="5">
                  <c:v>Net Profit (Loss)</c:v>
                </c:pt>
                <c:pt idx="6">
                  <c:v>Operating Income (Loss)</c:v>
                </c:pt>
              </c:strCache>
            </c:strRef>
          </c:cat>
          <c:val>
            <c:numRef>
              <c:f>dbs_variance!$O$5:$O$11</c:f>
              <c:numCache>
                <c:formatCode>0%</c:formatCode>
                <c:ptCount val="7"/>
                <c:pt idx="0">
                  <c:v>0.35556367883100792</c:v>
                </c:pt>
                <c:pt idx="1">
                  <c:v>0.18002620999527039</c:v>
                </c:pt>
                <c:pt idx="2">
                  <c:v>-0.39085182753620717</c:v>
                </c:pt>
                <c:pt idx="3">
                  <c:v>-0.41705866935205749</c:v>
                </c:pt>
                <c:pt idx="4">
                  <c:v>-0.45691839896498249</c:v>
                </c:pt>
                <c:pt idx="5">
                  <c:v>-0.52899108214078094</c:v>
                </c:pt>
                <c:pt idx="6">
                  <c:v>-0.55344924251101724</c:v>
                </c:pt>
              </c:numCache>
            </c:numRef>
          </c:val>
          <c:smooth val="0"/>
          <c:extLst>
            <c:ext xmlns:c16="http://schemas.microsoft.com/office/drawing/2014/chart" uri="{C3380CC4-5D6E-409C-BE32-E72D297353CC}">
              <c16:uniqueId val="{00000001-E3F6-4309-9D48-F3A3E6BEA977}"/>
            </c:ext>
          </c:extLst>
        </c:ser>
        <c:dLbls>
          <c:showLegendKey val="0"/>
          <c:showVal val="0"/>
          <c:showCatName val="0"/>
          <c:showSerName val="0"/>
          <c:showPercent val="0"/>
          <c:showBubbleSize val="0"/>
        </c:dLbls>
        <c:marker val="1"/>
        <c:smooth val="0"/>
        <c:axId val="1839456"/>
        <c:axId val="9489184"/>
      </c:lineChart>
      <c:catAx>
        <c:axId val="235356751"/>
        <c:scaling>
          <c:orientation val="minMax"/>
        </c:scaling>
        <c:delete val="0"/>
        <c:axPos val="b"/>
        <c:majorGridlines>
          <c:spPr>
            <a:ln w="9525" cap="flat" cmpd="sng" algn="ctr">
              <a:solidFill>
                <a:schemeClr val="accent5">
                  <a:lumMod val="20000"/>
                  <a:lumOff val="80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AU" sz="800" b="0" i="0" u="none" strike="noStrike" kern="1200" baseline="0">
                <a:solidFill>
                  <a:schemeClr val="tx1">
                    <a:lumMod val="65000"/>
                    <a:lumOff val="35000"/>
                  </a:schemeClr>
                </a:solidFill>
                <a:latin typeface="+mn-lt"/>
                <a:ea typeface="+mn-ea"/>
                <a:cs typeface="+mn-cs"/>
              </a:defRPr>
            </a:pPr>
            <a:endParaRPr lang="en-US"/>
          </a:p>
        </c:txPr>
        <c:crossAx val="16501616"/>
        <c:crosses val="autoZero"/>
        <c:auto val="1"/>
        <c:lblAlgn val="ctr"/>
        <c:lblOffset val="100"/>
        <c:noMultiLvlLbl val="0"/>
      </c:catAx>
      <c:valAx>
        <c:axId val="16501616"/>
        <c:scaling>
          <c:orientation val="minMax"/>
        </c:scaling>
        <c:delete val="0"/>
        <c:axPos val="l"/>
        <c:majorGridlines>
          <c:spPr>
            <a:ln w="9525" cap="flat" cmpd="sng" algn="ctr">
              <a:solidFill>
                <a:schemeClr val="accent5">
                  <a:lumMod val="20000"/>
                  <a:lumOff val="80000"/>
                </a:schemeClr>
              </a:solidFill>
              <a:round/>
            </a:ln>
            <a:effectLst/>
          </c:spPr>
        </c:majorGridlines>
        <c:numFmt formatCode="_(* #,##0_)\K;_(* \(#,##0\)\K;_(* &quot;-&quot;??_);_(@_)" sourceLinked="0"/>
        <c:majorTickMark val="none"/>
        <c:minorTickMark val="none"/>
        <c:tickLblPos val="high"/>
        <c:spPr>
          <a:noFill/>
          <a:ln>
            <a:noFill/>
          </a:ln>
          <a:effectLst/>
        </c:spPr>
        <c:txPr>
          <a:bodyPr rot="-60000000" spcFirstLastPara="1" vertOverflow="ellipsis" vert="horz" wrap="square" anchor="ctr" anchorCtr="1"/>
          <a:lstStyle/>
          <a:p>
            <a:pPr>
              <a:defRPr lang="en-AU" sz="800" b="0" i="0" u="none" strike="noStrike" kern="1200" baseline="0">
                <a:solidFill>
                  <a:schemeClr val="tx1">
                    <a:lumMod val="65000"/>
                    <a:lumOff val="35000"/>
                  </a:schemeClr>
                </a:solidFill>
                <a:latin typeface="+mn-lt"/>
                <a:ea typeface="+mn-ea"/>
                <a:cs typeface="+mn-cs"/>
              </a:defRPr>
            </a:pPr>
            <a:endParaRPr lang="en-US"/>
          </a:p>
        </c:txPr>
        <c:crossAx val="235356751"/>
        <c:crosses val="autoZero"/>
        <c:crossBetween val="between"/>
        <c:dispUnits>
          <c:builtInUnit val="thousands"/>
        </c:dispUnits>
      </c:valAx>
      <c:valAx>
        <c:axId val="948918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lgn="ctr">
              <a:defRPr lang="en-AU" sz="300" b="0" i="0" u="none" strike="noStrike" kern="1200" baseline="0">
                <a:noFill/>
                <a:latin typeface="+mn-lt"/>
                <a:ea typeface="+mn-ea"/>
                <a:cs typeface="+mn-cs"/>
              </a:defRPr>
            </a:pPr>
            <a:endParaRPr lang="en-US"/>
          </a:p>
        </c:txPr>
        <c:crossAx val="1839456"/>
        <c:crosses val="max"/>
        <c:crossBetween val="between"/>
      </c:valAx>
      <c:catAx>
        <c:axId val="1839456"/>
        <c:scaling>
          <c:orientation val="minMax"/>
        </c:scaling>
        <c:delete val="1"/>
        <c:axPos val="b"/>
        <c:numFmt formatCode="General" sourceLinked="1"/>
        <c:majorTickMark val="out"/>
        <c:minorTickMark val="none"/>
        <c:tickLblPos val="nextTo"/>
        <c:crossAx val="9489184"/>
        <c:crosses val="autoZero"/>
        <c:auto val="1"/>
        <c:lblAlgn val="ctr"/>
        <c:lblOffset val="100"/>
        <c:noMultiLvlLbl val="0"/>
      </c:catAx>
      <c:spPr>
        <a:noFill/>
        <a:ln>
          <a:noFill/>
        </a:ln>
        <a:effectLst/>
      </c:spPr>
    </c:plotArea>
    <c:legend>
      <c:legendPos val="r"/>
      <c:layout>
        <c:manualLayout>
          <c:xMode val="edge"/>
          <c:yMode val="edge"/>
          <c:x val="2.2827095851597228E-4"/>
          <c:y val="2.5768686130728503E-2"/>
          <c:w val="0.38386648369461429"/>
          <c:h val="7.7901344806126038E-2"/>
        </c:manualLayout>
      </c:layout>
      <c:overlay val="0"/>
      <c:spPr>
        <a:noFill/>
        <a:ln>
          <a:noFill/>
        </a:ln>
        <a:effectLst/>
      </c:spPr>
      <c:txPr>
        <a:bodyPr rot="0" spcFirstLastPara="1" vertOverflow="ellipsis" vert="horz" wrap="square" anchor="ctr" anchorCtr="1"/>
        <a:lstStyle/>
        <a:p>
          <a:pPr>
            <a:defRPr lang="en-AU"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UpDiag">
      <a:fgClr>
        <a:schemeClr val="accent6">
          <a:lumMod val="40000"/>
          <a:lumOff val="60000"/>
        </a:schemeClr>
      </a:fgClr>
      <a:bgClr>
        <a:schemeClr val="bg1"/>
      </a:bgClr>
    </a:pattFill>
    <a:ln w="9525" cap="flat" cmpd="sng" algn="ctr">
      <a:noFill/>
      <a:round/>
    </a:ln>
    <a:effectLst>
      <a:outerShdw blurRad="50800" dist="38100" dir="2700000" algn="tl" rotWithShape="0">
        <a:prstClr val="black">
          <a:alpha val="40000"/>
        </a:prstClr>
      </a:outerShdw>
    </a:effectLst>
  </c:spPr>
  <c:txPr>
    <a:bodyPr/>
    <a:lstStyle/>
    <a:p>
      <a:pPr algn="ctr">
        <a:defRPr lang="en-AU" sz="800" b="0"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241153288962966E-2"/>
          <c:y val="0.14035087719298245"/>
          <c:w val="0.93048676833654353"/>
          <c:h val="0.66807717456370586"/>
        </c:manualLayout>
      </c:layout>
      <c:barChart>
        <c:barDir val="col"/>
        <c:grouping val="clustered"/>
        <c:varyColors val="0"/>
        <c:ser>
          <c:idx val="2"/>
          <c:order val="0"/>
          <c:tx>
            <c:strRef>
              <c:f>dbs_variance!$AI$4</c:f>
              <c:strCache>
                <c:ptCount val="1"/>
                <c:pt idx="0">
                  <c:v>FAVORABLE VAR</c:v>
                </c:pt>
              </c:strCache>
            </c:strRef>
          </c:tx>
          <c:spPr>
            <a:solidFill>
              <a:schemeClr val="accent6">
                <a:lumMod val="75000"/>
              </a:schemeClr>
            </a:solidFill>
            <a:ln>
              <a:noFill/>
            </a:ln>
            <a:effectLst/>
          </c:spPr>
          <c:invertIfNegative val="0"/>
          <c:cat>
            <c:multiLvlStrRef>
              <c:f>dbs_variance!$Z$5:$AA$16</c:f>
              <c:multiLvlStrCache>
                <c:ptCount val="12"/>
                <c:lvl>
                  <c:pt idx="0">
                    <c:v>Opening Stock</c:v>
                  </c:pt>
                  <c:pt idx="1">
                    <c:v>Net Purchases</c:v>
                  </c:pt>
                  <c:pt idx="2">
                    <c:v>Closing Stock</c:v>
                  </c:pt>
                  <c:pt idx="3">
                    <c:v>Occupancy Costs</c:v>
                  </c:pt>
                  <c:pt idx="4">
                    <c:v>Motor Vehicle Expenses</c:v>
                  </c:pt>
                  <c:pt idx="5">
                    <c:v>General &amp; Administrative</c:v>
                  </c:pt>
                  <c:pt idx="6">
                    <c:v>Operating Expenses</c:v>
                  </c:pt>
                  <c:pt idx="7">
                    <c:v>Website Expenses</c:v>
                  </c:pt>
                  <c:pt idx="8">
                    <c:v>Marketing &amp; Promotional</c:v>
                  </c:pt>
                  <c:pt idx="9">
                    <c:v>Employment Expenses</c:v>
                  </c:pt>
                  <c:pt idx="10">
                    <c:v>Service Revenue</c:v>
                  </c:pt>
                  <c:pt idx="11">
                    <c:v>Commission earned</c:v>
                  </c:pt>
                </c:lvl>
                <c:lvl>
                  <c:pt idx="0">
                    <c:v>Cost of Sales</c:v>
                  </c:pt>
                  <c:pt idx="3">
                    <c:v>Expenses</c:v>
                  </c:pt>
                  <c:pt idx="10">
                    <c:v>Other Income</c:v>
                  </c:pt>
                </c:lvl>
              </c:multiLvlStrCache>
            </c:multiLvlStrRef>
          </c:cat>
          <c:val>
            <c:numRef>
              <c:f>dbs_variance!$AI$5:$AI$16</c:f>
              <c:numCache>
                <c:formatCode>_(* #,##0_);_(* \(#,##0\);_(* "-"??_);_(@_)</c:formatCode>
                <c:ptCount val="12"/>
                <c:pt idx="0">
                  <c:v>38504</c:v>
                </c:pt>
                <c:pt idx="1">
                  <c:v>20366</c:v>
                </c:pt>
                <c:pt idx="2">
                  <c:v>14212</c:v>
                </c:pt>
                <c:pt idx="3">
                  <c:v>82887</c:v>
                </c:pt>
                <c:pt idx="4">
                  <c:v>10725</c:v>
                </c:pt>
                <c:pt idx="5">
                  <c:v>45484</c:v>
                </c:pt>
                <c:pt idx="6">
                  <c:v>24562</c:v>
                </c:pt>
                <c:pt idx="7">
                  <c:v>12259</c:v>
                </c:pt>
                <c:pt idx="8">
                  <c:v>24968</c:v>
                </c:pt>
                <c:pt idx="9">
                  <c:v>23806</c:v>
                </c:pt>
                <c:pt idx="10">
                  <c:v>5549</c:v>
                </c:pt>
                <c:pt idx="11">
                  <c:v>#N/A</c:v>
                </c:pt>
              </c:numCache>
            </c:numRef>
          </c:val>
          <c:extLst>
            <c:ext xmlns:c16="http://schemas.microsoft.com/office/drawing/2014/chart" uri="{C3380CC4-5D6E-409C-BE32-E72D297353CC}">
              <c16:uniqueId val="{00000003-A0B4-49AF-AD4B-1D708A754637}"/>
            </c:ext>
          </c:extLst>
        </c:ser>
        <c:ser>
          <c:idx val="1"/>
          <c:order val="1"/>
          <c:tx>
            <c:strRef>
              <c:f>dbs_variance!$AJ$4</c:f>
              <c:strCache>
                <c:ptCount val="1"/>
                <c:pt idx="0">
                  <c:v>UNFAVORABLE VAR</c:v>
                </c:pt>
              </c:strCache>
            </c:strRef>
          </c:tx>
          <c:spPr>
            <a:solidFill>
              <a:schemeClr val="accent3"/>
            </a:solidFill>
            <a:ln>
              <a:noFill/>
            </a:ln>
            <a:effectLst/>
          </c:spPr>
          <c:invertIfNegative val="0"/>
          <c:cat>
            <c:multiLvlStrRef>
              <c:f>dbs_variance!$Z$5:$AA$16</c:f>
              <c:multiLvlStrCache>
                <c:ptCount val="12"/>
                <c:lvl>
                  <c:pt idx="0">
                    <c:v>Opening Stock</c:v>
                  </c:pt>
                  <c:pt idx="1">
                    <c:v>Net Purchases</c:v>
                  </c:pt>
                  <c:pt idx="2">
                    <c:v>Closing Stock</c:v>
                  </c:pt>
                  <c:pt idx="3">
                    <c:v>Occupancy Costs</c:v>
                  </c:pt>
                  <c:pt idx="4">
                    <c:v>Motor Vehicle Expenses</c:v>
                  </c:pt>
                  <c:pt idx="5">
                    <c:v>General &amp; Administrative</c:v>
                  </c:pt>
                  <c:pt idx="6">
                    <c:v>Operating Expenses</c:v>
                  </c:pt>
                  <c:pt idx="7">
                    <c:v>Website Expenses</c:v>
                  </c:pt>
                  <c:pt idx="8">
                    <c:v>Marketing &amp; Promotional</c:v>
                  </c:pt>
                  <c:pt idx="9">
                    <c:v>Employment Expenses</c:v>
                  </c:pt>
                  <c:pt idx="10">
                    <c:v>Service Revenue</c:v>
                  </c:pt>
                  <c:pt idx="11">
                    <c:v>Commission earned</c:v>
                  </c:pt>
                </c:lvl>
                <c:lvl>
                  <c:pt idx="0">
                    <c:v>Cost of Sales</c:v>
                  </c:pt>
                  <c:pt idx="3">
                    <c:v>Expenses</c:v>
                  </c:pt>
                  <c:pt idx="10">
                    <c:v>Other Income</c:v>
                  </c:pt>
                </c:lvl>
              </c:multiLvlStrCache>
            </c:multiLvlStrRef>
          </c:cat>
          <c:val>
            <c:numRef>
              <c:f>dbs_variance!$AJ$5:$AJ$16</c:f>
              <c:numCache>
                <c:formatCode>_(* #,##0_);_(* \(#,##0\);_(* "-"??_);_(@_)</c:formatCode>
                <c:ptCount val="12"/>
                <c:pt idx="0">
                  <c:v>#N/A</c:v>
                </c:pt>
                <c:pt idx="1">
                  <c:v>#N/A</c:v>
                </c:pt>
                <c:pt idx="2">
                  <c:v>#N/A</c:v>
                </c:pt>
                <c:pt idx="3">
                  <c:v>#N/A</c:v>
                </c:pt>
                <c:pt idx="4">
                  <c:v>#N/A</c:v>
                </c:pt>
                <c:pt idx="5">
                  <c:v>#N/A</c:v>
                </c:pt>
                <c:pt idx="6">
                  <c:v>#N/A</c:v>
                </c:pt>
                <c:pt idx="7">
                  <c:v>#N/A</c:v>
                </c:pt>
                <c:pt idx="8">
                  <c:v>#N/A</c:v>
                </c:pt>
                <c:pt idx="9">
                  <c:v>#N/A</c:v>
                </c:pt>
                <c:pt idx="10">
                  <c:v>#N/A</c:v>
                </c:pt>
                <c:pt idx="11">
                  <c:v>-66015</c:v>
                </c:pt>
              </c:numCache>
            </c:numRef>
          </c:val>
          <c:extLst>
            <c:ext xmlns:c16="http://schemas.microsoft.com/office/drawing/2014/chart" uri="{C3380CC4-5D6E-409C-BE32-E72D297353CC}">
              <c16:uniqueId val="{00000005-A0B4-49AF-AD4B-1D708A754637}"/>
            </c:ext>
          </c:extLst>
        </c:ser>
        <c:dLbls>
          <c:showLegendKey val="0"/>
          <c:showVal val="0"/>
          <c:showCatName val="0"/>
          <c:showSerName val="0"/>
          <c:showPercent val="0"/>
          <c:showBubbleSize val="0"/>
        </c:dLbls>
        <c:gapWidth val="20"/>
        <c:overlap val="100"/>
        <c:axId val="276006879"/>
        <c:axId val="1839783392"/>
      </c:barChart>
      <c:lineChart>
        <c:grouping val="standard"/>
        <c:varyColors val="0"/>
        <c:ser>
          <c:idx val="0"/>
          <c:order val="2"/>
          <c:tx>
            <c:strRef>
              <c:f>dbs_variance!$AH$4</c:f>
              <c:strCache>
                <c:ptCount val="1"/>
                <c:pt idx="0">
                  <c:v>VAR %</c:v>
                </c:pt>
              </c:strCache>
            </c:strRef>
          </c:tx>
          <c:spPr>
            <a:ln w="28575" cap="rnd">
              <a:noFill/>
              <a:round/>
            </a:ln>
            <a:effectLst/>
          </c:spPr>
          <c:marker>
            <c:symbol val="circle"/>
            <c:size val="8"/>
            <c:spPr>
              <a:noFill/>
              <a:ln w="222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en-AU" sz="8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dbs_variance!$Z$5:$AA$16</c:f>
              <c:multiLvlStrCache>
                <c:ptCount val="12"/>
                <c:lvl>
                  <c:pt idx="0">
                    <c:v>Opening Stock</c:v>
                  </c:pt>
                  <c:pt idx="1">
                    <c:v>Net Purchases</c:v>
                  </c:pt>
                  <c:pt idx="2">
                    <c:v>Closing Stock</c:v>
                  </c:pt>
                  <c:pt idx="3">
                    <c:v>Occupancy Costs</c:v>
                  </c:pt>
                  <c:pt idx="4">
                    <c:v>Motor Vehicle Expenses</c:v>
                  </c:pt>
                  <c:pt idx="5">
                    <c:v>General &amp; Administrative</c:v>
                  </c:pt>
                  <c:pt idx="6">
                    <c:v>Operating Expenses</c:v>
                  </c:pt>
                  <c:pt idx="7">
                    <c:v>Website Expenses</c:v>
                  </c:pt>
                  <c:pt idx="8">
                    <c:v>Marketing &amp; Promotional</c:v>
                  </c:pt>
                  <c:pt idx="9">
                    <c:v>Employment Expenses</c:v>
                  </c:pt>
                  <c:pt idx="10">
                    <c:v>Service Revenue</c:v>
                  </c:pt>
                  <c:pt idx="11">
                    <c:v>Commission earned</c:v>
                  </c:pt>
                </c:lvl>
                <c:lvl>
                  <c:pt idx="0">
                    <c:v>Cost of Sales</c:v>
                  </c:pt>
                  <c:pt idx="3">
                    <c:v>Expenses</c:v>
                  </c:pt>
                  <c:pt idx="10">
                    <c:v>Other Income</c:v>
                  </c:pt>
                </c:lvl>
              </c:multiLvlStrCache>
            </c:multiLvlStrRef>
          </c:cat>
          <c:val>
            <c:numRef>
              <c:f>dbs_variance!$AH$5:$AH$16</c:f>
              <c:numCache>
                <c:formatCode>0%;\-0%;0%</c:formatCode>
                <c:ptCount val="12"/>
                <c:pt idx="0">
                  <c:v>0.83985516729921916</c:v>
                </c:pt>
                <c:pt idx="1">
                  <c:v>5.6204550785831572E-2</c:v>
                </c:pt>
                <c:pt idx="2">
                  <c:v>-6.3192530013339265</c:v>
                </c:pt>
                <c:pt idx="3">
                  <c:v>0.58674000297309348</c:v>
                </c:pt>
                <c:pt idx="4">
                  <c:v>0.45255074053757544</c:v>
                </c:pt>
                <c:pt idx="5">
                  <c:v>0.34530298659297609</c:v>
                </c:pt>
                <c:pt idx="6">
                  <c:v>0.34487503510249928</c:v>
                </c:pt>
                <c:pt idx="7">
                  <c:v>0.32310692917951556</c:v>
                </c:pt>
                <c:pt idx="8">
                  <c:v>0.28335697667820464</c:v>
                </c:pt>
                <c:pt idx="9">
                  <c:v>0.17255100931395645</c:v>
                </c:pt>
                <c:pt idx="10">
                  <c:v>7.6471479955349142E-2</c:v>
                </c:pt>
                <c:pt idx="11">
                  <c:v>-0.91157016804982116</c:v>
                </c:pt>
              </c:numCache>
            </c:numRef>
          </c:val>
          <c:smooth val="0"/>
          <c:extLst>
            <c:ext xmlns:c16="http://schemas.microsoft.com/office/drawing/2014/chart" uri="{C3380CC4-5D6E-409C-BE32-E72D297353CC}">
              <c16:uniqueId val="{00000004-A0B4-49AF-AD4B-1D708A754637}"/>
            </c:ext>
          </c:extLst>
        </c:ser>
        <c:dLbls>
          <c:showLegendKey val="0"/>
          <c:showVal val="0"/>
          <c:showCatName val="0"/>
          <c:showSerName val="0"/>
          <c:showPercent val="0"/>
          <c:showBubbleSize val="0"/>
        </c:dLbls>
        <c:marker val="1"/>
        <c:smooth val="0"/>
        <c:axId val="294334575"/>
        <c:axId val="1502236656"/>
      </c:lineChart>
      <c:valAx>
        <c:axId val="1839783392"/>
        <c:scaling>
          <c:orientation val="minMax"/>
        </c:scaling>
        <c:delete val="0"/>
        <c:axPos val="l"/>
        <c:majorGridlines>
          <c:spPr>
            <a:ln w="9525" cap="flat" cmpd="sng" algn="ctr">
              <a:solidFill>
                <a:schemeClr val="bg1">
                  <a:lumMod val="95000"/>
                </a:schemeClr>
              </a:solidFill>
              <a:round/>
            </a:ln>
            <a:effectLst/>
          </c:spPr>
        </c:majorGridlines>
        <c:numFmt formatCode="_(* #,##0_)\K;_(* \(#,##0\)\K;_(* &quot;-&quot;??_);_(@_)" sourceLinked="0"/>
        <c:majorTickMark val="none"/>
        <c:minorTickMark val="none"/>
        <c:tickLblPos val="high"/>
        <c:spPr>
          <a:noFill/>
          <a:ln>
            <a:noFill/>
          </a:ln>
          <a:effectLst/>
        </c:spPr>
        <c:txPr>
          <a:bodyPr rot="-60000000" spcFirstLastPara="1" vertOverflow="ellipsis" vert="horz" wrap="square" anchor="ctr" anchorCtr="1"/>
          <a:lstStyle/>
          <a:p>
            <a:pPr>
              <a:defRPr lang="en-AU" sz="800" b="0" i="0" u="none" strike="noStrike" kern="1200" baseline="0">
                <a:solidFill>
                  <a:schemeClr val="tx1">
                    <a:lumMod val="65000"/>
                    <a:lumOff val="35000"/>
                  </a:schemeClr>
                </a:solidFill>
                <a:latin typeface="+mn-lt"/>
                <a:ea typeface="+mn-ea"/>
                <a:cs typeface="+mn-cs"/>
              </a:defRPr>
            </a:pPr>
            <a:endParaRPr lang="en-US"/>
          </a:p>
        </c:txPr>
        <c:crossAx val="276006879"/>
        <c:crosses val="autoZero"/>
        <c:crossBetween val="between"/>
        <c:dispUnits>
          <c:builtInUnit val="thousands"/>
        </c:dispUnits>
      </c:valAx>
      <c:catAx>
        <c:axId val="276006879"/>
        <c:scaling>
          <c:orientation val="minMax"/>
        </c:scaling>
        <c:delete val="0"/>
        <c:axPos val="b"/>
        <c:majorGridlines>
          <c:spPr>
            <a:ln w="9525" cap="flat" cmpd="sng" algn="ctr">
              <a:solidFill>
                <a:schemeClr val="bg1">
                  <a:lumMod val="95000"/>
                </a:schemeClr>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AU" sz="800" b="0" i="0" u="none" strike="noStrike" kern="1200" baseline="0">
                <a:solidFill>
                  <a:schemeClr val="tx1">
                    <a:lumMod val="65000"/>
                    <a:lumOff val="35000"/>
                  </a:schemeClr>
                </a:solidFill>
                <a:latin typeface="+mn-lt"/>
                <a:ea typeface="+mn-ea"/>
                <a:cs typeface="+mn-cs"/>
              </a:defRPr>
            </a:pPr>
            <a:endParaRPr lang="en-US"/>
          </a:p>
        </c:txPr>
        <c:crossAx val="1839783392"/>
        <c:crosses val="autoZero"/>
        <c:auto val="1"/>
        <c:lblAlgn val="ctr"/>
        <c:lblOffset val="100"/>
        <c:noMultiLvlLbl val="0"/>
      </c:catAx>
      <c:valAx>
        <c:axId val="150223665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lang="en-AU" sz="300" b="0" i="0" u="none" strike="noStrike" kern="1200" baseline="0">
                <a:noFill/>
                <a:latin typeface="+mn-lt"/>
                <a:ea typeface="+mn-ea"/>
                <a:cs typeface="+mn-cs"/>
              </a:defRPr>
            </a:pPr>
            <a:endParaRPr lang="en-US"/>
          </a:p>
        </c:txPr>
        <c:crossAx val="294334575"/>
        <c:crosses val="max"/>
        <c:crossBetween val="between"/>
      </c:valAx>
      <c:catAx>
        <c:axId val="294334575"/>
        <c:scaling>
          <c:orientation val="minMax"/>
        </c:scaling>
        <c:delete val="1"/>
        <c:axPos val="b"/>
        <c:numFmt formatCode="General" sourceLinked="1"/>
        <c:majorTickMark val="out"/>
        <c:minorTickMark val="none"/>
        <c:tickLblPos val="nextTo"/>
        <c:crossAx val="1502236656"/>
        <c:crosses val="autoZero"/>
        <c:auto val="1"/>
        <c:lblAlgn val="ctr"/>
        <c:lblOffset val="100"/>
        <c:noMultiLvlLbl val="0"/>
      </c:catAx>
      <c:spPr>
        <a:noFill/>
        <a:ln>
          <a:noFill/>
        </a:ln>
        <a:effectLst/>
      </c:spPr>
    </c:plotArea>
    <c:legend>
      <c:legendPos val="r"/>
      <c:layout>
        <c:manualLayout>
          <c:xMode val="edge"/>
          <c:yMode val="edge"/>
          <c:x val="1.5766452182344683E-4"/>
          <c:y val="1.7497812773403334E-3"/>
          <c:w val="0.28717168266601373"/>
          <c:h val="7.0184647971635122E-2"/>
        </c:manualLayout>
      </c:layout>
      <c:overlay val="0"/>
      <c:spPr>
        <a:noFill/>
        <a:ln>
          <a:noFill/>
        </a:ln>
        <a:effectLst/>
      </c:spPr>
      <c:txPr>
        <a:bodyPr rot="0" spcFirstLastPara="1" vertOverflow="ellipsis" vert="horz" wrap="square" anchor="ctr" anchorCtr="1"/>
        <a:lstStyle/>
        <a:p>
          <a:pPr>
            <a:defRPr lang="en-AU"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AU" sz="800" b="0"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
        </cx:txData>
      </cx:tx>
      <cx:txPr>
        <a:bodyPr spcFirstLastPara="1" vertOverflow="ellipsis" horzOverflow="overflow" wrap="square" lIns="0" tIns="0" rIns="0" bIns="0" anchor="ctr" anchorCtr="1"/>
        <a:lstStyle/>
        <a:p>
          <a:pPr algn="ctr" rtl="0">
            <a:defRPr/>
          </a:pPr>
          <a:endParaRPr lang="en-US" sz="1400" b="0" i="0" u="none" strike="noStrike" kern="1200" spc="0" baseline="0">
            <a:solidFill>
              <a:sysClr val="windowText" lastClr="000000">
                <a:lumMod val="65000"/>
                <a:lumOff val="35000"/>
              </a:sysClr>
            </a:solidFill>
            <a:latin typeface="Calibri"/>
          </a:endParaRPr>
        </a:p>
      </cx:txPr>
    </cx:title>
    <cx:plotArea>
      <cx:plotAreaRegion>
        <cx:series layoutId="waterfall" uniqueId="{8FCFE63E-3B9D-44E6-98DF-4FCA36CFF914}">
          <cx:tx>
            <cx:txData>
              <cx:f>_xlchart.v1.1</cx:f>
              <cx:v>SIGNED AMOUNT</cx:v>
            </cx:txData>
          </cx:tx>
          <cx:dataPt idx="0">
            <cx:spPr>
              <a:solidFill>
                <a:srgbClr val="8AD4EB">
                  <a:lumMod val="75000"/>
                </a:srgbClr>
              </a:solidFill>
            </cx:spPr>
          </cx:dataPt>
          <cx:dataPt idx="1">
            <cx:spPr>
              <a:solidFill>
                <a:srgbClr val="8AD4EB">
                  <a:lumMod val="60000"/>
                  <a:lumOff val="40000"/>
                </a:srgbClr>
              </a:solidFill>
            </cx:spPr>
          </cx:dataPt>
          <cx:dataPt idx="2">
            <cx:spPr>
              <a:solidFill>
                <a:srgbClr val="374649"/>
              </a:solidFill>
            </cx:spPr>
          </cx:dataPt>
          <cx:dataPt idx="3">
            <cx:spPr>
              <a:solidFill>
                <a:srgbClr val="8AD4EB">
                  <a:lumMod val="60000"/>
                  <a:lumOff val="40000"/>
                </a:srgbClr>
              </a:solidFill>
            </cx:spPr>
          </cx:dataPt>
          <cx:dataPt idx="4">
            <cx:spPr>
              <a:solidFill>
                <a:srgbClr val="374649"/>
              </a:solidFill>
            </cx:spPr>
          </cx:dataPt>
          <cx:dataPt idx="5">
            <cx:spPr>
              <a:solidFill>
                <a:srgbClr val="8AD4EB">
                  <a:lumMod val="75000"/>
                </a:srgbClr>
              </a:solidFill>
            </cx:spPr>
          </cx:dataPt>
          <cx:dataPt idx="6">
            <cx:spPr>
              <a:solidFill>
                <a:srgbClr val="374649"/>
              </a:solidFill>
            </cx:spPr>
          </cx:dataPt>
          <cx:dataLabels>
            <cx:txPr>
              <a:bodyPr spcFirstLastPara="1" vertOverflow="ellipsis" horzOverflow="overflow" wrap="square" lIns="0" tIns="0" rIns="0" bIns="0" anchor="ctr" anchorCtr="1"/>
              <a:lstStyle/>
              <a:p>
                <a:pPr algn="ctr" rtl="0">
                  <a:defRPr sz="800" b="1">
                    <a:solidFill>
                      <a:schemeClr val="tx1"/>
                    </a:solidFill>
                  </a:defRPr>
                </a:pPr>
                <a:endParaRPr lang="en-US" sz="800" b="1" i="0" u="none" strike="noStrike" kern="1200" baseline="0">
                  <a:solidFill>
                    <a:schemeClr val="tx1"/>
                  </a:solidFill>
                  <a:latin typeface="Calibri"/>
                </a:endParaRPr>
              </a:p>
            </cx:txPr>
          </cx:dataLabels>
          <cx:dataId val="0"/>
          <cx:layoutPr>
            <cx:subtotals>
              <cx:idx val="2"/>
              <cx:idx val="4"/>
              <cx:idx val="6"/>
            </cx:subtotals>
          </cx:layoutPr>
        </cx:series>
      </cx:plotAreaRegion>
      <cx:axis id="0">
        <cx:catScaling gapWidth="0.200000003"/>
        <cx:tickLabels/>
        <cx:txPr>
          <a:bodyPr spcFirstLastPara="1" vertOverflow="ellipsis" horzOverflow="overflow" wrap="square" lIns="0" tIns="0" rIns="0" bIns="0" anchor="ctr" anchorCtr="1"/>
          <a:lstStyle/>
          <a:p>
            <a:pPr algn="ctr" rtl="0">
              <a:defRPr sz="800">
                <a:solidFill>
                  <a:schemeClr val="tx1">
                    <a:lumMod val="60000"/>
                    <a:lumOff val="40000"/>
                  </a:schemeClr>
                </a:solidFill>
              </a:defRPr>
            </a:pPr>
            <a:endParaRPr lang="en-US" sz="800" b="0" i="0" u="none" strike="noStrike" kern="1200" baseline="0">
              <a:solidFill>
                <a:schemeClr val="tx1">
                  <a:lumMod val="60000"/>
                  <a:lumOff val="40000"/>
                </a:schemeClr>
              </a:solidFill>
              <a:latin typeface="Calibri"/>
            </a:endParaRPr>
          </a:p>
        </cx:txPr>
      </cx:axis>
      <cx:axis id="1" hidden="1">
        <cx:valScaling/>
        <cx:units unit="thousands"/>
        <cx:tickLabels/>
      </cx:axis>
    </cx:plotArea>
  </cx:chart>
  <cx:spPr>
    <a:pattFill prst="dkUpDiag">
      <a:fgClr>
        <a:schemeClr val="accent6">
          <a:lumMod val="40000"/>
          <a:lumOff val="60000"/>
        </a:schemeClr>
      </a:fgClr>
      <a:bgClr>
        <a:schemeClr val="bg1"/>
      </a:bgClr>
    </a:pattFill>
    <a:ln>
      <a:noFill/>
    </a:ln>
    <a:effectLst>
      <a:outerShdw blurRad="50800" dist="38100" dir="2700000" algn="tl"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30">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22" fmlaLink="dbs_account!$AL$3" fmlaRange="dbs_account!$AR$5:$AR$11" noThreeD="1" sel="6" val="0"/>
</file>

<file path=xl/ctrlProps/ctrlProp2.xml><?xml version="1.0" encoding="utf-8"?>
<formControlPr xmlns="http://schemas.microsoft.com/office/spreadsheetml/2009/9/main" objectType="Drop" dropStyle="combo" dx="22" fmlaLink="dbs_variance!$BM$3" fmlaRange="dbs_account!$AR$5:$AR$11" noThreeD="1" sel="6" val="0"/>
</file>

<file path=xl/ctrlProps/ctrlProp3.xml><?xml version="1.0" encoding="utf-8"?>
<formControlPr xmlns="http://schemas.microsoft.com/office/spreadsheetml/2009/9/main" objectType="Drop" dropStyle="combo" dx="22" fmlaLink="dbs_variance!$BB$3" fmlaRange="dbs_variance!$BS$5:$BS$6" noThreeD="1" sel="2" val="0"/>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hyperlink" Target="#RP_Variance!A1"/><Relationship Id="rId3" Type="http://schemas.openxmlformats.org/officeDocument/2006/relationships/image" Target="../media/image3.png"/><Relationship Id="rId7" Type="http://schemas.openxmlformats.org/officeDocument/2006/relationships/image" Target="../media/image6.svg"/><Relationship Id="rId12" Type="http://schemas.openxmlformats.org/officeDocument/2006/relationships/hyperlink" Target="#RP_PL!A1"/><Relationship Id="rId2" Type="http://schemas.openxmlformats.org/officeDocument/2006/relationships/image" Target="../media/image2.svg"/><Relationship Id="rId16" Type="http://schemas.openxmlformats.org/officeDocument/2006/relationships/image" Target="../media/image9.jp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DB_Trend!A1"/><Relationship Id="rId5" Type="http://schemas.openxmlformats.org/officeDocument/2006/relationships/hyperlink" Target="#DB_Account!A1"/><Relationship Id="rId15" Type="http://schemas.openxmlformats.org/officeDocument/2006/relationships/hyperlink" Target="#HOME!A1"/><Relationship Id="rId10" Type="http://schemas.openxmlformats.org/officeDocument/2006/relationships/hyperlink" Target="#DB_Variance!A1"/><Relationship Id="rId4" Type="http://schemas.openxmlformats.org/officeDocument/2006/relationships/image" Target="../media/image4.svg"/><Relationship Id="rId9" Type="http://schemas.openxmlformats.org/officeDocument/2006/relationships/image" Target="../media/image8.svg"/><Relationship Id="rId14" Type="http://schemas.openxmlformats.org/officeDocument/2006/relationships/hyperlink" Target="#RP_ComSiz!A1"/></Relationships>
</file>

<file path=xl/drawings/_rels/drawing1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hyperlink" Target="#DB_Variance!A1"/><Relationship Id="rId18" Type="http://schemas.openxmlformats.org/officeDocument/2006/relationships/hyperlink" Target="#HOME!A1"/><Relationship Id="rId3" Type="http://schemas.openxmlformats.org/officeDocument/2006/relationships/chart" Target="../charts/chart13.xml"/><Relationship Id="rId7" Type="http://schemas.openxmlformats.org/officeDocument/2006/relationships/image" Target="../media/image2.svg"/><Relationship Id="rId12" Type="http://schemas.openxmlformats.org/officeDocument/2006/relationships/image" Target="../media/image6.svg"/><Relationship Id="rId17" Type="http://schemas.openxmlformats.org/officeDocument/2006/relationships/hyperlink" Target="#RP_ComSiz!A1"/><Relationship Id="rId2" Type="http://schemas.openxmlformats.org/officeDocument/2006/relationships/chart" Target="../charts/chart12.xml"/><Relationship Id="rId16" Type="http://schemas.openxmlformats.org/officeDocument/2006/relationships/hyperlink" Target="#RP_Variance!A1"/><Relationship Id="rId1" Type="http://schemas.openxmlformats.org/officeDocument/2006/relationships/chart" Target="../charts/chart11.xml"/><Relationship Id="rId6" Type="http://schemas.openxmlformats.org/officeDocument/2006/relationships/image" Target="../media/image1.png"/><Relationship Id="rId11" Type="http://schemas.openxmlformats.org/officeDocument/2006/relationships/image" Target="../media/image5.png"/><Relationship Id="rId5" Type="http://schemas.openxmlformats.org/officeDocument/2006/relationships/chart" Target="../charts/chart15.xml"/><Relationship Id="rId15" Type="http://schemas.openxmlformats.org/officeDocument/2006/relationships/hyperlink" Target="#DB_Trend!A1"/><Relationship Id="rId10" Type="http://schemas.openxmlformats.org/officeDocument/2006/relationships/hyperlink" Target="#RP_PL!A1"/><Relationship Id="rId4" Type="http://schemas.openxmlformats.org/officeDocument/2006/relationships/chart" Target="../charts/chart14.xml"/><Relationship Id="rId9" Type="http://schemas.openxmlformats.org/officeDocument/2006/relationships/image" Target="../media/image4.svg"/><Relationship Id="rId14" Type="http://schemas.openxmlformats.org/officeDocument/2006/relationships/hyperlink" Target="#DB_Account!A1"/></Relationships>
</file>

<file path=xl/drawings/_rels/drawing17.xml.rels><?xml version="1.0" encoding="UTF-8" standalone="yes"?>
<Relationships xmlns="http://schemas.openxmlformats.org/package/2006/relationships"><Relationship Id="rId8" Type="http://schemas.openxmlformats.org/officeDocument/2006/relationships/hyperlink" Target="#DB_Account!A1"/><Relationship Id="rId13" Type="http://schemas.openxmlformats.org/officeDocument/2006/relationships/hyperlink" Target="#HOME!A1"/><Relationship Id="rId3" Type="http://schemas.openxmlformats.org/officeDocument/2006/relationships/image" Target="../media/image3.png"/><Relationship Id="rId7" Type="http://schemas.openxmlformats.org/officeDocument/2006/relationships/image" Target="../media/image6.svg"/><Relationship Id="rId12" Type="http://schemas.openxmlformats.org/officeDocument/2006/relationships/hyperlink" Target="#RP_ComSiz!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RP_PL!A1"/><Relationship Id="rId5" Type="http://schemas.openxmlformats.org/officeDocument/2006/relationships/hyperlink" Target="#RP_Variance!A1"/><Relationship Id="rId10" Type="http://schemas.openxmlformats.org/officeDocument/2006/relationships/hyperlink" Target="#DB_Trend!A1"/><Relationship Id="rId4" Type="http://schemas.openxmlformats.org/officeDocument/2006/relationships/image" Target="../media/image4.svg"/><Relationship Id="rId9" Type="http://schemas.openxmlformats.org/officeDocument/2006/relationships/hyperlink" Target="#DB_Variance!A1"/></Relationships>
</file>

<file path=xl/drawings/_rels/drawing18.xml.rels><?xml version="1.0" encoding="UTF-8" standalone="yes"?>
<Relationships xmlns="http://schemas.openxmlformats.org/package/2006/relationships"><Relationship Id="rId8" Type="http://schemas.openxmlformats.org/officeDocument/2006/relationships/hyperlink" Target="#RP_PL!A1"/><Relationship Id="rId13" Type="http://schemas.openxmlformats.org/officeDocument/2006/relationships/hyperlink" Target="#HOME!A1"/><Relationship Id="rId3" Type="http://schemas.openxmlformats.org/officeDocument/2006/relationships/image" Target="../media/image3.png"/><Relationship Id="rId7" Type="http://schemas.openxmlformats.org/officeDocument/2006/relationships/image" Target="../media/image6.svg"/><Relationship Id="rId12" Type="http://schemas.openxmlformats.org/officeDocument/2006/relationships/hyperlink" Target="#RP_Variance!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DB_Trend!A1"/><Relationship Id="rId5" Type="http://schemas.openxmlformats.org/officeDocument/2006/relationships/hyperlink" Target="#RP_ComSiz!A1"/><Relationship Id="rId10" Type="http://schemas.openxmlformats.org/officeDocument/2006/relationships/hyperlink" Target="#DB_Variance!A1"/><Relationship Id="rId4" Type="http://schemas.openxmlformats.org/officeDocument/2006/relationships/image" Target="../media/image4.svg"/><Relationship Id="rId9" Type="http://schemas.openxmlformats.org/officeDocument/2006/relationships/hyperlink" Target="#DB_Account!A1"/></Relationships>
</file>

<file path=xl/drawings/_rels/drawing19.xml.rels><?xml version="1.0" encoding="UTF-8" standalone="yes"?>
<Relationships xmlns="http://schemas.openxmlformats.org/package/2006/relationships"><Relationship Id="rId8" Type="http://schemas.openxmlformats.org/officeDocument/2006/relationships/hyperlink" Target="#DB_Account!A1"/><Relationship Id="rId13" Type="http://schemas.openxmlformats.org/officeDocument/2006/relationships/hyperlink" Target="#HOME!A1"/><Relationship Id="rId3" Type="http://schemas.openxmlformats.org/officeDocument/2006/relationships/image" Target="../media/image3.png"/><Relationship Id="rId7" Type="http://schemas.openxmlformats.org/officeDocument/2006/relationships/image" Target="../media/image6.svg"/><Relationship Id="rId12" Type="http://schemas.openxmlformats.org/officeDocument/2006/relationships/hyperlink" Target="#RP_ComSiz!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RP_PL!A1"/><Relationship Id="rId5" Type="http://schemas.openxmlformats.org/officeDocument/2006/relationships/hyperlink" Target="#RP_Variance!A1"/><Relationship Id="rId10" Type="http://schemas.openxmlformats.org/officeDocument/2006/relationships/hyperlink" Target="#DB_Trend!A1"/><Relationship Id="rId4" Type="http://schemas.openxmlformats.org/officeDocument/2006/relationships/image" Target="../media/image4.svg"/><Relationship Id="rId9" Type="http://schemas.openxmlformats.org/officeDocument/2006/relationships/hyperlink" Target="#DB_Variance!A1"/></Relationships>
</file>

<file path=xl/drawings/_rels/drawing2.xml.rels><?xml version="1.0" encoding="UTF-8" standalone="yes"?>
<Relationships xmlns="http://schemas.openxmlformats.org/package/2006/relationships"><Relationship Id="rId8" Type="http://schemas.microsoft.com/office/2014/relationships/chartEx" Target="../charts/chartEx1.xml"/><Relationship Id="rId13" Type="http://schemas.openxmlformats.org/officeDocument/2006/relationships/hyperlink" Target="#DB_Variance!A1"/><Relationship Id="rId18" Type="http://schemas.openxmlformats.org/officeDocument/2006/relationships/hyperlink" Target="#DB_Trend!A1"/><Relationship Id="rId3" Type="http://schemas.openxmlformats.org/officeDocument/2006/relationships/chart" Target="../charts/chart3.xml"/><Relationship Id="rId21" Type="http://schemas.openxmlformats.org/officeDocument/2006/relationships/hyperlink" Target="#RP_ComSiz!A1"/><Relationship Id="rId7" Type="http://schemas.openxmlformats.org/officeDocument/2006/relationships/chart" Target="../charts/chart7.xml"/><Relationship Id="rId12" Type="http://schemas.openxmlformats.org/officeDocument/2006/relationships/image" Target="../media/image4.svg"/><Relationship Id="rId17" Type="http://schemas.openxmlformats.org/officeDocument/2006/relationships/hyperlink" Target="#DB_Account!A1"/><Relationship Id="rId2" Type="http://schemas.openxmlformats.org/officeDocument/2006/relationships/chart" Target="../charts/chart2.xml"/><Relationship Id="rId16" Type="http://schemas.openxmlformats.org/officeDocument/2006/relationships/hyperlink" Target="#HOME!A1"/><Relationship Id="rId20" Type="http://schemas.openxmlformats.org/officeDocument/2006/relationships/hyperlink" Target="#RP_Variance!A1"/><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5" Type="http://schemas.openxmlformats.org/officeDocument/2006/relationships/image" Target="../media/image6.svg"/><Relationship Id="rId10" Type="http://schemas.openxmlformats.org/officeDocument/2006/relationships/image" Target="../media/image2.svg"/><Relationship Id="rId19" Type="http://schemas.openxmlformats.org/officeDocument/2006/relationships/hyperlink" Target="#RP_PL!A1"/><Relationship Id="rId4" Type="http://schemas.openxmlformats.org/officeDocument/2006/relationships/chart" Target="../charts/chart4.xml"/><Relationship Id="rId9" Type="http://schemas.openxmlformats.org/officeDocument/2006/relationships/image" Target="../media/image1.png"/><Relationship Id="rId14" Type="http://schemas.openxmlformats.org/officeDocument/2006/relationships/image" Target="../media/image5.png"/></Relationships>
</file>

<file path=xl/drawings/_rels/drawing7.xml.rels><?xml version="1.0" encoding="UTF-8" standalone="yes"?>
<Relationships xmlns="http://schemas.openxmlformats.org/package/2006/relationships"><Relationship Id="rId8" Type="http://schemas.openxmlformats.org/officeDocument/2006/relationships/hyperlink" Target="#DB_Trend!A1"/><Relationship Id="rId13" Type="http://schemas.openxmlformats.org/officeDocument/2006/relationships/hyperlink" Target="#RP_PL!A1"/><Relationship Id="rId3" Type="http://schemas.openxmlformats.org/officeDocument/2006/relationships/chart" Target="../charts/chart10.xml"/><Relationship Id="rId7" Type="http://schemas.openxmlformats.org/officeDocument/2006/relationships/image" Target="../media/image4.svg"/><Relationship Id="rId12" Type="http://schemas.openxmlformats.org/officeDocument/2006/relationships/hyperlink" Target="#DB_Variance!A1"/><Relationship Id="rId2" Type="http://schemas.openxmlformats.org/officeDocument/2006/relationships/chart" Target="../charts/chart9.xml"/><Relationship Id="rId16" Type="http://schemas.openxmlformats.org/officeDocument/2006/relationships/hyperlink" Target="#HOME!A1"/><Relationship Id="rId1" Type="http://schemas.openxmlformats.org/officeDocument/2006/relationships/chart" Target="../charts/chart8.xml"/><Relationship Id="rId6" Type="http://schemas.openxmlformats.org/officeDocument/2006/relationships/image" Target="../media/image3.png"/><Relationship Id="rId11" Type="http://schemas.openxmlformats.org/officeDocument/2006/relationships/hyperlink" Target="#DB_Account!A1"/><Relationship Id="rId5" Type="http://schemas.openxmlformats.org/officeDocument/2006/relationships/image" Target="../media/image2.svg"/><Relationship Id="rId15" Type="http://schemas.openxmlformats.org/officeDocument/2006/relationships/hyperlink" Target="#RP_ComSiz!A1"/><Relationship Id="rId10" Type="http://schemas.openxmlformats.org/officeDocument/2006/relationships/image" Target="../media/image6.svg"/><Relationship Id="rId4" Type="http://schemas.openxmlformats.org/officeDocument/2006/relationships/image" Target="../media/image1.png"/><Relationship Id="rId9" Type="http://schemas.openxmlformats.org/officeDocument/2006/relationships/image" Target="../media/image5.png"/><Relationship Id="rId14" Type="http://schemas.openxmlformats.org/officeDocument/2006/relationships/hyperlink" Target="#RP_Variance!A1"/></Relationships>
</file>

<file path=xl/drawings/drawing1.xml><?xml version="1.0" encoding="utf-8"?>
<xdr:wsDr xmlns:xdr="http://schemas.openxmlformats.org/drawingml/2006/spreadsheetDrawing" xmlns:a="http://schemas.openxmlformats.org/drawingml/2006/main">
  <xdr:twoCellAnchor editAs="absolute">
    <xdr:from>
      <xdr:col>0</xdr:col>
      <xdr:colOff>114300</xdr:colOff>
      <xdr:row>6</xdr:row>
      <xdr:rowOff>85725</xdr:rowOff>
    </xdr:from>
    <xdr:to>
      <xdr:col>0</xdr:col>
      <xdr:colOff>504825</xdr:colOff>
      <xdr:row>8</xdr:row>
      <xdr:rowOff>152400</xdr:rowOff>
    </xdr:to>
    <xdr:pic>
      <xdr:nvPicPr>
        <xdr:cNvPr id="4" name="Graphic 3" descr="Bar chart">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4300" y="1057275"/>
          <a:ext cx="390525" cy="390525"/>
        </a:xfrm>
        <a:prstGeom prst="rect">
          <a:avLst/>
        </a:prstGeom>
      </xdr:spPr>
    </xdr:pic>
    <xdr:clientData/>
  </xdr:twoCellAnchor>
  <xdr:twoCellAnchor editAs="absolute">
    <xdr:from>
      <xdr:col>0</xdr:col>
      <xdr:colOff>133350</xdr:colOff>
      <xdr:row>17</xdr:row>
      <xdr:rowOff>42825</xdr:rowOff>
    </xdr:from>
    <xdr:to>
      <xdr:col>0</xdr:col>
      <xdr:colOff>523875</xdr:colOff>
      <xdr:row>19</xdr:row>
      <xdr:rowOff>109500</xdr:rowOff>
    </xdr:to>
    <xdr:pic>
      <xdr:nvPicPr>
        <xdr:cNvPr id="10" name="Graphic 9" descr="Document">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33350" y="2795550"/>
          <a:ext cx="390525" cy="390525"/>
        </a:xfrm>
        <a:prstGeom prst="rect">
          <a:avLst/>
        </a:prstGeom>
      </xdr:spPr>
    </xdr:pic>
    <xdr:clientData/>
  </xdr:twoCellAnchor>
  <xdr:twoCellAnchor editAs="absolute">
    <xdr:from>
      <xdr:col>2</xdr:col>
      <xdr:colOff>295275</xdr:colOff>
      <xdr:row>3</xdr:row>
      <xdr:rowOff>152399</xdr:rowOff>
    </xdr:from>
    <xdr:to>
      <xdr:col>2</xdr:col>
      <xdr:colOff>561976</xdr:colOff>
      <xdr:row>5</xdr:row>
      <xdr:rowOff>95250</xdr:rowOff>
    </xdr:to>
    <xdr:pic>
      <xdr:nvPicPr>
        <xdr:cNvPr id="12" name="Graphic 11" descr="Play">
          <a:hlinkClick xmlns:r="http://schemas.openxmlformats.org/officeDocument/2006/relationships" r:id="rId5"/>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514475" y="638174"/>
          <a:ext cx="266701" cy="266701"/>
        </a:xfrm>
        <a:prstGeom prst="rect">
          <a:avLst/>
        </a:prstGeom>
      </xdr:spPr>
    </xdr:pic>
    <xdr:clientData/>
  </xdr:twoCellAnchor>
  <xdr:twoCellAnchor editAs="absolute">
    <xdr:from>
      <xdr:col>1</xdr:col>
      <xdr:colOff>400049</xdr:colOff>
      <xdr:row>3</xdr:row>
      <xdr:rowOff>152398</xdr:rowOff>
    </xdr:from>
    <xdr:to>
      <xdr:col>2</xdr:col>
      <xdr:colOff>57150</xdr:colOff>
      <xdr:row>5</xdr:row>
      <xdr:rowOff>95249</xdr:rowOff>
    </xdr:to>
    <xdr:pic>
      <xdr:nvPicPr>
        <xdr:cNvPr id="13" name="Graphic 12" descr="Play">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rot="10800000">
          <a:off x="1009649" y="638173"/>
          <a:ext cx="266701" cy="266701"/>
        </a:xfrm>
        <a:prstGeom prst="rect">
          <a:avLst/>
        </a:prstGeom>
      </xdr:spPr>
    </xdr:pic>
    <xdr:clientData/>
  </xdr:twoCellAnchor>
  <xdr:twoCellAnchor editAs="absolute">
    <xdr:from>
      <xdr:col>1</xdr:col>
      <xdr:colOff>19050</xdr:colOff>
      <xdr:row>17</xdr:row>
      <xdr:rowOff>47626</xdr:rowOff>
    </xdr:from>
    <xdr:to>
      <xdr:col>2</xdr:col>
      <xdr:colOff>609599</xdr:colOff>
      <xdr:row>19</xdr:row>
      <xdr:rowOff>104776</xdr:rowOff>
    </xdr:to>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628650" y="2800351"/>
          <a:ext cx="1200149" cy="381000"/>
        </a:xfrm>
        <a:prstGeom prst="rect">
          <a:avLst/>
        </a:prstGeom>
        <a:gradFill flip="none" rotWithShape="1">
          <a:gsLst>
            <a:gs pos="100000">
              <a:schemeClr val="tx2"/>
            </a:gs>
            <a:gs pos="0">
              <a:schemeClr val="tx1"/>
            </a:gs>
          </a:gsLst>
          <a:lin ang="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bg1"/>
              </a:solidFill>
              <a:latin typeface="+mj-lt"/>
            </a:rPr>
            <a:t>REPORTS</a:t>
          </a:r>
        </a:p>
      </xdr:txBody>
    </xdr:sp>
    <xdr:clientData/>
  </xdr:twoCellAnchor>
  <xdr:twoCellAnchor editAs="absolute">
    <xdr:from>
      <xdr:col>1</xdr:col>
      <xdr:colOff>19051</xdr:colOff>
      <xdr:row>6</xdr:row>
      <xdr:rowOff>142876</xdr:rowOff>
    </xdr:from>
    <xdr:to>
      <xdr:col>3</xdr:col>
      <xdr:colOff>0</xdr:colOff>
      <xdr:row>9</xdr:row>
      <xdr:rowOff>38101</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628651" y="1114426"/>
          <a:ext cx="1200149" cy="381000"/>
        </a:xfrm>
        <a:prstGeom prst="rect">
          <a:avLst/>
        </a:prstGeom>
        <a:gradFill flip="none" rotWithShape="1">
          <a:gsLst>
            <a:gs pos="100000">
              <a:schemeClr val="tx2"/>
            </a:gs>
            <a:gs pos="0">
              <a:schemeClr val="tx1"/>
            </a:gs>
          </a:gsLst>
          <a:lin ang="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bg1">
                  <a:lumMod val="95000"/>
                </a:schemeClr>
              </a:solidFill>
              <a:latin typeface="+mj-lt"/>
            </a:rPr>
            <a:t>DASHBOARD</a:t>
          </a:r>
        </a:p>
      </xdr:txBody>
    </xdr:sp>
    <xdr:clientData/>
  </xdr:twoCellAnchor>
  <xdr:twoCellAnchor editAs="absolute">
    <xdr:from>
      <xdr:col>0</xdr:col>
      <xdr:colOff>400051</xdr:colOff>
      <xdr:row>9</xdr:row>
      <xdr:rowOff>95251</xdr:rowOff>
    </xdr:from>
    <xdr:to>
      <xdr:col>3</xdr:col>
      <xdr:colOff>9525</xdr:colOff>
      <xdr:row>11</xdr:row>
      <xdr:rowOff>152401</xdr:rowOff>
    </xdr:to>
    <xdr:sp macro="" textlink="">
      <xdr:nvSpPr>
        <xdr:cNvPr id="22" name="TextBox 21">
          <a:hlinkClick xmlns:r="http://schemas.openxmlformats.org/officeDocument/2006/relationships" r:id="rId5"/>
          <a:extLst>
            <a:ext uri="{FF2B5EF4-FFF2-40B4-BE49-F238E27FC236}">
              <a16:creationId xmlns:a16="http://schemas.microsoft.com/office/drawing/2014/main" id="{00000000-0008-0000-0000-000016000000}"/>
            </a:ext>
          </a:extLst>
        </xdr:cNvPr>
        <xdr:cNvSpPr txBox="1"/>
      </xdr:nvSpPr>
      <xdr:spPr>
        <a:xfrm>
          <a:off x="400051" y="1552576"/>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bg1">
                  <a:lumMod val="95000"/>
                </a:schemeClr>
              </a:solidFill>
              <a:latin typeface="+mj-lt"/>
            </a:rPr>
            <a:t>Account Analysis</a:t>
          </a:r>
        </a:p>
      </xdr:txBody>
    </xdr:sp>
    <xdr:clientData/>
  </xdr:twoCellAnchor>
  <xdr:twoCellAnchor editAs="absolute">
    <xdr:from>
      <xdr:col>0</xdr:col>
      <xdr:colOff>400051</xdr:colOff>
      <xdr:row>12</xdr:row>
      <xdr:rowOff>9526</xdr:rowOff>
    </xdr:from>
    <xdr:to>
      <xdr:col>3</xdr:col>
      <xdr:colOff>9525</xdr:colOff>
      <xdr:row>14</xdr:row>
      <xdr:rowOff>66676</xdr:rowOff>
    </xdr:to>
    <xdr:sp macro="" textlink="">
      <xdr:nvSpPr>
        <xdr:cNvPr id="23" name="TextBox 22">
          <a:hlinkClick xmlns:r="http://schemas.openxmlformats.org/officeDocument/2006/relationships" r:id="rId10"/>
          <a:extLst>
            <a:ext uri="{FF2B5EF4-FFF2-40B4-BE49-F238E27FC236}">
              <a16:creationId xmlns:a16="http://schemas.microsoft.com/office/drawing/2014/main" id="{00000000-0008-0000-0000-000017000000}"/>
            </a:ext>
          </a:extLst>
        </xdr:cNvPr>
        <xdr:cNvSpPr txBox="1"/>
      </xdr:nvSpPr>
      <xdr:spPr>
        <a:xfrm>
          <a:off x="400051" y="1952626"/>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bg1">
                  <a:lumMod val="95000"/>
                </a:schemeClr>
              </a:solidFill>
              <a:latin typeface="+mj-lt"/>
            </a:rPr>
            <a:t>Variance Analysis</a:t>
          </a:r>
        </a:p>
      </xdr:txBody>
    </xdr:sp>
    <xdr:clientData/>
  </xdr:twoCellAnchor>
  <xdr:twoCellAnchor editAs="absolute">
    <xdr:from>
      <xdr:col>0</xdr:col>
      <xdr:colOff>400051</xdr:colOff>
      <xdr:row>14</xdr:row>
      <xdr:rowOff>85726</xdr:rowOff>
    </xdr:from>
    <xdr:to>
      <xdr:col>3</xdr:col>
      <xdr:colOff>9525</xdr:colOff>
      <xdr:row>16</xdr:row>
      <xdr:rowOff>142876</xdr:rowOff>
    </xdr:to>
    <xdr:sp macro="" textlink="">
      <xdr:nvSpPr>
        <xdr:cNvPr id="24" name="TextBox 23">
          <a:hlinkClick xmlns:r="http://schemas.openxmlformats.org/officeDocument/2006/relationships" r:id="rId11"/>
          <a:extLst>
            <a:ext uri="{FF2B5EF4-FFF2-40B4-BE49-F238E27FC236}">
              <a16:creationId xmlns:a16="http://schemas.microsoft.com/office/drawing/2014/main" id="{00000000-0008-0000-0000-000018000000}"/>
            </a:ext>
          </a:extLst>
        </xdr:cNvPr>
        <xdr:cNvSpPr txBox="1"/>
      </xdr:nvSpPr>
      <xdr:spPr>
        <a:xfrm>
          <a:off x="400051" y="2352676"/>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bg1">
                  <a:lumMod val="95000"/>
                </a:schemeClr>
              </a:solidFill>
              <a:latin typeface="+mj-lt"/>
            </a:rPr>
            <a:t>Trend Analysis</a:t>
          </a:r>
        </a:p>
      </xdr:txBody>
    </xdr:sp>
    <xdr:clientData/>
  </xdr:twoCellAnchor>
  <xdr:twoCellAnchor editAs="absolute">
    <xdr:from>
      <xdr:col>0</xdr:col>
      <xdr:colOff>390525</xdr:colOff>
      <xdr:row>20</xdr:row>
      <xdr:rowOff>1</xdr:rowOff>
    </xdr:from>
    <xdr:to>
      <xdr:col>2</xdr:col>
      <xdr:colOff>609599</xdr:colOff>
      <xdr:row>22</xdr:row>
      <xdr:rowOff>57151</xdr:rowOff>
    </xdr:to>
    <xdr:sp macro="" textlink="">
      <xdr:nvSpPr>
        <xdr:cNvPr id="25" name="TextBox 24">
          <a:hlinkClick xmlns:r="http://schemas.openxmlformats.org/officeDocument/2006/relationships" r:id="rId12"/>
          <a:extLst>
            <a:ext uri="{FF2B5EF4-FFF2-40B4-BE49-F238E27FC236}">
              <a16:creationId xmlns:a16="http://schemas.microsoft.com/office/drawing/2014/main" id="{00000000-0008-0000-0000-000019000000}"/>
            </a:ext>
          </a:extLst>
        </xdr:cNvPr>
        <xdr:cNvSpPr txBox="1"/>
      </xdr:nvSpPr>
      <xdr:spPr>
        <a:xfrm>
          <a:off x="390525" y="3238501"/>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bg1">
                  <a:lumMod val="95000"/>
                </a:schemeClr>
              </a:solidFill>
              <a:latin typeface="+mj-lt"/>
            </a:rPr>
            <a:t>PL</a:t>
          </a:r>
          <a:r>
            <a:rPr lang="en-AU" sz="1100" baseline="0">
              <a:solidFill>
                <a:schemeClr val="bg1">
                  <a:lumMod val="95000"/>
                </a:schemeClr>
              </a:solidFill>
              <a:latin typeface="+mj-lt"/>
            </a:rPr>
            <a:t> Statement</a:t>
          </a:r>
          <a:endParaRPr lang="en-AU" sz="1100">
            <a:solidFill>
              <a:schemeClr val="bg1">
                <a:lumMod val="95000"/>
              </a:schemeClr>
            </a:solidFill>
            <a:latin typeface="+mj-lt"/>
          </a:endParaRPr>
        </a:p>
      </xdr:txBody>
    </xdr:sp>
    <xdr:clientData/>
  </xdr:twoCellAnchor>
  <xdr:twoCellAnchor editAs="absolute">
    <xdr:from>
      <xdr:col>0</xdr:col>
      <xdr:colOff>390525</xdr:colOff>
      <xdr:row>22</xdr:row>
      <xdr:rowOff>47626</xdr:rowOff>
    </xdr:from>
    <xdr:to>
      <xdr:col>2</xdr:col>
      <xdr:colOff>609599</xdr:colOff>
      <xdr:row>24</xdr:row>
      <xdr:rowOff>104776</xdr:rowOff>
    </xdr:to>
    <xdr:sp macro="" textlink="">
      <xdr:nvSpPr>
        <xdr:cNvPr id="26" name="TextBox 25">
          <a:hlinkClick xmlns:r="http://schemas.openxmlformats.org/officeDocument/2006/relationships" r:id="rId13"/>
          <a:extLst>
            <a:ext uri="{FF2B5EF4-FFF2-40B4-BE49-F238E27FC236}">
              <a16:creationId xmlns:a16="http://schemas.microsoft.com/office/drawing/2014/main" id="{00000000-0008-0000-0000-00001A000000}"/>
            </a:ext>
          </a:extLst>
        </xdr:cNvPr>
        <xdr:cNvSpPr txBox="1"/>
      </xdr:nvSpPr>
      <xdr:spPr>
        <a:xfrm>
          <a:off x="390525" y="3609976"/>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bg1">
                  <a:lumMod val="95000"/>
                </a:schemeClr>
              </a:solidFill>
              <a:latin typeface="+mj-lt"/>
            </a:rPr>
            <a:t>Variance Report</a:t>
          </a:r>
        </a:p>
      </xdr:txBody>
    </xdr:sp>
    <xdr:clientData/>
  </xdr:twoCellAnchor>
  <xdr:twoCellAnchor editAs="absolute">
    <xdr:from>
      <xdr:col>0</xdr:col>
      <xdr:colOff>390525</xdr:colOff>
      <xdr:row>24</xdr:row>
      <xdr:rowOff>95251</xdr:rowOff>
    </xdr:from>
    <xdr:to>
      <xdr:col>2</xdr:col>
      <xdr:colOff>609599</xdr:colOff>
      <xdr:row>26</xdr:row>
      <xdr:rowOff>152401</xdr:rowOff>
    </xdr:to>
    <xdr:sp macro="" textlink="">
      <xdr:nvSpPr>
        <xdr:cNvPr id="27" name="TextBox 26">
          <a:hlinkClick xmlns:r="http://schemas.openxmlformats.org/officeDocument/2006/relationships" r:id="rId14"/>
          <a:extLst>
            <a:ext uri="{FF2B5EF4-FFF2-40B4-BE49-F238E27FC236}">
              <a16:creationId xmlns:a16="http://schemas.microsoft.com/office/drawing/2014/main" id="{00000000-0008-0000-0000-00001B000000}"/>
            </a:ext>
          </a:extLst>
        </xdr:cNvPr>
        <xdr:cNvSpPr txBox="1"/>
      </xdr:nvSpPr>
      <xdr:spPr>
        <a:xfrm>
          <a:off x="390525" y="3981451"/>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bg1">
                  <a:lumMod val="95000"/>
                </a:schemeClr>
              </a:solidFill>
              <a:latin typeface="+mj-lt"/>
            </a:rPr>
            <a:t>Common Size </a:t>
          </a:r>
          <a:r>
            <a:rPr lang="en-AU" sz="1100" baseline="0">
              <a:solidFill>
                <a:schemeClr val="bg1">
                  <a:lumMod val="95000"/>
                </a:schemeClr>
              </a:solidFill>
              <a:latin typeface="+mj-lt"/>
            </a:rPr>
            <a:t>PL</a:t>
          </a:r>
          <a:endParaRPr lang="en-AU" sz="1100">
            <a:solidFill>
              <a:schemeClr val="bg1">
                <a:lumMod val="95000"/>
              </a:schemeClr>
            </a:solidFill>
            <a:latin typeface="+mj-lt"/>
          </a:endParaRPr>
        </a:p>
      </xdr:txBody>
    </xdr:sp>
    <xdr:clientData/>
  </xdr:twoCellAnchor>
  <xdr:twoCellAnchor>
    <xdr:from>
      <xdr:col>2</xdr:col>
      <xdr:colOff>66675</xdr:colOff>
      <xdr:row>4</xdr:row>
      <xdr:rowOff>19050</xdr:rowOff>
    </xdr:from>
    <xdr:to>
      <xdr:col>2</xdr:col>
      <xdr:colOff>285750</xdr:colOff>
      <xdr:row>5</xdr:row>
      <xdr:rowOff>76200</xdr:rowOff>
    </xdr:to>
    <xdr:sp macro="" textlink="">
      <xdr:nvSpPr>
        <xdr:cNvPr id="29" name="Oval 28">
          <a:hlinkClick xmlns:r="http://schemas.openxmlformats.org/officeDocument/2006/relationships" r:id="rId15"/>
          <a:extLst>
            <a:ext uri="{FF2B5EF4-FFF2-40B4-BE49-F238E27FC236}">
              <a16:creationId xmlns:a16="http://schemas.microsoft.com/office/drawing/2014/main" id="{00000000-0008-0000-0000-00001D000000}"/>
            </a:ext>
          </a:extLst>
        </xdr:cNvPr>
        <xdr:cNvSpPr/>
      </xdr:nvSpPr>
      <xdr:spPr>
        <a:xfrm>
          <a:off x="1285875" y="666750"/>
          <a:ext cx="219075" cy="219075"/>
        </a:xfrm>
        <a:prstGeom prst="ellipse">
          <a:avLst/>
        </a:prstGeom>
        <a:noFill/>
        <a:ln w="38100">
          <a:solidFill>
            <a:schemeClr val="tx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xdr:col>
      <xdr:colOff>609599</xdr:colOff>
      <xdr:row>0</xdr:row>
      <xdr:rowOff>0</xdr:rowOff>
    </xdr:from>
    <xdr:to>
      <xdr:col>29</xdr:col>
      <xdr:colOff>0</xdr:colOff>
      <xdr:row>44</xdr:row>
      <xdr:rowOff>0</xdr:rowOff>
    </xdr:to>
    <xdr:sp macro="" textlink="">
      <xdr:nvSpPr>
        <xdr:cNvPr id="35" name="Rectangle 34">
          <a:extLst>
            <a:ext uri="{FF2B5EF4-FFF2-40B4-BE49-F238E27FC236}">
              <a16:creationId xmlns:a16="http://schemas.microsoft.com/office/drawing/2014/main" id="{00000000-0008-0000-0000-000023000000}"/>
            </a:ext>
          </a:extLst>
        </xdr:cNvPr>
        <xdr:cNvSpPr/>
      </xdr:nvSpPr>
      <xdr:spPr>
        <a:xfrm>
          <a:off x="1828799" y="0"/>
          <a:ext cx="15849601" cy="7124700"/>
        </a:xfrm>
        <a:prstGeom prst="rect">
          <a:avLst/>
        </a:prstGeom>
        <a:blipFill dpi="0" rotWithShape="1">
          <a:blip xmlns:r="http://schemas.openxmlformats.org/officeDocument/2006/relationships" r:embed="rId16">
            <a:alphaModFix amt="80000"/>
          </a:blip>
          <a:srcRect/>
          <a:stretch>
            <a:fillRect t="-34762" b="-60000"/>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3</xdr:col>
      <xdr:colOff>0</xdr:colOff>
      <xdr:row>0</xdr:row>
      <xdr:rowOff>0</xdr:rowOff>
    </xdr:from>
    <xdr:to>
      <xdr:col>29</xdr:col>
      <xdr:colOff>0</xdr:colOff>
      <xdr:row>44</xdr:row>
      <xdr:rowOff>0</xdr:rowOff>
    </xdr:to>
    <xdr:sp macro="" textlink="">
      <xdr:nvSpPr>
        <xdr:cNvPr id="36" name="Rectangle 35">
          <a:extLst>
            <a:ext uri="{FF2B5EF4-FFF2-40B4-BE49-F238E27FC236}">
              <a16:creationId xmlns:a16="http://schemas.microsoft.com/office/drawing/2014/main" id="{00000000-0008-0000-0000-000024000000}"/>
            </a:ext>
          </a:extLst>
        </xdr:cNvPr>
        <xdr:cNvSpPr/>
      </xdr:nvSpPr>
      <xdr:spPr>
        <a:xfrm>
          <a:off x="1828800" y="0"/>
          <a:ext cx="15849600" cy="7124700"/>
        </a:xfrm>
        <a:prstGeom prst="rect">
          <a:avLst/>
        </a:prstGeom>
        <a:gradFill flip="none" rotWithShape="1">
          <a:gsLst>
            <a:gs pos="100000">
              <a:schemeClr val="accent6">
                <a:lumMod val="75000"/>
              </a:schemeClr>
            </a:gs>
            <a:gs pos="44000">
              <a:srgbClr val="3AB7DD">
                <a:alpha val="0"/>
              </a:srgbClr>
            </a:gs>
            <a:gs pos="69000">
              <a:srgbClr val="3AB7DD">
                <a:alpha val="29000"/>
              </a:srgbClr>
            </a:gs>
            <a:gs pos="0">
              <a:schemeClr val="tx1">
                <a:alpha val="0"/>
              </a:schemeClr>
            </a:gs>
          </a:gsLst>
          <a:path path="circle">
            <a:fillToRect r="100000" b="100000"/>
          </a:path>
          <a:tileRect l="-100000" t="-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4</xdr:col>
      <xdr:colOff>295275</xdr:colOff>
      <xdr:row>5</xdr:row>
      <xdr:rowOff>114301</xdr:rowOff>
    </xdr:from>
    <xdr:to>
      <xdr:col>12</xdr:col>
      <xdr:colOff>523875</xdr:colOff>
      <xdr:row>12</xdr:row>
      <xdr:rowOff>142876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733675" y="923926"/>
          <a:ext cx="5105400" cy="1162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8800">
              <a:solidFill>
                <a:schemeClr val="bg1"/>
              </a:solidFill>
              <a:latin typeface="+mj-lt"/>
            </a:rPr>
            <a:t>FINANCIA</a:t>
          </a:r>
          <a:r>
            <a:rPr lang="en-AU" sz="8800" baseline="0">
              <a:solidFill>
                <a:schemeClr val="bg1"/>
              </a:solidFill>
              <a:latin typeface="+mj-lt"/>
            </a:rPr>
            <a:t>L</a:t>
          </a:r>
          <a:endParaRPr lang="en-AU" sz="8800">
            <a:solidFill>
              <a:schemeClr val="bg1"/>
            </a:solidFill>
            <a:latin typeface="+mj-lt"/>
          </a:endParaRPr>
        </a:p>
      </xdr:txBody>
    </xdr:sp>
    <xdr:clientData/>
  </xdr:twoCellAnchor>
  <xdr:twoCellAnchor>
    <xdr:from>
      <xdr:col>4</xdr:col>
      <xdr:colOff>285749</xdr:colOff>
      <xdr:row>10</xdr:row>
      <xdr:rowOff>95251</xdr:rowOff>
    </xdr:from>
    <xdr:to>
      <xdr:col>15</xdr:col>
      <xdr:colOff>514350</xdr:colOff>
      <xdr:row>17</xdr:row>
      <xdr:rowOff>123826</xdr:rowOff>
    </xdr:to>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2724149" y="1714501"/>
          <a:ext cx="6934201" cy="1162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8800">
              <a:solidFill>
                <a:schemeClr val="bg1"/>
              </a:solidFill>
              <a:latin typeface="+mj-lt"/>
            </a:rPr>
            <a:t>PERFORMANCE</a:t>
          </a:r>
        </a:p>
      </xdr:txBody>
    </xdr:sp>
    <xdr:clientData/>
  </xdr:twoCellAnchor>
  <xdr:twoCellAnchor>
    <xdr:from>
      <xdr:col>4</xdr:col>
      <xdr:colOff>333374</xdr:colOff>
      <xdr:row>14</xdr:row>
      <xdr:rowOff>133351</xdr:rowOff>
    </xdr:from>
    <xdr:to>
      <xdr:col>15</xdr:col>
      <xdr:colOff>561975</xdr:colOff>
      <xdr:row>22</xdr:row>
      <xdr:rowOff>1</xdr:rowOff>
    </xdr:to>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2771774" y="2400301"/>
          <a:ext cx="6934201" cy="1162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5400">
              <a:solidFill>
                <a:schemeClr val="bg1"/>
              </a:solidFill>
              <a:latin typeface="Century Gothic" panose="020B0502020202020204" pitchFamily="34" charset="0"/>
            </a:rPr>
            <a:t>ANALYTICS</a:t>
          </a: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0.52921</cdr:x>
      <cdr:y>0</cdr:y>
    </cdr:from>
    <cdr:to>
      <cdr:x>1</cdr:x>
      <cdr:y>0.05212</cdr:y>
    </cdr:to>
    <cdr:sp macro="" textlink="">
      <cdr:nvSpPr>
        <cdr:cNvPr id="2" name="TextBox 1">
          <a:extLst xmlns:a="http://schemas.openxmlformats.org/drawingml/2006/main">
            <a:ext uri="{FF2B5EF4-FFF2-40B4-BE49-F238E27FC236}">
              <a16:creationId xmlns:a16="http://schemas.microsoft.com/office/drawing/2014/main" id="{C9B04D3C-EFCD-4140-8CAC-843CF7569467}"/>
            </a:ext>
          </a:extLst>
        </cdr:cNvPr>
        <cdr:cNvSpPr txBox="1"/>
      </cdr:nvSpPr>
      <cdr:spPr>
        <a:xfrm xmlns:a="http://schemas.openxmlformats.org/drawingml/2006/main">
          <a:off x="2933700" y="0"/>
          <a:ext cx="2609850"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AU" sz="1400" b="1" baseline="0">
              <a:solidFill>
                <a:schemeClr val="tx1">
                  <a:lumMod val="60000"/>
                  <a:lumOff val="40000"/>
                </a:schemeClr>
              </a:solidFill>
              <a:latin typeface="Century Gothic" panose="020B0502020202020204" pitchFamily="34" charset="0"/>
              <a:ea typeface="+mn-ea"/>
              <a:cs typeface="+mn-cs"/>
            </a:rPr>
            <a:t>EXPENSE</a:t>
          </a:r>
          <a:r>
            <a:rPr lang="en-AU" sz="1100" baseline="0"/>
            <a:t> </a:t>
          </a:r>
          <a:r>
            <a:rPr lang="en-AU" sz="1400" b="1" baseline="0">
              <a:solidFill>
                <a:schemeClr val="tx1">
                  <a:lumMod val="60000"/>
                  <a:lumOff val="40000"/>
                </a:schemeClr>
              </a:solidFill>
              <a:latin typeface="Century Gothic" panose="020B0502020202020204" pitchFamily="34" charset="0"/>
              <a:ea typeface="+mn-ea"/>
              <a:cs typeface="+mn-cs"/>
            </a:rPr>
            <a:t>ACCOUNT</a:t>
          </a:r>
          <a:r>
            <a:rPr lang="en-AU" sz="1100" baseline="0"/>
            <a:t> </a:t>
          </a:r>
          <a:r>
            <a:rPr lang="en-AU" sz="1400" b="1" baseline="0">
              <a:solidFill>
                <a:schemeClr val="tx1">
                  <a:lumMod val="60000"/>
                  <a:lumOff val="40000"/>
                </a:schemeClr>
              </a:solidFill>
              <a:latin typeface="Century Gothic" panose="020B0502020202020204" pitchFamily="34" charset="0"/>
              <a:ea typeface="+mn-ea"/>
              <a:cs typeface="+mn-cs"/>
            </a:rPr>
            <a:t>LEVEL</a:t>
          </a:r>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3</xdr:col>
      <xdr:colOff>171449</xdr:colOff>
      <xdr:row>7</xdr:row>
      <xdr:rowOff>57150</xdr:rowOff>
    </xdr:from>
    <xdr:to>
      <xdr:col>6</xdr:col>
      <xdr:colOff>171449</xdr:colOff>
      <xdr:row>18</xdr:row>
      <xdr:rowOff>152400</xdr:rowOff>
    </xdr:to>
    <mc:AlternateContent xmlns:mc="http://schemas.openxmlformats.org/markup-compatibility/2006" xmlns:a14="http://schemas.microsoft.com/office/drawing/2010/main">
      <mc:Choice Requires="a14">
        <xdr:graphicFrame macro="">
          <xdr:nvGraphicFramePr>
            <xdr:cNvPr id="2" name="HEADER">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HEADER"/>
            </a:graphicData>
          </a:graphic>
        </xdr:graphicFrame>
      </mc:Choice>
      <mc:Fallback xmlns="">
        <xdr:sp macro="" textlink="">
          <xdr:nvSpPr>
            <xdr:cNvPr id="0" name=""/>
            <xdr:cNvSpPr>
              <a:spLocks noTextEdit="1"/>
            </xdr:cNvSpPr>
          </xdr:nvSpPr>
          <xdr:spPr>
            <a:xfrm>
              <a:off x="2000249" y="1190625"/>
              <a:ext cx="1828800" cy="18764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171449</xdr:colOff>
      <xdr:row>37</xdr:row>
      <xdr:rowOff>59267</xdr:rowOff>
    </xdr:from>
    <xdr:to>
      <xdr:col>6</xdr:col>
      <xdr:colOff>171449</xdr:colOff>
      <xdr:row>53</xdr:row>
      <xdr:rowOff>63500</xdr:rowOff>
    </xdr:to>
    <mc:AlternateContent xmlns:mc="http://schemas.openxmlformats.org/markup-compatibility/2006" xmlns:a14="http://schemas.microsoft.com/office/drawing/2010/main">
      <mc:Choice Requires="a14">
        <xdr:graphicFrame macro="">
          <xdr:nvGraphicFramePr>
            <xdr:cNvPr id="3" name="ACCOUN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mlns="">
        <xdr:sp macro="" textlink="">
          <xdr:nvSpPr>
            <xdr:cNvPr id="0" name=""/>
            <xdr:cNvSpPr>
              <a:spLocks noTextEdit="1"/>
            </xdr:cNvSpPr>
          </xdr:nvSpPr>
          <xdr:spPr>
            <a:xfrm>
              <a:off x="2000249" y="6050492"/>
              <a:ext cx="1828800" cy="259503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171449</xdr:colOff>
      <xdr:row>22</xdr:row>
      <xdr:rowOff>110067</xdr:rowOff>
    </xdr:from>
    <xdr:to>
      <xdr:col>6</xdr:col>
      <xdr:colOff>171449</xdr:colOff>
      <xdr:row>33</xdr:row>
      <xdr:rowOff>119592</xdr:rowOff>
    </xdr:to>
    <mc:AlternateContent xmlns:mc="http://schemas.openxmlformats.org/markup-compatibility/2006" xmlns:a14="http://schemas.microsoft.com/office/drawing/2010/main">
      <mc:Choice Requires="a14">
        <xdr:graphicFrame macro="">
          <xdr:nvGraphicFramePr>
            <xdr:cNvPr id="4" name="SUB-HEADER">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SUB-HEADER"/>
            </a:graphicData>
          </a:graphic>
        </xdr:graphicFrame>
      </mc:Choice>
      <mc:Fallback xmlns="">
        <xdr:sp macro="" textlink="">
          <xdr:nvSpPr>
            <xdr:cNvPr id="0" name=""/>
            <xdr:cNvSpPr>
              <a:spLocks noTextEdit="1"/>
            </xdr:cNvSpPr>
          </xdr:nvSpPr>
          <xdr:spPr>
            <a:xfrm>
              <a:off x="2000249" y="3672417"/>
              <a:ext cx="1828800" cy="17907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457200</xdr:colOff>
      <xdr:row>0</xdr:row>
      <xdr:rowOff>0</xdr:rowOff>
    </xdr:from>
    <xdr:to>
      <xdr:col>23</xdr:col>
      <xdr:colOff>152400</xdr:colOff>
      <xdr:row>19</xdr:row>
      <xdr:rowOff>152400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447675</xdr:colOff>
      <xdr:row>42</xdr:row>
      <xdr:rowOff>80736</xdr:rowOff>
    </xdr:from>
    <xdr:to>
      <xdr:col>23</xdr:col>
      <xdr:colOff>142875</xdr:colOff>
      <xdr:row>53</xdr:row>
      <xdr:rowOff>128361</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453118</xdr:colOff>
      <xdr:row>19</xdr:row>
      <xdr:rowOff>137433</xdr:rowOff>
    </xdr:from>
    <xdr:to>
      <xdr:col>23</xdr:col>
      <xdr:colOff>148318</xdr:colOff>
      <xdr:row>31</xdr:row>
      <xdr:rowOff>23133</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171449</xdr:colOff>
      <xdr:row>3</xdr:row>
      <xdr:rowOff>66676</xdr:rowOff>
    </xdr:from>
    <xdr:to>
      <xdr:col>6</xdr:col>
      <xdr:colOff>171449</xdr:colOff>
      <xdr:row>6</xdr:row>
      <xdr:rowOff>152401</xdr:rowOff>
    </xdr:to>
    <mc:AlternateContent xmlns:mc="http://schemas.openxmlformats.org/markup-compatibility/2006" xmlns:a14="http://schemas.microsoft.com/office/drawing/2010/main">
      <mc:Choice Requires="a14">
        <xdr:graphicFrame macro="">
          <xdr:nvGraphicFramePr>
            <xdr:cNvPr id="10" name="QUARTER LABEL 4">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microsoft.com/office/drawing/2010/slicer">
              <sle:slicer xmlns:sle="http://schemas.microsoft.com/office/drawing/2010/slicer" name="QUARTER LABEL 4"/>
            </a:graphicData>
          </a:graphic>
        </xdr:graphicFrame>
      </mc:Choice>
      <mc:Fallback xmlns="">
        <xdr:sp macro="" textlink="">
          <xdr:nvSpPr>
            <xdr:cNvPr id="0" name=""/>
            <xdr:cNvSpPr>
              <a:spLocks noTextEdit="1"/>
            </xdr:cNvSpPr>
          </xdr:nvSpPr>
          <xdr:spPr>
            <a:xfrm>
              <a:off x="2000249" y="552451"/>
              <a:ext cx="1828800" cy="5715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104775</xdr:colOff>
      <xdr:row>0</xdr:row>
      <xdr:rowOff>66675</xdr:rowOff>
    </xdr:from>
    <xdr:to>
      <xdr:col>5</xdr:col>
      <xdr:colOff>409575</xdr:colOff>
      <xdr:row>2</xdr:row>
      <xdr:rowOff>123824</xdr:rowOff>
    </xdr:to>
    <mc:AlternateContent xmlns:mc="http://schemas.openxmlformats.org/markup-compatibility/2006" xmlns:a14="http://schemas.microsoft.com/office/drawing/2010/main">
      <mc:Choice Requires="a14">
        <xdr:graphicFrame macro="">
          <xdr:nvGraphicFramePr>
            <xdr:cNvPr id="11" name="TIME INTERVAL 1">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microsoft.com/office/drawing/2010/slicer">
              <sle:slicer xmlns:sle="http://schemas.microsoft.com/office/drawing/2010/slicer" name="TIME INTERVAL 1"/>
            </a:graphicData>
          </a:graphic>
        </xdr:graphicFrame>
      </mc:Choice>
      <mc:Fallback xmlns="">
        <xdr:sp macro="" textlink="">
          <xdr:nvSpPr>
            <xdr:cNvPr id="0" name=""/>
            <xdr:cNvSpPr>
              <a:spLocks noTextEdit="1"/>
            </xdr:cNvSpPr>
          </xdr:nvSpPr>
          <xdr:spPr>
            <a:xfrm>
              <a:off x="1933575" y="66675"/>
              <a:ext cx="1524000" cy="38099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447675</xdr:colOff>
      <xdr:row>53</xdr:row>
      <xdr:rowOff>133349</xdr:rowOff>
    </xdr:from>
    <xdr:to>
      <xdr:col>23</xdr:col>
      <xdr:colOff>142875</xdr:colOff>
      <xdr:row>65</xdr:row>
      <xdr:rowOff>19049</xdr:rowOff>
    </xdr:to>
    <xdr:graphicFrame macro="">
      <xdr:nvGraphicFramePr>
        <xdr:cNvPr id="12" name="Chart 1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391583</xdr:colOff>
      <xdr:row>31</xdr:row>
      <xdr:rowOff>28122</xdr:rowOff>
    </xdr:from>
    <xdr:to>
      <xdr:col>23</xdr:col>
      <xdr:colOff>142875</xdr:colOff>
      <xdr:row>42</xdr:row>
      <xdr:rowOff>75747</xdr:rowOff>
    </xdr:to>
    <xdr:graphicFrame macro="">
      <xdr:nvGraphicFramePr>
        <xdr:cNvPr id="13" name="Chart 1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222251</xdr:colOff>
      <xdr:row>34</xdr:row>
      <xdr:rowOff>74085</xdr:rowOff>
    </xdr:from>
    <xdr:to>
      <xdr:col>5</xdr:col>
      <xdr:colOff>254000</xdr:colOff>
      <xdr:row>37</xdr:row>
      <xdr:rowOff>95251</xdr:rowOff>
    </xdr:to>
    <xdr:sp macro="" textlink="">
      <xdr:nvSpPr>
        <xdr:cNvPr id="20" name="Speech Bubble: Rectangle 19">
          <a:extLst>
            <a:ext uri="{FF2B5EF4-FFF2-40B4-BE49-F238E27FC236}">
              <a16:creationId xmlns:a16="http://schemas.microsoft.com/office/drawing/2014/main" id="{00000000-0008-0000-0300-000014000000}"/>
            </a:ext>
          </a:extLst>
        </xdr:cNvPr>
        <xdr:cNvSpPr/>
      </xdr:nvSpPr>
      <xdr:spPr>
        <a:xfrm>
          <a:off x="2063751" y="5471585"/>
          <a:ext cx="1259416" cy="497416"/>
        </a:xfrm>
        <a:prstGeom prst="wedgeRectCallout">
          <a:avLst>
            <a:gd name="adj1" fmla="val 77472"/>
            <a:gd name="adj2" fmla="val 68951"/>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800">
              <a:solidFill>
                <a:schemeClr val="tx1">
                  <a:lumMod val="60000"/>
                  <a:lumOff val="40000"/>
                </a:schemeClr>
              </a:solidFill>
            </a:rPr>
            <a:t>Make sure</a:t>
          </a:r>
          <a:r>
            <a:rPr lang="en-AU" sz="800" baseline="0">
              <a:solidFill>
                <a:schemeClr val="tx1">
                  <a:lumMod val="60000"/>
                  <a:lumOff val="40000"/>
                </a:schemeClr>
              </a:solidFill>
            </a:rPr>
            <a:t> to clear out the selection before selecting  upper hierarchy</a:t>
          </a:r>
          <a:endParaRPr lang="en-AU" sz="800">
            <a:solidFill>
              <a:schemeClr val="tx1">
                <a:lumMod val="60000"/>
                <a:lumOff val="40000"/>
              </a:schemeClr>
            </a:solidFill>
          </a:endParaRPr>
        </a:p>
      </xdr:txBody>
    </xdr:sp>
    <xdr:clientData/>
  </xdr:twoCellAnchor>
  <xdr:twoCellAnchor>
    <xdr:from>
      <xdr:col>3</xdr:col>
      <xdr:colOff>215901</xdr:colOff>
      <xdr:row>19</xdr:row>
      <xdr:rowOff>35986</xdr:rowOff>
    </xdr:from>
    <xdr:to>
      <xdr:col>5</xdr:col>
      <xdr:colOff>247650</xdr:colOff>
      <xdr:row>22</xdr:row>
      <xdr:rowOff>57152</xdr:rowOff>
    </xdr:to>
    <xdr:sp macro="" textlink="">
      <xdr:nvSpPr>
        <xdr:cNvPr id="21" name="Speech Bubble: Rectangle 20">
          <a:extLst>
            <a:ext uri="{FF2B5EF4-FFF2-40B4-BE49-F238E27FC236}">
              <a16:creationId xmlns:a16="http://schemas.microsoft.com/office/drawing/2014/main" id="{00000000-0008-0000-0300-000015000000}"/>
            </a:ext>
          </a:extLst>
        </xdr:cNvPr>
        <xdr:cNvSpPr/>
      </xdr:nvSpPr>
      <xdr:spPr>
        <a:xfrm>
          <a:off x="2057401" y="3052236"/>
          <a:ext cx="1259416" cy="497416"/>
        </a:xfrm>
        <a:prstGeom prst="wedgeRectCallout">
          <a:avLst>
            <a:gd name="adj1" fmla="val 77472"/>
            <a:gd name="adj2" fmla="val 68951"/>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800">
              <a:solidFill>
                <a:schemeClr val="tx1">
                  <a:lumMod val="60000"/>
                  <a:lumOff val="40000"/>
                </a:schemeClr>
              </a:solidFill>
            </a:rPr>
            <a:t>Make sure</a:t>
          </a:r>
          <a:r>
            <a:rPr lang="en-AU" sz="800" baseline="0">
              <a:solidFill>
                <a:schemeClr val="tx1">
                  <a:lumMod val="60000"/>
                  <a:lumOff val="40000"/>
                </a:schemeClr>
              </a:solidFill>
            </a:rPr>
            <a:t> to clear out the selection before selecting  upper hierarchy</a:t>
          </a:r>
          <a:endParaRPr lang="en-AU" sz="800">
            <a:solidFill>
              <a:schemeClr val="tx1">
                <a:lumMod val="60000"/>
                <a:lumOff val="40000"/>
              </a:schemeClr>
            </a:solidFill>
          </a:endParaRPr>
        </a:p>
      </xdr:txBody>
    </xdr:sp>
    <xdr:clientData/>
  </xdr:twoCellAnchor>
  <xdr:twoCellAnchor editAs="absolute">
    <xdr:from>
      <xdr:col>0</xdr:col>
      <xdr:colOff>127000</xdr:colOff>
      <xdr:row>6</xdr:row>
      <xdr:rowOff>101602</xdr:rowOff>
    </xdr:from>
    <xdr:to>
      <xdr:col>0</xdr:col>
      <xdr:colOff>517525</xdr:colOff>
      <xdr:row>9</xdr:row>
      <xdr:rowOff>15877</xdr:rowOff>
    </xdr:to>
    <xdr:pic>
      <xdr:nvPicPr>
        <xdr:cNvPr id="22" name="Graphic 21" descr="Bar chart">
          <a:extLst>
            <a:ext uri="{FF2B5EF4-FFF2-40B4-BE49-F238E27FC236}">
              <a16:creationId xmlns:a16="http://schemas.microsoft.com/office/drawing/2014/main" id="{00000000-0008-0000-03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27000" y="1054102"/>
          <a:ext cx="390525" cy="390525"/>
        </a:xfrm>
        <a:prstGeom prst="rect">
          <a:avLst/>
        </a:prstGeom>
      </xdr:spPr>
    </xdr:pic>
    <xdr:clientData/>
  </xdr:twoCellAnchor>
  <xdr:twoCellAnchor editAs="absolute">
    <xdr:from>
      <xdr:col>0</xdr:col>
      <xdr:colOff>146050</xdr:colOff>
      <xdr:row>17</xdr:row>
      <xdr:rowOff>93627</xdr:rowOff>
    </xdr:from>
    <xdr:to>
      <xdr:col>0</xdr:col>
      <xdr:colOff>536575</xdr:colOff>
      <xdr:row>20</xdr:row>
      <xdr:rowOff>7902</xdr:rowOff>
    </xdr:to>
    <xdr:pic>
      <xdr:nvPicPr>
        <xdr:cNvPr id="23" name="Graphic 22" descr="Document">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46050" y="2792377"/>
          <a:ext cx="390525" cy="390525"/>
        </a:xfrm>
        <a:prstGeom prst="rect">
          <a:avLst/>
        </a:prstGeom>
      </xdr:spPr>
    </xdr:pic>
    <xdr:clientData/>
  </xdr:twoCellAnchor>
  <xdr:twoCellAnchor editAs="absolute">
    <xdr:from>
      <xdr:col>2</xdr:col>
      <xdr:colOff>299508</xdr:colOff>
      <xdr:row>4</xdr:row>
      <xdr:rowOff>1</xdr:rowOff>
    </xdr:from>
    <xdr:to>
      <xdr:col>2</xdr:col>
      <xdr:colOff>566209</xdr:colOff>
      <xdr:row>5</xdr:row>
      <xdr:rowOff>107952</xdr:rowOff>
    </xdr:to>
    <xdr:pic>
      <xdr:nvPicPr>
        <xdr:cNvPr id="24" name="Graphic 23" descr="Play">
          <a:hlinkClick xmlns:r="http://schemas.openxmlformats.org/officeDocument/2006/relationships" r:id="rId10"/>
          <a:extLst>
            <a:ext uri="{FF2B5EF4-FFF2-40B4-BE49-F238E27FC236}">
              <a16:creationId xmlns:a16="http://schemas.microsoft.com/office/drawing/2014/main" id="{00000000-0008-0000-0300-000018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527175" y="635001"/>
          <a:ext cx="266701" cy="266701"/>
        </a:xfrm>
        <a:prstGeom prst="rect">
          <a:avLst/>
        </a:prstGeom>
      </xdr:spPr>
    </xdr:pic>
    <xdr:clientData/>
  </xdr:twoCellAnchor>
  <xdr:twoCellAnchor editAs="absolute">
    <xdr:from>
      <xdr:col>1</xdr:col>
      <xdr:colOff>408516</xdr:colOff>
      <xdr:row>4</xdr:row>
      <xdr:rowOff>0</xdr:rowOff>
    </xdr:from>
    <xdr:to>
      <xdr:col>2</xdr:col>
      <xdr:colOff>61383</xdr:colOff>
      <xdr:row>5</xdr:row>
      <xdr:rowOff>107951</xdr:rowOff>
    </xdr:to>
    <xdr:pic>
      <xdr:nvPicPr>
        <xdr:cNvPr id="25" name="Graphic 24" descr="Play">
          <a:hlinkClick xmlns:r="http://schemas.openxmlformats.org/officeDocument/2006/relationships" r:id="rId13"/>
          <a:extLst>
            <a:ext uri="{FF2B5EF4-FFF2-40B4-BE49-F238E27FC236}">
              <a16:creationId xmlns:a16="http://schemas.microsoft.com/office/drawing/2014/main" id="{00000000-0008-0000-0300-000019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rot="10800000">
          <a:off x="1022349" y="635000"/>
          <a:ext cx="266701" cy="266701"/>
        </a:xfrm>
        <a:prstGeom prst="rect">
          <a:avLst/>
        </a:prstGeom>
      </xdr:spPr>
    </xdr:pic>
    <xdr:clientData/>
  </xdr:twoCellAnchor>
  <xdr:twoCellAnchor editAs="absolute">
    <xdr:from>
      <xdr:col>1</xdr:col>
      <xdr:colOff>27517</xdr:colOff>
      <xdr:row>17</xdr:row>
      <xdr:rowOff>98428</xdr:rowOff>
    </xdr:from>
    <xdr:to>
      <xdr:col>2</xdr:col>
      <xdr:colOff>613832</xdr:colOff>
      <xdr:row>20</xdr:row>
      <xdr:rowOff>3178</xdr:rowOff>
    </xdr:to>
    <xdr:sp macro="" textlink="">
      <xdr:nvSpPr>
        <xdr:cNvPr id="26" name="TextBox 25">
          <a:extLst>
            <a:ext uri="{FF2B5EF4-FFF2-40B4-BE49-F238E27FC236}">
              <a16:creationId xmlns:a16="http://schemas.microsoft.com/office/drawing/2014/main" id="{00000000-0008-0000-0300-00001A000000}"/>
            </a:ext>
          </a:extLst>
        </xdr:cNvPr>
        <xdr:cNvSpPr txBox="1"/>
      </xdr:nvSpPr>
      <xdr:spPr>
        <a:xfrm>
          <a:off x="641350" y="2797178"/>
          <a:ext cx="1200149" cy="381000"/>
        </a:xfrm>
        <a:prstGeom prst="rect">
          <a:avLst/>
        </a:prstGeom>
        <a:gradFill flip="none" rotWithShape="1">
          <a:gsLst>
            <a:gs pos="100000">
              <a:schemeClr val="tx2"/>
            </a:gs>
            <a:gs pos="0">
              <a:schemeClr val="tx1"/>
            </a:gs>
          </a:gsLst>
          <a:lin ang="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tx2">
                  <a:lumMod val="60000"/>
                  <a:lumOff val="40000"/>
                </a:schemeClr>
              </a:solidFill>
              <a:latin typeface="+mj-lt"/>
            </a:rPr>
            <a:t>REPO</a:t>
          </a:r>
          <a:r>
            <a:rPr lang="en-AU" sz="1100">
              <a:solidFill>
                <a:schemeClr val="tx2">
                  <a:lumMod val="60000"/>
                  <a:lumOff val="40000"/>
                </a:schemeClr>
              </a:solidFill>
              <a:latin typeface="+mj-lt"/>
              <a:ea typeface="+mn-ea"/>
              <a:cs typeface="+mn-cs"/>
            </a:rPr>
            <a:t>R</a:t>
          </a:r>
          <a:r>
            <a:rPr lang="en-AU" sz="1100">
              <a:solidFill>
                <a:schemeClr val="tx2">
                  <a:lumMod val="60000"/>
                  <a:lumOff val="40000"/>
                </a:schemeClr>
              </a:solidFill>
              <a:latin typeface="+mj-lt"/>
            </a:rPr>
            <a:t>TS</a:t>
          </a:r>
        </a:p>
      </xdr:txBody>
    </xdr:sp>
    <xdr:clientData/>
  </xdr:twoCellAnchor>
  <xdr:twoCellAnchor editAs="absolute">
    <xdr:from>
      <xdr:col>1</xdr:col>
      <xdr:colOff>75143</xdr:colOff>
      <xdr:row>7</xdr:row>
      <xdr:rowOff>3</xdr:rowOff>
    </xdr:from>
    <xdr:to>
      <xdr:col>3</xdr:col>
      <xdr:colOff>47625</xdr:colOff>
      <xdr:row>9</xdr:row>
      <xdr:rowOff>63503</xdr:rowOff>
    </xdr:to>
    <xdr:sp macro="" textlink="">
      <xdr:nvSpPr>
        <xdr:cNvPr id="27" name="TextBox 26">
          <a:extLst>
            <a:ext uri="{FF2B5EF4-FFF2-40B4-BE49-F238E27FC236}">
              <a16:creationId xmlns:a16="http://schemas.microsoft.com/office/drawing/2014/main" id="{00000000-0008-0000-0300-00001B000000}"/>
            </a:ext>
          </a:extLst>
        </xdr:cNvPr>
        <xdr:cNvSpPr txBox="1"/>
      </xdr:nvSpPr>
      <xdr:spPr>
        <a:xfrm>
          <a:off x="684743" y="1133478"/>
          <a:ext cx="1191682" cy="387350"/>
        </a:xfrm>
        <a:prstGeom prst="rect">
          <a:avLst/>
        </a:prstGeom>
        <a:gradFill flip="none" rotWithShape="1">
          <a:gsLst>
            <a:gs pos="100000">
              <a:schemeClr val="accent6">
                <a:lumMod val="75000"/>
              </a:schemeClr>
            </a:gs>
            <a:gs pos="0">
              <a:schemeClr val="tx1"/>
            </a:gs>
          </a:gsLst>
          <a:lin ang="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bg1"/>
              </a:solidFill>
              <a:latin typeface="+mj-lt"/>
            </a:rPr>
            <a:t>DASHBOARD</a:t>
          </a:r>
        </a:p>
      </xdr:txBody>
    </xdr:sp>
    <xdr:clientData/>
  </xdr:twoCellAnchor>
  <xdr:twoCellAnchor editAs="absolute">
    <xdr:from>
      <xdr:col>0</xdr:col>
      <xdr:colOff>412751</xdr:colOff>
      <xdr:row>9</xdr:row>
      <xdr:rowOff>120653</xdr:rowOff>
    </xdr:from>
    <xdr:to>
      <xdr:col>3</xdr:col>
      <xdr:colOff>9525</xdr:colOff>
      <xdr:row>12</xdr:row>
      <xdr:rowOff>25403</xdr:rowOff>
    </xdr:to>
    <xdr:sp macro="" textlink="">
      <xdr:nvSpPr>
        <xdr:cNvPr id="28" name="TextBox 27">
          <a:hlinkClick xmlns:r="http://schemas.openxmlformats.org/officeDocument/2006/relationships" r:id="rId14"/>
          <a:extLst>
            <a:ext uri="{FF2B5EF4-FFF2-40B4-BE49-F238E27FC236}">
              <a16:creationId xmlns:a16="http://schemas.microsoft.com/office/drawing/2014/main" id="{00000000-0008-0000-0300-00001C000000}"/>
            </a:ext>
          </a:extLst>
        </xdr:cNvPr>
        <xdr:cNvSpPr txBox="1"/>
      </xdr:nvSpPr>
      <xdr:spPr>
        <a:xfrm>
          <a:off x="412751" y="1549403"/>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tx2"/>
              </a:solidFill>
              <a:latin typeface="+mj-lt"/>
            </a:rPr>
            <a:t>Account Analysis</a:t>
          </a:r>
        </a:p>
      </xdr:txBody>
    </xdr:sp>
    <xdr:clientData/>
  </xdr:twoCellAnchor>
  <xdr:twoCellAnchor editAs="absolute">
    <xdr:from>
      <xdr:col>0</xdr:col>
      <xdr:colOff>412751</xdr:colOff>
      <xdr:row>12</xdr:row>
      <xdr:rowOff>44453</xdr:rowOff>
    </xdr:from>
    <xdr:to>
      <xdr:col>3</xdr:col>
      <xdr:colOff>9525</xdr:colOff>
      <xdr:row>14</xdr:row>
      <xdr:rowOff>107953</xdr:rowOff>
    </xdr:to>
    <xdr:sp macro="" textlink="">
      <xdr:nvSpPr>
        <xdr:cNvPr id="29" name="TextBox 28">
          <a:hlinkClick xmlns:r="http://schemas.openxmlformats.org/officeDocument/2006/relationships" r:id="rId13"/>
          <a:extLst>
            <a:ext uri="{FF2B5EF4-FFF2-40B4-BE49-F238E27FC236}">
              <a16:creationId xmlns:a16="http://schemas.microsoft.com/office/drawing/2014/main" id="{00000000-0008-0000-0300-00001D000000}"/>
            </a:ext>
          </a:extLst>
        </xdr:cNvPr>
        <xdr:cNvSpPr txBox="1"/>
      </xdr:nvSpPr>
      <xdr:spPr>
        <a:xfrm>
          <a:off x="412751" y="1949453"/>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tx2"/>
              </a:solidFill>
              <a:latin typeface="+mj-lt"/>
            </a:rPr>
            <a:t>Variance Analysis</a:t>
          </a:r>
        </a:p>
      </xdr:txBody>
    </xdr:sp>
    <xdr:clientData/>
  </xdr:twoCellAnchor>
  <xdr:twoCellAnchor editAs="absolute">
    <xdr:from>
      <xdr:col>0</xdr:col>
      <xdr:colOff>412751</xdr:colOff>
      <xdr:row>14</xdr:row>
      <xdr:rowOff>127003</xdr:rowOff>
    </xdr:from>
    <xdr:to>
      <xdr:col>3</xdr:col>
      <xdr:colOff>9525</xdr:colOff>
      <xdr:row>17</xdr:row>
      <xdr:rowOff>31753</xdr:rowOff>
    </xdr:to>
    <xdr:sp macro="" textlink="">
      <xdr:nvSpPr>
        <xdr:cNvPr id="30" name="TextBox 29">
          <a:hlinkClick xmlns:r="http://schemas.openxmlformats.org/officeDocument/2006/relationships" r:id="rId15"/>
          <a:extLst>
            <a:ext uri="{FF2B5EF4-FFF2-40B4-BE49-F238E27FC236}">
              <a16:creationId xmlns:a16="http://schemas.microsoft.com/office/drawing/2014/main" id="{00000000-0008-0000-0300-00001E000000}"/>
            </a:ext>
          </a:extLst>
        </xdr:cNvPr>
        <xdr:cNvSpPr txBox="1"/>
      </xdr:nvSpPr>
      <xdr:spPr>
        <a:xfrm>
          <a:off x="412751" y="2349503"/>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AU" sz="1100">
              <a:solidFill>
                <a:schemeClr val="bg1"/>
              </a:solidFill>
              <a:latin typeface="+mj-lt"/>
              <a:ea typeface="+mn-ea"/>
              <a:cs typeface="+mn-cs"/>
            </a:rPr>
            <a:t>Trend Analysis</a:t>
          </a:r>
        </a:p>
      </xdr:txBody>
    </xdr:sp>
    <xdr:clientData/>
  </xdr:twoCellAnchor>
  <xdr:twoCellAnchor editAs="absolute">
    <xdr:from>
      <xdr:col>0</xdr:col>
      <xdr:colOff>403225</xdr:colOff>
      <xdr:row>20</xdr:row>
      <xdr:rowOff>60328</xdr:rowOff>
    </xdr:from>
    <xdr:to>
      <xdr:col>2</xdr:col>
      <xdr:colOff>613832</xdr:colOff>
      <xdr:row>22</xdr:row>
      <xdr:rowOff>123828</xdr:rowOff>
    </xdr:to>
    <xdr:sp macro="" textlink="">
      <xdr:nvSpPr>
        <xdr:cNvPr id="31" name="TextBox 30">
          <a:hlinkClick xmlns:r="http://schemas.openxmlformats.org/officeDocument/2006/relationships" r:id="rId10"/>
          <a:extLst>
            <a:ext uri="{FF2B5EF4-FFF2-40B4-BE49-F238E27FC236}">
              <a16:creationId xmlns:a16="http://schemas.microsoft.com/office/drawing/2014/main" id="{00000000-0008-0000-0300-00001F000000}"/>
            </a:ext>
          </a:extLst>
        </xdr:cNvPr>
        <xdr:cNvSpPr txBox="1"/>
      </xdr:nvSpPr>
      <xdr:spPr>
        <a:xfrm>
          <a:off x="403225" y="3235328"/>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AU" sz="1100">
              <a:solidFill>
                <a:schemeClr val="tx2"/>
              </a:solidFill>
              <a:latin typeface="+mj-lt"/>
              <a:ea typeface="+mn-ea"/>
              <a:cs typeface="+mn-cs"/>
            </a:rPr>
            <a:t>PL Statement</a:t>
          </a:r>
        </a:p>
      </xdr:txBody>
    </xdr:sp>
    <xdr:clientData/>
  </xdr:twoCellAnchor>
  <xdr:twoCellAnchor editAs="absolute">
    <xdr:from>
      <xdr:col>0</xdr:col>
      <xdr:colOff>403225</xdr:colOff>
      <xdr:row>22</xdr:row>
      <xdr:rowOff>114303</xdr:rowOff>
    </xdr:from>
    <xdr:to>
      <xdr:col>2</xdr:col>
      <xdr:colOff>613832</xdr:colOff>
      <xdr:row>25</xdr:row>
      <xdr:rowOff>19053</xdr:rowOff>
    </xdr:to>
    <xdr:sp macro="" textlink="">
      <xdr:nvSpPr>
        <xdr:cNvPr id="32" name="TextBox 31">
          <a:hlinkClick xmlns:r="http://schemas.openxmlformats.org/officeDocument/2006/relationships" r:id="rId16"/>
          <a:extLst>
            <a:ext uri="{FF2B5EF4-FFF2-40B4-BE49-F238E27FC236}">
              <a16:creationId xmlns:a16="http://schemas.microsoft.com/office/drawing/2014/main" id="{00000000-0008-0000-0300-000020000000}"/>
            </a:ext>
          </a:extLst>
        </xdr:cNvPr>
        <xdr:cNvSpPr txBox="1"/>
      </xdr:nvSpPr>
      <xdr:spPr>
        <a:xfrm>
          <a:off x="403225" y="3606803"/>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AU" sz="1100">
              <a:solidFill>
                <a:schemeClr val="tx2"/>
              </a:solidFill>
              <a:latin typeface="+mj-lt"/>
              <a:ea typeface="+mn-ea"/>
              <a:cs typeface="+mn-cs"/>
            </a:rPr>
            <a:t>Variance Report</a:t>
          </a:r>
        </a:p>
      </xdr:txBody>
    </xdr:sp>
    <xdr:clientData/>
  </xdr:twoCellAnchor>
  <xdr:twoCellAnchor editAs="absolute">
    <xdr:from>
      <xdr:col>0</xdr:col>
      <xdr:colOff>403225</xdr:colOff>
      <xdr:row>25</xdr:row>
      <xdr:rowOff>9528</xdr:rowOff>
    </xdr:from>
    <xdr:to>
      <xdr:col>2</xdr:col>
      <xdr:colOff>613832</xdr:colOff>
      <xdr:row>27</xdr:row>
      <xdr:rowOff>73028</xdr:rowOff>
    </xdr:to>
    <xdr:sp macro="" textlink="">
      <xdr:nvSpPr>
        <xdr:cNvPr id="33" name="TextBox 32">
          <a:hlinkClick xmlns:r="http://schemas.openxmlformats.org/officeDocument/2006/relationships" r:id="rId17"/>
          <a:extLst>
            <a:ext uri="{FF2B5EF4-FFF2-40B4-BE49-F238E27FC236}">
              <a16:creationId xmlns:a16="http://schemas.microsoft.com/office/drawing/2014/main" id="{00000000-0008-0000-0300-000021000000}"/>
            </a:ext>
          </a:extLst>
        </xdr:cNvPr>
        <xdr:cNvSpPr txBox="1"/>
      </xdr:nvSpPr>
      <xdr:spPr>
        <a:xfrm>
          <a:off x="403225" y="3978278"/>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AU" sz="1100">
              <a:solidFill>
                <a:schemeClr val="tx2"/>
              </a:solidFill>
              <a:latin typeface="+mj-lt"/>
              <a:ea typeface="+mn-ea"/>
              <a:cs typeface="+mn-cs"/>
            </a:rPr>
            <a:t>Common Size PL</a:t>
          </a:r>
        </a:p>
      </xdr:txBody>
    </xdr:sp>
    <xdr:clientData/>
  </xdr:twoCellAnchor>
  <xdr:twoCellAnchor>
    <xdr:from>
      <xdr:col>2</xdr:col>
      <xdr:colOff>70908</xdr:colOff>
      <xdr:row>4</xdr:row>
      <xdr:rowOff>28577</xdr:rowOff>
    </xdr:from>
    <xdr:to>
      <xdr:col>2</xdr:col>
      <xdr:colOff>289983</xdr:colOff>
      <xdr:row>5</xdr:row>
      <xdr:rowOff>88902</xdr:rowOff>
    </xdr:to>
    <xdr:sp macro="" textlink="">
      <xdr:nvSpPr>
        <xdr:cNvPr id="35" name="Oval 34">
          <a:hlinkClick xmlns:r="http://schemas.openxmlformats.org/officeDocument/2006/relationships" r:id="rId18"/>
          <a:extLst>
            <a:ext uri="{FF2B5EF4-FFF2-40B4-BE49-F238E27FC236}">
              <a16:creationId xmlns:a16="http://schemas.microsoft.com/office/drawing/2014/main" id="{00000000-0008-0000-0300-000023000000}"/>
            </a:ext>
          </a:extLst>
        </xdr:cNvPr>
        <xdr:cNvSpPr/>
      </xdr:nvSpPr>
      <xdr:spPr>
        <a:xfrm>
          <a:off x="1298575" y="663577"/>
          <a:ext cx="219075" cy="219075"/>
        </a:xfrm>
        <a:prstGeom prst="ellipse">
          <a:avLst/>
        </a:prstGeom>
        <a:noFill/>
        <a:ln w="3810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22</xdr:col>
      <xdr:colOff>600075</xdr:colOff>
      <xdr:row>0</xdr:row>
      <xdr:rowOff>0</xdr:rowOff>
    </xdr:from>
    <xdr:to>
      <xdr:col>29</xdr:col>
      <xdr:colOff>504825</xdr:colOff>
      <xdr:row>3</xdr:row>
      <xdr:rowOff>57149</xdr:rowOff>
    </xdr:to>
    <xdr:sp macro="" textlink="">
      <xdr:nvSpPr>
        <xdr:cNvPr id="36" name="TextBox 35">
          <a:extLst>
            <a:ext uri="{FF2B5EF4-FFF2-40B4-BE49-F238E27FC236}">
              <a16:creationId xmlns:a16="http://schemas.microsoft.com/office/drawing/2014/main" id="{00000000-0008-0000-0300-000024000000}"/>
            </a:ext>
          </a:extLst>
        </xdr:cNvPr>
        <xdr:cNvSpPr txBox="1"/>
      </xdr:nvSpPr>
      <xdr:spPr>
        <a:xfrm>
          <a:off x="14011275" y="0"/>
          <a:ext cx="4171950" cy="542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4000">
              <a:solidFill>
                <a:srgbClr val="FBFBFB"/>
              </a:solidFill>
              <a:latin typeface="+mj-lt"/>
            </a:rPr>
            <a:t>TREND</a:t>
          </a:r>
          <a:r>
            <a:rPr lang="en-AU" sz="4000" baseline="0">
              <a:solidFill>
                <a:srgbClr val="FBFBFB"/>
              </a:solidFill>
              <a:latin typeface="+mj-lt"/>
            </a:rPr>
            <a:t> ANALYSIS</a:t>
          </a:r>
          <a:endParaRPr lang="en-AU" sz="4000">
            <a:solidFill>
              <a:srgbClr val="FBFBFB"/>
            </a:solidFill>
            <a:latin typeface="+mj-lt"/>
          </a:endParaRPr>
        </a:p>
      </xdr:txBody>
    </xdr:sp>
    <xdr:clientData/>
  </xdr:twoCellAnchor>
</xdr:wsDr>
</file>

<file path=xl/drawings/drawing12.xml><?xml version="1.0" encoding="utf-8"?>
<c:userShapes xmlns:c="http://schemas.openxmlformats.org/drawingml/2006/chart">
  <cdr:relSizeAnchor xmlns:cdr="http://schemas.openxmlformats.org/drawingml/2006/chartDrawing">
    <cdr:from>
      <cdr:x>0.00284</cdr:x>
      <cdr:y>0.81416</cdr:y>
    </cdr:from>
    <cdr:to>
      <cdr:x>0.27273</cdr:x>
      <cdr:y>1</cdr:y>
    </cdr:to>
    <cdr:sp macro="" textlink="">
      <cdr:nvSpPr>
        <cdr:cNvPr id="2" name="TextBox 1">
          <a:extLst xmlns:a="http://schemas.openxmlformats.org/drawingml/2006/main">
            <a:ext uri="{FF2B5EF4-FFF2-40B4-BE49-F238E27FC236}">
              <a16:creationId xmlns:a16="http://schemas.microsoft.com/office/drawing/2014/main" id="{D8F52679-A8E7-450A-A69A-65322BE01678}"/>
            </a:ext>
          </a:extLst>
        </cdr:cNvPr>
        <cdr:cNvSpPr txBox="1"/>
      </cdr:nvSpPr>
      <cdr:spPr>
        <a:xfrm xmlns:a="http://schemas.openxmlformats.org/drawingml/2006/main">
          <a:off x="28575" y="2628900"/>
          <a:ext cx="2714662" cy="600075"/>
        </a:xfrm>
        <a:prstGeom xmlns:a="http://schemas.openxmlformats.org/drawingml/2006/main" prst="rect">
          <a:avLst/>
        </a:prstGeom>
        <a:ln xmlns:a="http://schemas.openxmlformats.org/drawingml/2006/main">
          <a:noFill/>
        </a:ln>
      </cdr:spPr>
      <cdr:txBody>
        <a:bodyPr xmlns:a="http://schemas.openxmlformats.org/drawingml/2006/main" vertOverflow="clip" wrap="square" rtlCol="0" anchor="ctr"/>
        <a:lstStyle xmlns:a="http://schemas.openxmlformats.org/drawingml/2006/main"/>
        <a:p xmlns:a="http://schemas.openxmlformats.org/drawingml/2006/main">
          <a:pPr algn="l"/>
          <a:r>
            <a:rPr lang="en-AU" sz="4000" b="1">
              <a:solidFill>
                <a:schemeClr val="accent5">
                  <a:alpha val="25000"/>
                </a:schemeClr>
              </a:solidFill>
              <a:latin typeface="Franklin Gothic Medium Cond" panose="020B0606030402020204" pitchFamily="34" charset="0"/>
              <a:ea typeface="+mn-ea"/>
              <a:cs typeface="+mn-cs"/>
            </a:rPr>
            <a:t>Amount</a:t>
          </a: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0.67187</cdr:y>
    </cdr:from>
    <cdr:to>
      <cdr:x>0.29051</cdr:x>
      <cdr:y>0.9375</cdr:y>
    </cdr:to>
    <cdr:sp macro="" textlink="">
      <cdr:nvSpPr>
        <cdr:cNvPr id="2" name="TextBox 1">
          <a:extLst xmlns:a="http://schemas.openxmlformats.org/drawingml/2006/main">
            <a:ext uri="{FF2B5EF4-FFF2-40B4-BE49-F238E27FC236}">
              <a16:creationId xmlns:a16="http://schemas.microsoft.com/office/drawing/2014/main" id="{80B86B93-8A07-404B-98F9-C1094F5E3C20}"/>
            </a:ext>
          </a:extLst>
        </cdr:cNvPr>
        <cdr:cNvSpPr txBox="1"/>
      </cdr:nvSpPr>
      <cdr:spPr>
        <a:xfrm xmlns:a="http://schemas.openxmlformats.org/drawingml/2006/main">
          <a:off x="0" y="1228724"/>
          <a:ext cx="2922076" cy="485775"/>
        </a:xfrm>
        <a:prstGeom xmlns:a="http://schemas.openxmlformats.org/drawingml/2006/main" prst="rect">
          <a:avLst/>
        </a:prstGeom>
        <a:ln xmlns:a="http://schemas.openxmlformats.org/drawingml/2006/main">
          <a:noFill/>
        </a:ln>
      </cdr:spPr>
      <cdr:txBody>
        <a:bodyPr xmlns:a="http://schemas.openxmlformats.org/drawingml/2006/main" vertOverflow="clip" wrap="square" rtlCol="0" anchor="ctr"/>
        <a:lstStyle xmlns:a="http://schemas.openxmlformats.org/drawingml/2006/main"/>
        <a:p xmlns:a="http://schemas.openxmlformats.org/drawingml/2006/main">
          <a:pPr marL="0" indent="0" algn="l"/>
          <a:r>
            <a:rPr lang="en-AU" sz="3600" b="1">
              <a:solidFill>
                <a:schemeClr val="tx2">
                  <a:alpha val="21000"/>
                </a:schemeClr>
              </a:solidFill>
              <a:latin typeface="Franklin Gothic Medium Cond" panose="020B0606030402020204" pitchFamily="34" charset="0"/>
              <a:ea typeface="+mn-ea"/>
              <a:cs typeface="+mn-cs"/>
            </a:rPr>
            <a:t>Variance $</a:t>
          </a:r>
        </a:p>
      </cdr:txBody>
    </cdr:sp>
  </cdr:relSizeAnchor>
</c:userShapes>
</file>

<file path=xl/drawings/drawing14.xml><?xml version="1.0" encoding="utf-8"?>
<c:userShapes xmlns:c="http://schemas.openxmlformats.org/drawingml/2006/chart">
  <cdr:relSizeAnchor xmlns:cdr="http://schemas.openxmlformats.org/drawingml/2006/chartDrawing">
    <cdr:from>
      <cdr:x>0</cdr:x>
      <cdr:y>0.69568</cdr:y>
    </cdr:from>
    <cdr:to>
      <cdr:x>0.24297</cdr:x>
      <cdr:y>0.96151</cdr:y>
    </cdr:to>
    <cdr:sp macro="" textlink="">
      <cdr:nvSpPr>
        <cdr:cNvPr id="2" name="TextBox 1">
          <a:extLst xmlns:a="http://schemas.openxmlformats.org/drawingml/2006/main">
            <a:ext uri="{FF2B5EF4-FFF2-40B4-BE49-F238E27FC236}">
              <a16:creationId xmlns:a16="http://schemas.microsoft.com/office/drawing/2014/main" id="{52B5B209-7FC3-46B2-9686-AA89B523511B}"/>
            </a:ext>
          </a:extLst>
        </cdr:cNvPr>
        <cdr:cNvSpPr txBox="1"/>
      </cdr:nvSpPr>
      <cdr:spPr>
        <a:xfrm xmlns:a="http://schemas.openxmlformats.org/drawingml/2006/main">
          <a:off x="0" y="1272267"/>
          <a:ext cx="2443857" cy="486136"/>
        </a:xfrm>
        <a:prstGeom xmlns:a="http://schemas.openxmlformats.org/drawingml/2006/main" prst="rect">
          <a:avLst/>
        </a:prstGeom>
        <a:ln xmlns:a="http://schemas.openxmlformats.org/drawingml/2006/main">
          <a:noFill/>
        </a:ln>
      </cdr:spPr>
      <cdr:txBody>
        <a:bodyPr xmlns:a="http://schemas.openxmlformats.org/drawingml/2006/main" vertOverflow="clip" wrap="square" rtlCol="0" anchor="ctr"/>
        <a:lstStyle xmlns:a="http://schemas.openxmlformats.org/drawingml/2006/main"/>
        <a:p xmlns:a="http://schemas.openxmlformats.org/drawingml/2006/main">
          <a:pPr marL="0" indent="0" algn="l"/>
          <a:r>
            <a:rPr lang="en-AU" sz="3600" b="1">
              <a:solidFill>
                <a:schemeClr val="tx1">
                  <a:alpha val="25000"/>
                </a:schemeClr>
              </a:solidFill>
              <a:latin typeface="Franklin Gothic Medium Cond" panose="020B0606030402020204" pitchFamily="34" charset="0"/>
              <a:ea typeface="+mn-ea"/>
              <a:cs typeface="+mn-cs"/>
            </a:rPr>
            <a:t>Growth</a:t>
          </a:r>
        </a:p>
      </cdr:txBody>
    </cdr:sp>
  </cdr:relSizeAnchor>
</c:userShapes>
</file>

<file path=xl/drawings/drawing15.xml><?xml version="1.0" encoding="utf-8"?>
<c:userShapes xmlns:c="http://schemas.openxmlformats.org/drawingml/2006/chart">
  <cdr:relSizeAnchor xmlns:cdr="http://schemas.openxmlformats.org/drawingml/2006/chartDrawing">
    <cdr:from>
      <cdr:x>0.00284</cdr:x>
      <cdr:y>0.74549</cdr:y>
    </cdr:from>
    <cdr:to>
      <cdr:x>0.29231</cdr:x>
      <cdr:y>0.96077</cdr:y>
    </cdr:to>
    <cdr:sp macro="" textlink="">
      <cdr:nvSpPr>
        <cdr:cNvPr id="2" name="TextBox 1">
          <a:extLst xmlns:a="http://schemas.openxmlformats.org/drawingml/2006/main">
            <a:ext uri="{FF2B5EF4-FFF2-40B4-BE49-F238E27FC236}">
              <a16:creationId xmlns:a16="http://schemas.microsoft.com/office/drawing/2014/main" id="{C9526953-D3CE-4E1B-9719-E25C1ACCD42D}"/>
            </a:ext>
          </a:extLst>
        </cdr:cNvPr>
        <cdr:cNvSpPr txBox="1"/>
      </cdr:nvSpPr>
      <cdr:spPr>
        <a:xfrm xmlns:a="http://schemas.openxmlformats.org/drawingml/2006/main">
          <a:off x="28575" y="1363351"/>
          <a:ext cx="2911642" cy="393699"/>
        </a:xfrm>
        <a:prstGeom xmlns:a="http://schemas.openxmlformats.org/drawingml/2006/main" prst="rect">
          <a:avLst/>
        </a:prstGeom>
        <a:ln xmlns:a="http://schemas.openxmlformats.org/drawingml/2006/main">
          <a:noFill/>
        </a:ln>
      </cdr:spPr>
      <cdr:txBody>
        <a:bodyPr xmlns:a="http://schemas.openxmlformats.org/drawingml/2006/main" vertOverflow="clip" wrap="square" rtlCol="0" anchor="ctr"/>
        <a:lstStyle xmlns:a="http://schemas.openxmlformats.org/drawingml/2006/main"/>
        <a:p xmlns:a="http://schemas.openxmlformats.org/drawingml/2006/main">
          <a:pPr marL="0" indent="0" algn="l"/>
          <a:r>
            <a:rPr lang="en-AU" sz="3600" b="1">
              <a:solidFill>
                <a:schemeClr val="tx2">
                  <a:alpha val="21000"/>
                </a:schemeClr>
              </a:solidFill>
              <a:latin typeface="Franklin Gothic Medium Cond" panose="020B0606030402020204" pitchFamily="34" charset="0"/>
              <a:ea typeface="+mn-ea"/>
              <a:cs typeface="+mn-cs"/>
            </a:rPr>
            <a:t>Variance %</a:t>
          </a:r>
        </a:p>
      </cdr:txBody>
    </cdr:sp>
  </cdr:relSizeAnchor>
</c:userShapes>
</file>

<file path=xl/drawings/drawing16.xml><?xml version="1.0" encoding="utf-8"?>
<c:userShapes xmlns:c="http://schemas.openxmlformats.org/drawingml/2006/chart">
  <cdr:relSizeAnchor xmlns:cdr="http://schemas.openxmlformats.org/drawingml/2006/chartDrawing">
    <cdr:from>
      <cdr:x>0</cdr:x>
      <cdr:y>0.68229</cdr:y>
    </cdr:from>
    <cdr:to>
      <cdr:x>0.32571</cdr:x>
      <cdr:y>1</cdr:y>
    </cdr:to>
    <cdr:sp macro="" textlink="">
      <cdr:nvSpPr>
        <cdr:cNvPr id="2" name="TextBox 1">
          <a:extLst xmlns:a="http://schemas.openxmlformats.org/drawingml/2006/main">
            <a:ext uri="{FF2B5EF4-FFF2-40B4-BE49-F238E27FC236}">
              <a16:creationId xmlns:a16="http://schemas.microsoft.com/office/drawing/2014/main" id="{E559D17F-B1B3-4B3C-A218-964207B37F42}"/>
            </a:ext>
          </a:extLst>
        </cdr:cNvPr>
        <cdr:cNvSpPr txBox="1"/>
      </cdr:nvSpPr>
      <cdr:spPr>
        <a:xfrm xmlns:a="http://schemas.openxmlformats.org/drawingml/2006/main">
          <a:off x="0" y="1247776"/>
          <a:ext cx="3257550" cy="581024"/>
        </a:xfrm>
        <a:prstGeom xmlns:a="http://schemas.openxmlformats.org/drawingml/2006/main" prst="rect">
          <a:avLst/>
        </a:prstGeom>
        <a:ln xmlns:a="http://schemas.openxmlformats.org/drawingml/2006/main">
          <a:noFill/>
        </a:ln>
      </cdr:spPr>
      <cdr:txBody>
        <a:bodyPr xmlns:a="http://schemas.openxmlformats.org/drawingml/2006/main" vertOverflow="clip" wrap="square" rtlCol="0" anchor="ctr"/>
        <a:lstStyle xmlns:a="http://schemas.openxmlformats.org/drawingml/2006/main"/>
        <a:p xmlns:a="http://schemas.openxmlformats.org/drawingml/2006/main">
          <a:pPr marL="0" indent="0" algn="l"/>
          <a:r>
            <a:rPr lang="en-AU" sz="3600" b="1">
              <a:solidFill>
                <a:schemeClr val="tx2">
                  <a:alpha val="21000"/>
                </a:schemeClr>
              </a:solidFill>
              <a:latin typeface="Franklin Gothic Medium Cond" panose="020B0606030402020204" pitchFamily="34" charset="0"/>
              <a:ea typeface="+mn-ea"/>
              <a:cs typeface="+mn-cs"/>
            </a:rPr>
            <a:t>% Over Revenue</a:t>
          </a:r>
        </a:p>
      </cdr:txBody>
    </cdr:sp>
  </cdr:relSizeAnchor>
</c:userShapes>
</file>

<file path=xl/drawings/drawing17.xml><?xml version="1.0" encoding="utf-8"?>
<xdr:wsDr xmlns:xdr="http://schemas.openxmlformats.org/drawingml/2006/spreadsheetDrawing" xmlns:a="http://schemas.openxmlformats.org/drawingml/2006/main">
  <xdr:twoCellAnchor editAs="oneCell">
    <xdr:from>
      <xdr:col>4</xdr:col>
      <xdr:colOff>19050</xdr:colOff>
      <xdr:row>0</xdr:row>
      <xdr:rowOff>76200</xdr:rowOff>
    </xdr:from>
    <xdr:to>
      <xdr:col>5</xdr:col>
      <xdr:colOff>411481</xdr:colOff>
      <xdr:row>2</xdr:row>
      <xdr:rowOff>118110</xdr:rowOff>
    </xdr:to>
    <mc:AlternateContent xmlns:mc="http://schemas.openxmlformats.org/markup-compatibility/2006" xmlns:a14="http://schemas.microsoft.com/office/drawing/2010/main">
      <mc:Choice Requires="a14">
        <xdr:graphicFrame macro="">
          <xdr:nvGraphicFramePr>
            <xdr:cNvPr id="5" name="SCENARIO 2">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SCENARIO 2"/>
            </a:graphicData>
          </a:graphic>
        </xdr:graphicFrame>
      </mc:Choice>
      <mc:Fallback xmlns="">
        <xdr:sp macro="" textlink="">
          <xdr:nvSpPr>
            <xdr:cNvPr id="0" name=""/>
            <xdr:cNvSpPr>
              <a:spLocks noTextEdit="1"/>
            </xdr:cNvSpPr>
          </xdr:nvSpPr>
          <xdr:spPr>
            <a:xfrm>
              <a:off x="2457450" y="76200"/>
              <a:ext cx="1297306" cy="36576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721360</xdr:colOff>
      <xdr:row>0</xdr:row>
      <xdr:rowOff>76200</xdr:rowOff>
    </xdr:from>
    <xdr:to>
      <xdr:col>5</xdr:col>
      <xdr:colOff>2018666</xdr:colOff>
      <xdr:row>2</xdr:row>
      <xdr:rowOff>118110</xdr:rowOff>
    </xdr:to>
    <mc:AlternateContent xmlns:mc="http://schemas.openxmlformats.org/markup-compatibility/2006" xmlns:a14="http://schemas.microsoft.com/office/drawing/2010/main">
      <mc:Choice Requires="a14">
        <xdr:graphicFrame macro="">
          <xdr:nvGraphicFramePr>
            <xdr:cNvPr id="6" name="SUM METHOD 2">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microsoft.com/office/drawing/2010/slicer">
              <sle:slicer xmlns:sle="http://schemas.microsoft.com/office/drawing/2010/slicer" name="SUM METHOD 2"/>
            </a:graphicData>
          </a:graphic>
        </xdr:graphicFrame>
      </mc:Choice>
      <mc:Fallback xmlns="">
        <xdr:sp macro="" textlink="">
          <xdr:nvSpPr>
            <xdr:cNvPr id="0" name=""/>
            <xdr:cNvSpPr>
              <a:spLocks noTextEdit="1"/>
            </xdr:cNvSpPr>
          </xdr:nvSpPr>
          <xdr:spPr>
            <a:xfrm>
              <a:off x="4064635" y="76200"/>
              <a:ext cx="1297306" cy="36576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242570</xdr:colOff>
      <xdr:row>0</xdr:row>
      <xdr:rowOff>76200</xdr:rowOff>
    </xdr:from>
    <xdr:to>
      <xdr:col>10</xdr:col>
      <xdr:colOff>261620</xdr:colOff>
      <xdr:row>2</xdr:row>
      <xdr:rowOff>118110</xdr:rowOff>
    </xdr:to>
    <mc:AlternateContent xmlns:mc="http://schemas.openxmlformats.org/markup-compatibility/2006" xmlns:a14="http://schemas.microsoft.com/office/drawing/2010/main">
      <mc:Choice Requires="a14">
        <xdr:graphicFrame macro="">
          <xdr:nvGraphicFramePr>
            <xdr:cNvPr id="2" name="FISCAL YEAR 2">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FISCAL YEAR 2"/>
            </a:graphicData>
          </a:graphic>
        </xdr:graphicFrame>
      </mc:Choice>
      <mc:Fallback xmlns="">
        <xdr:sp macro="" textlink="">
          <xdr:nvSpPr>
            <xdr:cNvPr id="0" name=""/>
            <xdr:cNvSpPr>
              <a:spLocks noTextEdit="1"/>
            </xdr:cNvSpPr>
          </xdr:nvSpPr>
          <xdr:spPr>
            <a:xfrm>
              <a:off x="5671820" y="76200"/>
              <a:ext cx="3028950" cy="36576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571500</xdr:colOff>
      <xdr:row>0</xdr:row>
      <xdr:rowOff>76200</xdr:rowOff>
    </xdr:from>
    <xdr:to>
      <xdr:col>13</xdr:col>
      <xdr:colOff>699136</xdr:colOff>
      <xdr:row>2</xdr:row>
      <xdr:rowOff>118110</xdr:rowOff>
    </xdr:to>
    <mc:AlternateContent xmlns:mc="http://schemas.openxmlformats.org/markup-compatibility/2006" xmlns:a14="http://schemas.microsoft.com/office/drawing/2010/main">
      <mc:Choice Requires="a14">
        <xdr:graphicFrame macro="">
          <xdr:nvGraphicFramePr>
            <xdr:cNvPr id="3" name="QUARTER LABEL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QUARTER LABEL 2"/>
            </a:graphicData>
          </a:graphic>
        </xdr:graphicFrame>
      </mc:Choice>
      <mc:Fallback xmlns="">
        <xdr:sp macro="" textlink="">
          <xdr:nvSpPr>
            <xdr:cNvPr id="0" name=""/>
            <xdr:cNvSpPr>
              <a:spLocks noTextEdit="1"/>
            </xdr:cNvSpPr>
          </xdr:nvSpPr>
          <xdr:spPr>
            <a:xfrm>
              <a:off x="9010650" y="76200"/>
              <a:ext cx="2451736" cy="36576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123825</xdr:colOff>
      <xdr:row>5</xdr:row>
      <xdr:rowOff>76202</xdr:rowOff>
    </xdr:from>
    <xdr:to>
      <xdr:col>0</xdr:col>
      <xdr:colOff>514350</xdr:colOff>
      <xdr:row>7</xdr:row>
      <xdr:rowOff>142877</xdr:rowOff>
    </xdr:to>
    <xdr:pic>
      <xdr:nvPicPr>
        <xdr:cNvPr id="27" name="Graphic 26" descr="Bar chart">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3825" y="1057277"/>
          <a:ext cx="390525" cy="390525"/>
        </a:xfrm>
        <a:prstGeom prst="rect">
          <a:avLst/>
        </a:prstGeom>
      </xdr:spPr>
    </xdr:pic>
    <xdr:clientData/>
  </xdr:twoCellAnchor>
  <xdr:twoCellAnchor editAs="absolute">
    <xdr:from>
      <xdr:col>0</xdr:col>
      <xdr:colOff>142875</xdr:colOff>
      <xdr:row>16</xdr:row>
      <xdr:rowOff>33302</xdr:rowOff>
    </xdr:from>
    <xdr:to>
      <xdr:col>0</xdr:col>
      <xdr:colOff>533400</xdr:colOff>
      <xdr:row>18</xdr:row>
      <xdr:rowOff>99977</xdr:rowOff>
    </xdr:to>
    <xdr:pic>
      <xdr:nvPicPr>
        <xdr:cNvPr id="28" name="Graphic 27" descr="Document">
          <a:extLst>
            <a:ext uri="{FF2B5EF4-FFF2-40B4-BE49-F238E27FC236}">
              <a16:creationId xmlns:a16="http://schemas.microsoft.com/office/drawing/2014/main" id="{00000000-0008-0000-0400-00001C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42875" y="2795552"/>
          <a:ext cx="390525" cy="390525"/>
        </a:xfrm>
        <a:prstGeom prst="rect">
          <a:avLst/>
        </a:prstGeom>
      </xdr:spPr>
    </xdr:pic>
    <xdr:clientData/>
  </xdr:twoCellAnchor>
  <xdr:twoCellAnchor editAs="absolute">
    <xdr:from>
      <xdr:col>2</xdr:col>
      <xdr:colOff>304800</xdr:colOff>
      <xdr:row>3</xdr:row>
      <xdr:rowOff>152401</xdr:rowOff>
    </xdr:from>
    <xdr:to>
      <xdr:col>2</xdr:col>
      <xdr:colOff>571501</xdr:colOff>
      <xdr:row>4</xdr:row>
      <xdr:rowOff>257177</xdr:rowOff>
    </xdr:to>
    <xdr:pic>
      <xdr:nvPicPr>
        <xdr:cNvPr id="29" name="Graphic 28" descr="Play">
          <a:hlinkClick xmlns:r="http://schemas.openxmlformats.org/officeDocument/2006/relationships" r:id="rId5"/>
          <a:extLst>
            <a:ext uri="{FF2B5EF4-FFF2-40B4-BE49-F238E27FC236}">
              <a16:creationId xmlns:a16="http://schemas.microsoft.com/office/drawing/2014/main" id="{00000000-0008-0000-0400-00001D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524000" y="638176"/>
          <a:ext cx="266701" cy="266701"/>
        </a:xfrm>
        <a:prstGeom prst="rect">
          <a:avLst/>
        </a:prstGeom>
      </xdr:spPr>
    </xdr:pic>
    <xdr:clientData/>
  </xdr:twoCellAnchor>
  <xdr:twoCellAnchor editAs="absolute">
    <xdr:from>
      <xdr:col>1</xdr:col>
      <xdr:colOff>409574</xdr:colOff>
      <xdr:row>3</xdr:row>
      <xdr:rowOff>152400</xdr:rowOff>
    </xdr:from>
    <xdr:to>
      <xdr:col>2</xdr:col>
      <xdr:colOff>66675</xdr:colOff>
      <xdr:row>4</xdr:row>
      <xdr:rowOff>257176</xdr:rowOff>
    </xdr:to>
    <xdr:pic>
      <xdr:nvPicPr>
        <xdr:cNvPr id="30" name="Graphic 29" descr="Play">
          <a:extLst>
            <a:ext uri="{FF2B5EF4-FFF2-40B4-BE49-F238E27FC236}">
              <a16:creationId xmlns:a16="http://schemas.microsoft.com/office/drawing/2014/main" id="{00000000-0008-0000-0400-00001E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10800000">
          <a:off x="1019174" y="638175"/>
          <a:ext cx="266701" cy="266701"/>
        </a:xfrm>
        <a:prstGeom prst="rect">
          <a:avLst/>
        </a:prstGeom>
      </xdr:spPr>
    </xdr:pic>
    <xdr:clientData/>
  </xdr:twoCellAnchor>
  <xdr:twoCellAnchor editAs="absolute">
    <xdr:from>
      <xdr:col>1</xdr:col>
      <xdr:colOff>76200</xdr:colOff>
      <xdr:row>16</xdr:row>
      <xdr:rowOff>38103</xdr:rowOff>
    </xdr:from>
    <xdr:to>
      <xdr:col>3</xdr:col>
      <xdr:colOff>57149</xdr:colOff>
      <xdr:row>18</xdr:row>
      <xdr:rowOff>95253</xdr:rowOff>
    </xdr:to>
    <xdr:sp macro="" textlink="">
      <xdr:nvSpPr>
        <xdr:cNvPr id="31" name="TextBox 30">
          <a:extLst>
            <a:ext uri="{FF2B5EF4-FFF2-40B4-BE49-F238E27FC236}">
              <a16:creationId xmlns:a16="http://schemas.microsoft.com/office/drawing/2014/main" id="{00000000-0008-0000-0400-00001F000000}"/>
            </a:ext>
          </a:extLst>
        </xdr:cNvPr>
        <xdr:cNvSpPr txBox="1"/>
      </xdr:nvSpPr>
      <xdr:spPr>
        <a:xfrm>
          <a:off x="685800" y="2800353"/>
          <a:ext cx="1200149" cy="381000"/>
        </a:xfrm>
        <a:prstGeom prst="rect">
          <a:avLst/>
        </a:prstGeom>
        <a:gradFill flip="none" rotWithShape="1">
          <a:gsLst>
            <a:gs pos="100000">
              <a:schemeClr val="accent6">
                <a:lumMod val="75000"/>
              </a:schemeClr>
            </a:gs>
            <a:gs pos="0">
              <a:schemeClr val="tx1"/>
            </a:gs>
          </a:gsLst>
          <a:lin ang="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bg1"/>
              </a:solidFill>
              <a:latin typeface="+mj-lt"/>
            </a:rPr>
            <a:t>REPORTS</a:t>
          </a:r>
        </a:p>
      </xdr:txBody>
    </xdr:sp>
    <xdr:clientData/>
  </xdr:twoCellAnchor>
  <xdr:twoCellAnchor editAs="absolute">
    <xdr:from>
      <xdr:col>1</xdr:col>
      <xdr:colOff>28576</xdr:colOff>
      <xdr:row>5</xdr:row>
      <xdr:rowOff>133353</xdr:rowOff>
    </xdr:from>
    <xdr:to>
      <xdr:col>3</xdr:col>
      <xdr:colOff>9525</xdr:colOff>
      <xdr:row>8</xdr:row>
      <xdr:rowOff>28578</xdr:rowOff>
    </xdr:to>
    <xdr:sp macro="" textlink="">
      <xdr:nvSpPr>
        <xdr:cNvPr id="32" name="TextBox 31">
          <a:extLst>
            <a:ext uri="{FF2B5EF4-FFF2-40B4-BE49-F238E27FC236}">
              <a16:creationId xmlns:a16="http://schemas.microsoft.com/office/drawing/2014/main" id="{00000000-0008-0000-0400-000020000000}"/>
            </a:ext>
          </a:extLst>
        </xdr:cNvPr>
        <xdr:cNvSpPr txBox="1"/>
      </xdr:nvSpPr>
      <xdr:spPr>
        <a:xfrm>
          <a:off x="638176" y="1114428"/>
          <a:ext cx="1200149" cy="381000"/>
        </a:xfrm>
        <a:prstGeom prst="rect">
          <a:avLst/>
        </a:prstGeom>
        <a:gradFill flip="none" rotWithShape="1">
          <a:gsLst>
            <a:gs pos="100000">
              <a:schemeClr val="tx2"/>
            </a:gs>
            <a:gs pos="0">
              <a:schemeClr val="tx1"/>
            </a:gs>
          </a:gsLst>
          <a:lin ang="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tx2">
                  <a:lumMod val="60000"/>
                  <a:lumOff val="40000"/>
                </a:schemeClr>
              </a:solidFill>
              <a:latin typeface="+mj-lt"/>
            </a:rPr>
            <a:t>DASHBOARD</a:t>
          </a:r>
        </a:p>
      </xdr:txBody>
    </xdr:sp>
    <xdr:clientData/>
  </xdr:twoCellAnchor>
  <xdr:twoCellAnchor editAs="absolute">
    <xdr:from>
      <xdr:col>0</xdr:col>
      <xdr:colOff>409576</xdr:colOff>
      <xdr:row>8</xdr:row>
      <xdr:rowOff>85728</xdr:rowOff>
    </xdr:from>
    <xdr:to>
      <xdr:col>3</xdr:col>
      <xdr:colOff>19050</xdr:colOff>
      <xdr:row>10</xdr:row>
      <xdr:rowOff>142878</xdr:rowOff>
    </xdr:to>
    <xdr:sp macro="" textlink="">
      <xdr:nvSpPr>
        <xdr:cNvPr id="33" name="TextBox 32">
          <a:hlinkClick xmlns:r="http://schemas.openxmlformats.org/officeDocument/2006/relationships" r:id="rId8"/>
          <a:extLst>
            <a:ext uri="{FF2B5EF4-FFF2-40B4-BE49-F238E27FC236}">
              <a16:creationId xmlns:a16="http://schemas.microsoft.com/office/drawing/2014/main" id="{00000000-0008-0000-0400-000021000000}"/>
            </a:ext>
          </a:extLst>
        </xdr:cNvPr>
        <xdr:cNvSpPr txBox="1"/>
      </xdr:nvSpPr>
      <xdr:spPr>
        <a:xfrm>
          <a:off x="409576" y="1552578"/>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tx2"/>
              </a:solidFill>
              <a:latin typeface="+mj-lt"/>
            </a:rPr>
            <a:t>Account Analysis</a:t>
          </a:r>
        </a:p>
      </xdr:txBody>
    </xdr:sp>
    <xdr:clientData/>
  </xdr:twoCellAnchor>
  <xdr:twoCellAnchor editAs="absolute">
    <xdr:from>
      <xdr:col>0</xdr:col>
      <xdr:colOff>409576</xdr:colOff>
      <xdr:row>11</xdr:row>
      <xdr:rowOff>3</xdr:rowOff>
    </xdr:from>
    <xdr:to>
      <xdr:col>3</xdr:col>
      <xdr:colOff>19050</xdr:colOff>
      <xdr:row>13</xdr:row>
      <xdr:rowOff>57153</xdr:rowOff>
    </xdr:to>
    <xdr:sp macro="" textlink="">
      <xdr:nvSpPr>
        <xdr:cNvPr id="34" name="TextBox 33">
          <a:hlinkClick xmlns:r="http://schemas.openxmlformats.org/officeDocument/2006/relationships" r:id="rId9"/>
          <a:extLst>
            <a:ext uri="{FF2B5EF4-FFF2-40B4-BE49-F238E27FC236}">
              <a16:creationId xmlns:a16="http://schemas.microsoft.com/office/drawing/2014/main" id="{00000000-0008-0000-0400-000022000000}"/>
            </a:ext>
          </a:extLst>
        </xdr:cNvPr>
        <xdr:cNvSpPr txBox="1"/>
      </xdr:nvSpPr>
      <xdr:spPr>
        <a:xfrm>
          <a:off x="409576" y="1952628"/>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AU" sz="1100">
              <a:solidFill>
                <a:schemeClr val="tx2"/>
              </a:solidFill>
              <a:latin typeface="+mj-lt"/>
              <a:ea typeface="+mn-ea"/>
              <a:cs typeface="+mn-cs"/>
            </a:rPr>
            <a:t>Variance Analysis</a:t>
          </a:r>
        </a:p>
      </xdr:txBody>
    </xdr:sp>
    <xdr:clientData/>
  </xdr:twoCellAnchor>
  <xdr:twoCellAnchor editAs="absolute">
    <xdr:from>
      <xdr:col>0</xdr:col>
      <xdr:colOff>409576</xdr:colOff>
      <xdr:row>13</xdr:row>
      <xdr:rowOff>76203</xdr:rowOff>
    </xdr:from>
    <xdr:to>
      <xdr:col>3</xdr:col>
      <xdr:colOff>19050</xdr:colOff>
      <xdr:row>15</xdr:row>
      <xdr:rowOff>133353</xdr:rowOff>
    </xdr:to>
    <xdr:sp macro="" textlink="">
      <xdr:nvSpPr>
        <xdr:cNvPr id="35" name="TextBox 34">
          <a:hlinkClick xmlns:r="http://schemas.openxmlformats.org/officeDocument/2006/relationships" r:id="rId10"/>
          <a:extLst>
            <a:ext uri="{FF2B5EF4-FFF2-40B4-BE49-F238E27FC236}">
              <a16:creationId xmlns:a16="http://schemas.microsoft.com/office/drawing/2014/main" id="{00000000-0008-0000-0400-000023000000}"/>
            </a:ext>
          </a:extLst>
        </xdr:cNvPr>
        <xdr:cNvSpPr txBox="1"/>
      </xdr:nvSpPr>
      <xdr:spPr>
        <a:xfrm>
          <a:off x="409576" y="2352678"/>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AU" sz="1100">
              <a:solidFill>
                <a:schemeClr val="tx2"/>
              </a:solidFill>
              <a:latin typeface="+mj-lt"/>
              <a:ea typeface="+mn-ea"/>
              <a:cs typeface="+mn-cs"/>
            </a:rPr>
            <a:t>Trend Analysis</a:t>
          </a:r>
        </a:p>
      </xdr:txBody>
    </xdr:sp>
    <xdr:clientData/>
  </xdr:twoCellAnchor>
  <xdr:twoCellAnchor editAs="absolute">
    <xdr:from>
      <xdr:col>0</xdr:col>
      <xdr:colOff>400050</xdr:colOff>
      <xdr:row>18</xdr:row>
      <xdr:rowOff>152403</xdr:rowOff>
    </xdr:from>
    <xdr:to>
      <xdr:col>3</xdr:col>
      <xdr:colOff>9524</xdr:colOff>
      <xdr:row>21</xdr:row>
      <xdr:rowOff>47628</xdr:rowOff>
    </xdr:to>
    <xdr:sp macro="" textlink="">
      <xdr:nvSpPr>
        <xdr:cNvPr id="36" name="TextBox 35">
          <a:hlinkClick xmlns:r="http://schemas.openxmlformats.org/officeDocument/2006/relationships" r:id="rId11"/>
          <a:extLst>
            <a:ext uri="{FF2B5EF4-FFF2-40B4-BE49-F238E27FC236}">
              <a16:creationId xmlns:a16="http://schemas.microsoft.com/office/drawing/2014/main" id="{00000000-0008-0000-0400-000024000000}"/>
            </a:ext>
          </a:extLst>
        </xdr:cNvPr>
        <xdr:cNvSpPr txBox="1"/>
      </xdr:nvSpPr>
      <xdr:spPr>
        <a:xfrm>
          <a:off x="400050" y="3238503"/>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bg1">
                  <a:lumMod val="95000"/>
                </a:schemeClr>
              </a:solidFill>
              <a:latin typeface="+mj-lt"/>
            </a:rPr>
            <a:t>PL</a:t>
          </a:r>
          <a:r>
            <a:rPr lang="en-AU" sz="1100" baseline="0">
              <a:solidFill>
                <a:schemeClr val="bg1">
                  <a:lumMod val="95000"/>
                </a:schemeClr>
              </a:solidFill>
              <a:latin typeface="+mj-lt"/>
            </a:rPr>
            <a:t> Statement</a:t>
          </a:r>
          <a:endParaRPr lang="en-AU" sz="1100">
            <a:solidFill>
              <a:schemeClr val="bg1">
                <a:lumMod val="95000"/>
              </a:schemeClr>
            </a:solidFill>
            <a:latin typeface="+mj-lt"/>
          </a:endParaRPr>
        </a:p>
      </xdr:txBody>
    </xdr:sp>
    <xdr:clientData/>
  </xdr:twoCellAnchor>
  <xdr:twoCellAnchor editAs="absolute">
    <xdr:from>
      <xdr:col>0</xdr:col>
      <xdr:colOff>400050</xdr:colOff>
      <xdr:row>21</xdr:row>
      <xdr:rowOff>38103</xdr:rowOff>
    </xdr:from>
    <xdr:to>
      <xdr:col>3</xdr:col>
      <xdr:colOff>9524</xdr:colOff>
      <xdr:row>23</xdr:row>
      <xdr:rowOff>95253</xdr:rowOff>
    </xdr:to>
    <xdr:sp macro="" textlink="">
      <xdr:nvSpPr>
        <xdr:cNvPr id="37" name="TextBox 36">
          <a:hlinkClick xmlns:r="http://schemas.openxmlformats.org/officeDocument/2006/relationships" r:id="rId5"/>
          <a:extLst>
            <a:ext uri="{FF2B5EF4-FFF2-40B4-BE49-F238E27FC236}">
              <a16:creationId xmlns:a16="http://schemas.microsoft.com/office/drawing/2014/main" id="{00000000-0008-0000-0400-000025000000}"/>
            </a:ext>
          </a:extLst>
        </xdr:cNvPr>
        <xdr:cNvSpPr txBox="1"/>
      </xdr:nvSpPr>
      <xdr:spPr>
        <a:xfrm>
          <a:off x="400050" y="3609978"/>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AU" sz="1100">
              <a:solidFill>
                <a:schemeClr val="tx2"/>
              </a:solidFill>
              <a:latin typeface="+mj-lt"/>
              <a:ea typeface="+mn-ea"/>
              <a:cs typeface="+mn-cs"/>
            </a:rPr>
            <a:t>Variance Report</a:t>
          </a:r>
        </a:p>
      </xdr:txBody>
    </xdr:sp>
    <xdr:clientData/>
  </xdr:twoCellAnchor>
  <xdr:twoCellAnchor editAs="absolute">
    <xdr:from>
      <xdr:col>0</xdr:col>
      <xdr:colOff>400050</xdr:colOff>
      <xdr:row>23</xdr:row>
      <xdr:rowOff>85728</xdr:rowOff>
    </xdr:from>
    <xdr:to>
      <xdr:col>3</xdr:col>
      <xdr:colOff>9524</xdr:colOff>
      <xdr:row>25</xdr:row>
      <xdr:rowOff>142878</xdr:rowOff>
    </xdr:to>
    <xdr:sp macro="" textlink="">
      <xdr:nvSpPr>
        <xdr:cNvPr id="38" name="TextBox 37">
          <a:hlinkClick xmlns:r="http://schemas.openxmlformats.org/officeDocument/2006/relationships" r:id="rId12"/>
          <a:extLst>
            <a:ext uri="{FF2B5EF4-FFF2-40B4-BE49-F238E27FC236}">
              <a16:creationId xmlns:a16="http://schemas.microsoft.com/office/drawing/2014/main" id="{00000000-0008-0000-0400-000026000000}"/>
            </a:ext>
          </a:extLst>
        </xdr:cNvPr>
        <xdr:cNvSpPr txBox="1"/>
      </xdr:nvSpPr>
      <xdr:spPr>
        <a:xfrm>
          <a:off x="400050" y="3981453"/>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AU" sz="1100">
              <a:solidFill>
                <a:schemeClr val="tx2"/>
              </a:solidFill>
              <a:latin typeface="+mj-lt"/>
              <a:ea typeface="+mn-ea"/>
              <a:cs typeface="+mn-cs"/>
            </a:rPr>
            <a:t>Common Size PL</a:t>
          </a:r>
        </a:p>
      </xdr:txBody>
    </xdr:sp>
    <xdr:clientData/>
  </xdr:twoCellAnchor>
  <xdr:twoCellAnchor>
    <xdr:from>
      <xdr:col>2</xdr:col>
      <xdr:colOff>76200</xdr:colOff>
      <xdr:row>4</xdr:row>
      <xdr:rowOff>19052</xdr:rowOff>
    </xdr:from>
    <xdr:to>
      <xdr:col>2</xdr:col>
      <xdr:colOff>295275</xdr:colOff>
      <xdr:row>4</xdr:row>
      <xdr:rowOff>238127</xdr:rowOff>
    </xdr:to>
    <xdr:sp macro="" textlink="">
      <xdr:nvSpPr>
        <xdr:cNvPr id="40" name="Oval 39">
          <a:hlinkClick xmlns:r="http://schemas.openxmlformats.org/officeDocument/2006/relationships" r:id="rId13"/>
          <a:extLst>
            <a:ext uri="{FF2B5EF4-FFF2-40B4-BE49-F238E27FC236}">
              <a16:creationId xmlns:a16="http://schemas.microsoft.com/office/drawing/2014/main" id="{00000000-0008-0000-0400-000028000000}"/>
            </a:ext>
          </a:extLst>
        </xdr:cNvPr>
        <xdr:cNvSpPr/>
      </xdr:nvSpPr>
      <xdr:spPr>
        <a:xfrm>
          <a:off x="1295400" y="666752"/>
          <a:ext cx="219075" cy="219075"/>
        </a:xfrm>
        <a:prstGeom prst="ellipse">
          <a:avLst/>
        </a:prstGeom>
        <a:noFill/>
        <a:ln w="3810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3</xdr:col>
      <xdr:colOff>542925</xdr:colOff>
      <xdr:row>0</xdr:row>
      <xdr:rowOff>66675</xdr:rowOff>
    </xdr:from>
    <xdr:to>
      <xdr:col>5</xdr:col>
      <xdr:colOff>97156</xdr:colOff>
      <xdr:row>2</xdr:row>
      <xdr:rowOff>108585</xdr:rowOff>
    </xdr:to>
    <mc:AlternateContent xmlns:mc="http://schemas.openxmlformats.org/markup-compatibility/2006" xmlns:a14="http://schemas.microsoft.com/office/drawing/2010/main">
      <mc:Choice Requires="a14">
        <xdr:graphicFrame macro="">
          <xdr:nvGraphicFramePr>
            <xdr:cNvPr id="2" name="DATA TYP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DATA TYPE"/>
            </a:graphicData>
          </a:graphic>
        </xdr:graphicFrame>
      </mc:Choice>
      <mc:Fallback xmlns="">
        <xdr:sp macro="" textlink="">
          <xdr:nvSpPr>
            <xdr:cNvPr id="0" name=""/>
            <xdr:cNvSpPr>
              <a:spLocks noTextEdit="1"/>
            </xdr:cNvSpPr>
          </xdr:nvSpPr>
          <xdr:spPr>
            <a:xfrm>
              <a:off x="2371725" y="66675"/>
              <a:ext cx="1297306" cy="36576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426085</xdr:colOff>
      <xdr:row>0</xdr:row>
      <xdr:rowOff>66675</xdr:rowOff>
    </xdr:from>
    <xdr:to>
      <xdr:col>5</xdr:col>
      <xdr:colOff>1723391</xdr:colOff>
      <xdr:row>2</xdr:row>
      <xdr:rowOff>108585</xdr:rowOff>
    </xdr:to>
    <mc:AlternateContent xmlns:mc="http://schemas.openxmlformats.org/markup-compatibility/2006" xmlns:a14="http://schemas.microsoft.com/office/drawing/2010/main">
      <mc:Choice Requires="a14">
        <xdr:graphicFrame macro="">
          <xdr:nvGraphicFramePr>
            <xdr:cNvPr id="3" name="SUM METHOD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SUM METHOD 3"/>
            </a:graphicData>
          </a:graphic>
        </xdr:graphicFrame>
      </mc:Choice>
      <mc:Fallback xmlns="">
        <xdr:sp macro="" textlink="">
          <xdr:nvSpPr>
            <xdr:cNvPr id="0" name=""/>
            <xdr:cNvSpPr>
              <a:spLocks noTextEdit="1"/>
            </xdr:cNvSpPr>
          </xdr:nvSpPr>
          <xdr:spPr>
            <a:xfrm>
              <a:off x="3997960" y="66675"/>
              <a:ext cx="1297306" cy="36576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156845</xdr:colOff>
      <xdr:row>0</xdr:row>
      <xdr:rowOff>66675</xdr:rowOff>
    </xdr:from>
    <xdr:to>
      <xdr:col>10</xdr:col>
      <xdr:colOff>347345</xdr:colOff>
      <xdr:row>2</xdr:row>
      <xdr:rowOff>108585</xdr:rowOff>
    </xdr:to>
    <mc:AlternateContent xmlns:mc="http://schemas.openxmlformats.org/markup-compatibility/2006" xmlns:a14="http://schemas.microsoft.com/office/drawing/2010/main">
      <mc:Choice Requires="a14">
        <xdr:graphicFrame macro="">
          <xdr:nvGraphicFramePr>
            <xdr:cNvPr id="4" name="FISCAL YEAR 4">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FISCAL YEAR 4"/>
            </a:graphicData>
          </a:graphic>
        </xdr:graphicFrame>
      </mc:Choice>
      <mc:Fallback xmlns="">
        <xdr:sp macro="" textlink="">
          <xdr:nvSpPr>
            <xdr:cNvPr id="0" name=""/>
            <xdr:cNvSpPr>
              <a:spLocks noTextEdit="1"/>
            </xdr:cNvSpPr>
          </xdr:nvSpPr>
          <xdr:spPr>
            <a:xfrm>
              <a:off x="5624195" y="66675"/>
              <a:ext cx="3028950" cy="36576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676275</xdr:colOff>
      <xdr:row>0</xdr:row>
      <xdr:rowOff>66675</xdr:rowOff>
    </xdr:from>
    <xdr:to>
      <xdr:col>14</xdr:col>
      <xdr:colOff>232411</xdr:colOff>
      <xdr:row>2</xdr:row>
      <xdr:rowOff>108585</xdr:rowOff>
    </xdr:to>
    <mc:AlternateContent xmlns:mc="http://schemas.openxmlformats.org/markup-compatibility/2006" xmlns:a14="http://schemas.microsoft.com/office/drawing/2010/main">
      <mc:Choice Requires="a14">
        <xdr:graphicFrame macro="">
          <xdr:nvGraphicFramePr>
            <xdr:cNvPr id="5" name="QUARTER LABEL 5">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QUARTER LABEL 5"/>
            </a:graphicData>
          </a:graphic>
        </xdr:graphicFrame>
      </mc:Choice>
      <mc:Fallback xmlns="">
        <xdr:sp macro="" textlink="">
          <xdr:nvSpPr>
            <xdr:cNvPr id="0" name=""/>
            <xdr:cNvSpPr>
              <a:spLocks noTextEdit="1"/>
            </xdr:cNvSpPr>
          </xdr:nvSpPr>
          <xdr:spPr>
            <a:xfrm>
              <a:off x="8982075" y="66675"/>
              <a:ext cx="2451736" cy="36576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114300</xdr:colOff>
      <xdr:row>5</xdr:row>
      <xdr:rowOff>85727</xdr:rowOff>
    </xdr:from>
    <xdr:to>
      <xdr:col>0</xdr:col>
      <xdr:colOff>504825</xdr:colOff>
      <xdr:row>7</xdr:row>
      <xdr:rowOff>152402</xdr:rowOff>
    </xdr:to>
    <xdr:pic>
      <xdr:nvPicPr>
        <xdr:cNvPr id="6" name="Graphic 5" descr="Bar chart">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4300" y="1066802"/>
          <a:ext cx="390525" cy="390525"/>
        </a:xfrm>
        <a:prstGeom prst="rect">
          <a:avLst/>
        </a:prstGeom>
      </xdr:spPr>
    </xdr:pic>
    <xdr:clientData/>
  </xdr:twoCellAnchor>
  <xdr:twoCellAnchor editAs="absolute">
    <xdr:from>
      <xdr:col>0</xdr:col>
      <xdr:colOff>133350</xdr:colOff>
      <xdr:row>16</xdr:row>
      <xdr:rowOff>42827</xdr:rowOff>
    </xdr:from>
    <xdr:to>
      <xdr:col>0</xdr:col>
      <xdr:colOff>523875</xdr:colOff>
      <xdr:row>18</xdr:row>
      <xdr:rowOff>109502</xdr:rowOff>
    </xdr:to>
    <xdr:pic>
      <xdr:nvPicPr>
        <xdr:cNvPr id="7" name="Graphic 6" descr="Document">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33350" y="2805077"/>
          <a:ext cx="390525" cy="390525"/>
        </a:xfrm>
        <a:prstGeom prst="rect">
          <a:avLst/>
        </a:prstGeom>
      </xdr:spPr>
    </xdr:pic>
    <xdr:clientData/>
  </xdr:twoCellAnchor>
  <xdr:twoCellAnchor editAs="absolute">
    <xdr:from>
      <xdr:col>2</xdr:col>
      <xdr:colOff>295275</xdr:colOff>
      <xdr:row>4</xdr:row>
      <xdr:rowOff>1</xdr:rowOff>
    </xdr:from>
    <xdr:to>
      <xdr:col>2</xdr:col>
      <xdr:colOff>561976</xdr:colOff>
      <xdr:row>4</xdr:row>
      <xdr:rowOff>266702</xdr:rowOff>
    </xdr:to>
    <xdr:pic>
      <xdr:nvPicPr>
        <xdr:cNvPr id="8" name="Graphic 7" descr="Play">
          <a:hlinkClick xmlns:r="http://schemas.openxmlformats.org/officeDocument/2006/relationships" r:id="rId5"/>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514475" y="647701"/>
          <a:ext cx="266701" cy="266701"/>
        </a:xfrm>
        <a:prstGeom prst="rect">
          <a:avLst/>
        </a:prstGeom>
      </xdr:spPr>
    </xdr:pic>
    <xdr:clientData/>
  </xdr:twoCellAnchor>
  <xdr:twoCellAnchor editAs="absolute">
    <xdr:from>
      <xdr:col>1</xdr:col>
      <xdr:colOff>400049</xdr:colOff>
      <xdr:row>4</xdr:row>
      <xdr:rowOff>0</xdr:rowOff>
    </xdr:from>
    <xdr:to>
      <xdr:col>2</xdr:col>
      <xdr:colOff>57150</xdr:colOff>
      <xdr:row>4</xdr:row>
      <xdr:rowOff>266701</xdr:rowOff>
    </xdr:to>
    <xdr:pic>
      <xdr:nvPicPr>
        <xdr:cNvPr id="9" name="Graphic 8" descr="Play">
          <a:hlinkClick xmlns:r="http://schemas.openxmlformats.org/officeDocument/2006/relationships" r:id="rId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10800000">
          <a:off x="1009649" y="647700"/>
          <a:ext cx="266701" cy="266701"/>
        </a:xfrm>
        <a:prstGeom prst="rect">
          <a:avLst/>
        </a:prstGeom>
      </xdr:spPr>
    </xdr:pic>
    <xdr:clientData/>
  </xdr:twoCellAnchor>
  <xdr:twoCellAnchor editAs="absolute">
    <xdr:from>
      <xdr:col>1</xdr:col>
      <xdr:colOff>66675</xdr:colOff>
      <xdr:row>16</xdr:row>
      <xdr:rowOff>47628</xdr:rowOff>
    </xdr:from>
    <xdr:to>
      <xdr:col>3</xdr:col>
      <xdr:colOff>47624</xdr:colOff>
      <xdr:row>18</xdr:row>
      <xdr:rowOff>104778</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676275" y="2809878"/>
          <a:ext cx="1200149" cy="381000"/>
        </a:xfrm>
        <a:prstGeom prst="rect">
          <a:avLst/>
        </a:prstGeom>
        <a:gradFill flip="none" rotWithShape="1">
          <a:gsLst>
            <a:gs pos="100000">
              <a:schemeClr val="accent6">
                <a:lumMod val="75000"/>
              </a:schemeClr>
            </a:gs>
            <a:gs pos="0">
              <a:schemeClr val="tx1"/>
            </a:gs>
          </a:gsLst>
          <a:lin ang="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bg1"/>
              </a:solidFill>
              <a:latin typeface="+mj-lt"/>
            </a:rPr>
            <a:t>REPORTS</a:t>
          </a:r>
        </a:p>
      </xdr:txBody>
    </xdr:sp>
    <xdr:clientData/>
  </xdr:twoCellAnchor>
  <xdr:twoCellAnchor editAs="absolute">
    <xdr:from>
      <xdr:col>1</xdr:col>
      <xdr:colOff>19051</xdr:colOff>
      <xdr:row>5</xdr:row>
      <xdr:rowOff>142878</xdr:rowOff>
    </xdr:from>
    <xdr:to>
      <xdr:col>3</xdr:col>
      <xdr:colOff>0</xdr:colOff>
      <xdr:row>8</xdr:row>
      <xdr:rowOff>38103</xdr:rowOff>
    </xdr:to>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628651" y="1123953"/>
          <a:ext cx="1200149" cy="381000"/>
        </a:xfrm>
        <a:prstGeom prst="rect">
          <a:avLst/>
        </a:prstGeom>
        <a:gradFill flip="none" rotWithShape="1">
          <a:gsLst>
            <a:gs pos="100000">
              <a:schemeClr val="tx2"/>
            </a:gs>
            <a:gs pos="0">
              <a:schemeClr val="tx1"/>
            </a:gs>
          </a:gsLst>
          <a:lin ang="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tx2">
                  <a:lumMod val="60000"/>
                  <a:lumOff val="40000"/>
                </a:schemeClr>
              </a:solidFill>
              <a:latin typeface="+mj-lt"/>
            </a:rPr>
            <a:t>DASHBOARD</a:t>
          </a:r>
        </a:p>
      </xdr:txBody>
    </xdr:sp>
    <xdr:clientData/>
  </xdr:twoCellAnchor>
  <xdr:twoCellAnchor editAs="absolute">
    <xdr:from>
      <xdr:col>0</xdr:col>
      <xdr:colOff>400051</xdr:colOff>
      <xdr:row>8</xdr:row>
      <xdr:rowOff>95253</xdr:rowOff>
    </xdr:from>
    <xdr:to>
      <xdr:col>3</xdr:col>
      <xdr:colOff>9525</xdr:colOff>
      <xdr:row>10</xdr:row>
      <xdr:rowOff>152403</xdr:rowOff>
    </xdr:to>
    <xdr:sp macro="" textlink="">
      <xdr:nvSpPr>
        <xdr:cNvPr id="12" name="TextBox 11">
          <a:hlinkClick xmlns:r="http://schemas.openxmlformats.org/officeDocument/2006/relationships" r:id="rId9"/>
          <a:extLst>
            <a:ext uri="{FF2B5EF4-FFF2-40B4-BE49-F238E27FC236}">
              <a16:creationId xmlns:a16="http://schemas.microsoft.com/office/drawing/2014/main" id="{00000000-0008-0000-0500-00000C000000}"/>
            </a:ext>
          </a:extLst>
        </xdr:cNvPr>
        <xdr:cNvSpPr txBox="1"/>
      </xdr:nvSpPr>
      <xdr:spPr>
        <a:xfrm>
          <a:off x="400051" y="1562103"/>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AU" sz="1100">
              <a:solidFill>
                <a:schemeClr val="tx2"/>
              </a:solidFill>
              <a:latin typeface="+mj-lt"/>
              <a:ea typeface="+mn-ea"/>
              <a:cs typeface="+mn-cs"/>
            </a:rPr>
            <a:t>Account Analysis</a:t>
          </a:r>
        </a:p>
      </xdr:txBody>
    </xdr:sp>
    <xdr:clientData/>
  </xdr:twoCellAnchor>
  <xdr:twoCellAnchor editAs="absolute">
    <xdr:from>
      <xdr:col>0</xdr:col>
      <xdr:colOff>400051</xdr:colOff>
      <xdr:row>11</xdr:row>
      <xdr:rowOff>9528</xdr:rowOff>
    </xdr:from>
    <xdr:to>
      <xdr:col>3</xdr:col>
      <xdr:colOff>9525</xdr:colOff>
      <xdr:row>13</xdr:row>
      <xdr:rowOff>66678</xdr:rowOff>
    </xdr:to>
    <xdr:sp macro="" textlink="">
      <xdr:nvSpPr>
        <xdr:cNvPr id="13" name="TextBox 12">
          <a:hlinkClick xmlns:r="http://schemas.openxmlformats.org/officeDocument/2006/relationships" r:id="rId10"/>
          <a:extLst>
            <a:ext uri="{FF2B5EF4-FFF2-40B4-BE49-F238E27FC236}">
              <a16:creationId xmlns:a16="http://schemas.microsoft.com/office/drawing/2014/main" id="{00000000-0008-0000-0500-00000D000000}"/>
            </a:ext>
          </a:extLst>
        </xdr:cNvPr>
        <xdr:cNvSpPr txBox="1"/>
      </xdr:nvSpPr>
      <xdr:spPr>
        <a:xfrm>
          <a:off x="400051" y="1962153"/>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AU" sz="1100">
              <a:solidFill>
                <a:schemeClr val="tx2"/>
              </a:solidFill>
              <a:latin typeface="+mj-lt"/>
              <a:ea typeface="+mn-ea"/>
              <a:cs typeface="+mn-cs"/>
            </a:rPr>
            <a:t>Variance Analysis</a:t>
          </a:r>
        </a:p>
      </xdr:txBody>
    </xdr:sp>
    <xdr:clientData/>
  </xdr:twoCellAnchor>
  <xdr:twoCellAnchor editAs="absolute">
    <xdr:from>
      <xdr:col>0</xdr:col>
      <xdr:colOff>400051</xdr:colOff>
      <xdr:row>13</xdr:row>
      <xdr:rowOff>85728</xdr:rowOff>
    </xdr:from>
    <xdr:to>
      <xdr:col>3</xdr:col>
      <xdr:colOff>9525</xdr:colOff>
      <xdr:row>15</xdr:row>
      <xdr:rowOff>142878</xdr:rowOff>
    </xdr:to>
    <xdr:sp macro="" textlink="">
      <xdr:nvSpPr>
        <xdr:cNvPr id="14" name="TextBox 13">
          <a:hlinkClick xmlns:r="http://schemas.openxmlformats.org/officeDocument/2006/relationships" r:id="rId11"/>
          <a:extLst>
            <a:ext uri="{FF2B5EF4-FFF2-40B4-BE49-F238E27FC236}">
              <a16:creationId xmlns:a16="http://schemas.microsoft.com/office/drawing/2014/main" id="{00000000-0008-0000-0500-00000E000000}"/>
            </a:ext>
          </a:extLst>
        </xdr:cNvPr>
        <xdr:cNvSpPr txBox="1"/>
      </xdr:nvSpPr>
      <xdr:spPr>
        <a:xfrm>
          <a:off x="400051" y="2362203"/>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AU" sz="1100">
              <a:solidFill>
                <a:schemeClr val="tx2"/>
              </a:solidFill>
              <a:latin typeface="+mj-lt"/>
              <a:ea typeface="+mn-ea"/>
              <a:cs typeface="+mn-cs"/>
            </a:rPr>
            <a:t>Trend Analysis</a:t>
          </a:r>
        </a:p>
      </xdr:txBody>
    </xdr:sp>
    <xdr:clientData/>
  </xdr:twoCellAnchor>
  <xdr:twoCellAnchor editAs="absolute">
    <xdr:from>
      <xdr:col>0</xdr:col>
      <xdr:colOff>390525</xdr:colOff>
      <xdr:row>19</xdr:row>
      <xdr:rowOff>3</xdr:rowOff>
    </xdr:from>
    <xdr:to>
      <xdr:col>2</xdr:col>
      <xdr:colOff>609599</xdr:colOff>
      <xdr:row>21</xdr:row>
      <xdr:rowOff>57153</xdr:rowOff>
    </xdr:to>
    <xdr:sp macro="" textlink="">
      <xdr:nvSpPr>
        <xdr:cNvPr id="15" name="TextBox 14">
          <a:hlinkClick xmlns:r="http://schemas.openxmlformats.org/officeDocument/2006/relationships" r:id="rId8"/>
          <a:extLst>
            <a:ext uri="{FF2B5EF4-FFF2-40B4-BE49-F238E27FC236}">
              <a16:creationId xmlns:a16="http://schemas.microsoft.com/office/drawing/2014/main" id="{00000000-0008-0000-0500-00000F000000}"/>
            </a:ext>
          </a:extLst>
        </xdr:cNvPr>
        <xdr:cNvSpPr txBox="1"/>
      </xdr:nvSpPr>
      <xdr:spPr>
        <a:xfrm>
          <a:off x="390525" y="3248028"/>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AU" sz="1100">
              <a:solidFill>
                <a:schemeClr val="tx2"/>
              </a:solidFill>
              <a:latin typeface="+mj-lt"/>
              <a:ea typeface="+mn-ea"/>
              <a:cs typeface="+mn-cs"/>
            </a:rPr>
            <a:t>PL Statement</a:t>
          </a:r>
        </a:p>
      </xdr:txBody>
    </xdr:sp>
    <xdr:clientData/>
  </xdr:twoCellAnchor>
  <xdr:twoCellAnchor editAs="absolute">
    <xdr:from>
      <xdr:col>0</xdr:col>
      <xdr:colOff>390525</xdr:colOff>
      <xdr:row>21</xdr:row>
      <xdr:rowOff>47628</xdr:rowOff>
    </xdr:from>
    <xdr:to>
      <xdr:col>2</xdr:col>
      <xdr:colOff>609599</xdr:colOff>
      <xdr:row>23</xdr:row>
      <xdr:rowOff>104778</xdr:rowOff>
    </xdr:to>
    <xdr:sp macro="" textlink="">
      <xdr:nvSpPr>
        <xdr:cNvPr id="16" name="TextBox 15">
          <a:hlinkClick xmlns:r="http://schemas.openxmlformats.org/officeDocument/2006/relationships" r:id="rId12"/>
          <a:extLst>
            <a:ext uri="{FF2B5EF4-FFF2-40B4-BE49-F238E27FC236}">
              <a16:creationId xmlns:a16="http://schemas.microsoft.com/office/drawing/2014/main" id="{00000000-0008-0000-0500-000010000000}"/>
            </a:ext>
          </a:extLst>
        </xdr:cNvPr>
        <xdr:cNvSpPr txBox="1"/>
      </xdr:nvSpPr>
      <xdr:spPr>
        <a:xfrm>
          <a:off x="390525" y="3619503"/>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bg1">
                  <a:lumMod val="95000"/>
                </a:schemeClr>
              </a:solidFill>
              <a:latin typeface="+mj-lt"/>
            </a:rPr>
            <a:t>Variance Report</a:t>
          </a:r>
        </a:p>
      </xdr:txBody>
    </xdr:sp>
    <xdr:clientData/>
  </xdr:twoCellAnchor>
  <xdr:twoCellAnchor editAs="absolute">
    <xdr:from>
      <xdr:col>0</xdr:col>
      <xdr:colOff>390525</xdr:colOff>
      <xdr:row>23</xdr:row>
      <xdr:rowOff>95253</xdr:rowOff>
    </xdr:from>
    <xdr:to>
      <xdr:col>2</xdr:col>
      <xdr:colOff>609599</xdr:colOff>
      <xdr:row>25</xdr:row>
      <xdr:rowOff>152403</xdr:rowOff>
    </xdr:to>
    <xdr:sp macro="" textlink="">
      <xdr:nvSpPr>
        <xdr:cNvPr id="17" name="TextBox 16">
          <a:hlinkClick xmlns:r="http://schemas.openxmlformats.org/officeDocument/2006/relationships" r:id="rId5"/>
          <a:extLst>
            <a:ext uri="{FF2B5EF4-FFF2-40B4-BE49-F238E27FC236}">
              <a16:creationId xmlns:a16="http://schemas.microsoft.com/office/drawing/2014/main" id="{00000000-0008-0000-0500-000011000000}"/>
            </a:ext>
          </a:extLst>
        </xdr:cNvPr>
        <xdr:cNvSpPr txBox="1"/>
      </xdr:nvSpPr>
      <xdr:spPr>
        <a:xfrm>
          <a:off x="390525" y="3990978"/>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AU" sz="1100">
              <a:solidFill>
                <a:schemeClr val="tx2"/>
              </a:solidFill>
              <a:latin typeface="+mj-lt"/>
              <a:ea typeface="+mn-ea"/>
              <a:cs typeface="+mn-cs"/>
            </a:rPr>
            <a:t>Common Size PL</a:t>
          </a:r>
        </a:p>
      </xdr:txBody>
    </xdr:sp>
    <xdr:clientData/>
  </xdr:twoCellAnchor>
  <xdr:twoCellAnchor>
    <xdr:from>
      <xdr:col>2</xdr:col>
      <xdr:colOff>66675</xdr:colOff>
      <xdr:row>4</xdr:row>
      <xdr:rowOff>28577</xdr:rowOff>
    </xdr:from>
    <xdr:to>
      <xdr:col>2</xdr:col>
      <xdr:colOff>285750</xdr:colOff>
      <xdr:row>4</xdr:row>
      <xdr:rowOff>247652</xdr:rowOff>
    </xdr:to>
    <xdr:sp macro="" textlink="">
      <xdr:nvSpPr>
        <xdr:cNvPr id="19" name="Oval 18">
          <a:hlinkClick xmlns:r="http://schemas.openxmlformats.org/officeDocument/2006/relationships" r:id="rId13"/>
          <a:extLst>
            <a:ext uri="{FF2B5EF4-FFF2-40B4-BE49-F238E27FC236}">
              <a16:creationId xmlns:a16="http://schemas.microsoft.com/office/drawing/2014/main" id="{00000000-0008-0000-0500-000013000000}"/>
            </a:ext>
          </a:extLst>
        </xdr:cNvPr>
        <xdr:cNvSpPr/>
      </xdr:nvSpPr>
      <xdr:spPr>
        <a:xfrm>
          <a:off x="1285875" y="676277"/>
          <a:ext cx="219075" cy="219075"/>
        </a:xfrm>
        <a:prstGeom prst="ellipse">
          <a:avLst/>
        </a:prstGeom>
        <a:noFill/>
        <a:ln w="3810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19.xml><?xml version="1.0" encoding="utf-8"?>
<xdr:wsDr xmlns:xdr="http://schemas.openxmlformats.org/drawingml/2006/spreadsheetDrawing" xmlns:a="http://schemas.openxmlformats.org/drawingml/2006/main">
  <xdr:twoCellAnchor editAs="absolute">
    <xdr:from>
      <xdr:col>3</xdr:col>
      <xdr:colOff>581025</xdr:colOff>
      <xdr:row>0</xdr:row>
      <xdr:rowOff>47625</xdr:rowOff>
    </xdr:from>
    <xdr:to>
      <xdr:col>5</xdr:col>
      <xdr:colOff>211456</xdr:colOff>
      <xdr:row>2</xdr:row>
      <xdr:rowOff>76199</xdr:rowOff>
    </xdr:to>
    <mc:AlternateContent xmlns:mc="http://schemas.openxmlformats.org/markup-compatibility/2006" xmlns:a14="http://schemas.microsoft.com/office/drawing/2010/main">
      <mc:Choice Requires="a14">
        <xdr:graphicFrame macro="">
          <xdr:nvGraphicFramePr>
            <xdr:cNvPr id="2" name="SUM METHOD">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SUM METHOD"/>
            </a:graphicData>
          </a:graphic>
        </xdr:graphicFrame>
      </mc:Choice>
      <mc:Fallback xmlns="">
        <xdr:sp macro="" textlink="">
          <xdr:nvSpPr>
            <xdr:cNvPr id="0" name=""/>
            <xdr:cNvSpPr>
              <a:spLocks noTextEdit="1"/>
            </xdr:cNvSpPr>
          </xdr:nvSpPr>
          <xdr:spPr>
            <a:xfrm>
              <a:off x="2409825" y="47625"/>
              <a:ext cx="1297306" cy="35242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542924</xdr:colOff>
      <xdr:row>0</xdr:row>
      <xdr:rowOff>47625</xdr:rowOff>
    </xdr:from>
    <xdr:to>
      <xdr:col>8</xdr:col>
      <xdr:colOff>180975</xdr:colOff>
      <xdr:row>2</xdr:row>
      <xdr:rowOff>114300</xdr:rowOff>
    </xdr:to>
    <mc:AlternateContent xmlns:mc="http://schemas.openxmlformats.org/markup-compatibility/2006" xmlns:a14="http://schemas.microsoft.com/office/drawing/2010/main">
      <mc:Choice Requires="a14">
        <xdr:graphicFrame macro="">
          <xdr:nvGraphicFramePr>
            <xdr:cNvPr id="3" name="FISCAL YEAR 6">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FISCAL YEAR 6"/>
            </a:graphicData>
          </a:graphic>
        </xdr:graphicFrame>
      </mc:Choice>
      <mc:Fallback xmlns="">
        <xdr:sp macro="" textlink="">
          <xdr:nvSpPr>
            <xdr:cNvPr id="0" name=""/>
            <xdr:cNvSpPr>
              <a:spLocks noTextEdit="1"/>
            </xdr:cNvSpPr>
          </xdr:nvSpPr>
          <xdr:spPr>
            <a:xfrm>
              <a:off x="4038599" y="47625"/>
              <a:ext cx="3028951" cy="3905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485774</xdr:colOff>
      <xdr:row>0</xdr:row>
      <xdr:rowOff>47625</xdr:rowOff>
    </xdr:from>
    <xdr:to>
      <xdr:col>13</xdr:col>
      <xdr:colOff>184784</xdr:colOff>
      <xdr:row>2</xdr:row>
      <xdr:rowOff>76199</xdr:rowOff>
    </xdr:to>
    <mc:AlternateContent xmlns:mc="http://schemas.openxmlformats.org/markup-compatibility/2006" xmlns:a14="http://schemas.microsoft.com/office/drawing/2010/main">
      <mc:Choice Requires="a14">
        <xdr:graphicFrame macro="">
          <xdr:nvGraphicFramePr>
            <xdr:cNvPr id="4" name="QUARTER LABEL 7">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microsoft.com/office/drawing/2010/slicer">
              <sle:slicer xmlns:sle="http://schemas.microsoft.com/office/drawing/2010/slicer" name="QUARTER LABEL 7"/>
            </a:graphicData>
          </a:graphic>
        </xdr:graphicFrame>
      </mc:Choice>
      <mc:Fallback xmlns="">
        <xdr:sp macro="" textlink="">
          <xdr:nvSpPr>
            <xdr:cNvPr id="0" name=""/>
            <xdr:cNvSpPr>
              <a:spLocks noTextEdit="1"/>
            </xdr:cNvSpPr>
          </xdr:nvSpPr>
          <xdr:spPr>
            <a:xfrm>
              <a:off x="7372349" y="47625"/>
              <a:ext cx="2451735" cy="35242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123825</xdr:colOff>
      <xdr:row>5</xdr:row>
      <xdr:rowOff>85727</xdr:rowOff>
    </xdr:from>
    <xdr:to>
      <xdr:col>0</xdr:col>
      <xdr:colOff>514350</xdr:colOff>
      <xdr:row>7</xdr:row>
      <xdr:rowOff>152402</xdr:rowOff>
    </xdr:to>
    <xdr:pic>
      <xdr:nvPicPr>
        <xdr:cNvPr id="5" name="Graphic 4" descr="Bar chart">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3825" y="1066802"/>
          <a:ext cx="390525" cy="390525"/>
        </a:xfrm>
        <a:prstGeom prst="rect">
          <a:avLst/>
        </a:prstGeom>
      </xdr:spPr>
    </xdr:pic>
    <xdr:clientData/>
  </xdr:twoCellAnchor>
  <xdr:twoCellAnchor editAs="absolute">
    <xdr:from>
      <xdr:col>0</xdr:col>
      <xdr:colOff>142875</xdr:colOff>
      <xdr:row>16</xdr:row>
      <xdr:rowOff>42827</xdr:rowOff>
    </xdr:from>
    <xdr:to>
      <xdr:col>0</xdr:col>
      <xdr:colOff>533400</xdr:colOff>
      <xdr:row>18</xdr:row>
      <xdr:rowOff>109502</xdr:rowOff>
    </xdr:to>
    <xdr:pic>
      <xdr:nvPicPr>
        <xdr:cNvPr id="6" name="Graphic 5" descr="Document">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42875" y="2805077"/>
          <a:ext cx="390525" cy="390525"/>
        </a:xfrm>
        <a:prstGeom prst="rect">
          <a:avLst/>
        </a:prstGeom>
      </xdr:spPr>
    </xdr:pic>
    <xdr:clientData/>
  </xdr:twoCellAnchor>
  <xdr:twoCellAnchor editAs="absolute">
    <xdr:from>
      <xdr:col>1</xdr:col>
      <xdr:colOff>409574</xdr:colOff>
      <xdr:row>4</xdr:row>
      <xdr:rowOff>0</xdr:rowOff>
    </xdr:from>
    <xdr:to>
      <xdr:col>2</xdr:col>
      <xdr:colOff>66675</xdr:colOff>
      <xdr:row>4</xdr:row>
      <xdr:rowOff>266701</xdr:rowOff>
    </xdr:to>
    <xdr:pic>
      <xdr:nvPicPr>
        <xdr:cNvPr id="8" name="Graphic 7" descr="Play">
          <a:hlinkClick xmlns:r="http://schemas.openxmlformats.org/officeDocument/2006/relationships" r:id="rId5"/>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10800000">
          <a:off x="1019174" y="647700"/>
          <a:ext cx="266701" cy="266701"/>
        </a:xfrm>
        <a:prstGeom prst="rect">
          <a:avLst/>
        </a:prstGeom>
      </xdr:spPr>
    </xdr:pic>
    <xdr:clientData/>
  </xdr:twoCellAnchor>
  <xdr:twoCellAnchor editAs="absolute">
    <xdr:from>
      <xdr:col>1</xdr:col>
      <xdr:colOff>76200</xdr:colOff>
      <xdr:row>16</xdr:row>
      <xdr:rowOff>47628</xdr:rowOff>
    </xdr:from>
    <xdr:to>
      <xdr:col>3</xdr:col>
      <xdr:colOff>57149</xdr:colOff>
      <xdr:row>18</xdr:row>
      <xdr:rowOff>104778</xdr:rowOff>
    </xdr:to>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685800" y="2809878"/>
          <a:ext cx="1200149" cy="381000"/>
        </a:xfrm>
        <a:prstGeom prst="rect">
          <a:avLst/>
        </a:prstGeom>
        <a:gradFill flip="none" rotWithShape="1">
          <a:gsLst>
            <a:gs pos="100000">
              <a:schemeClr val="accent6">
                <a:lumMod val="75000"/>
              </a:schemeClr>
            </a:gs>
            <a:gs pos="0">
              <a:schemeClr val="tx1"/>
            </a:gs>
          </a:gsLst>
          <a:lin ang="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bg1"/>
              </a:solidFill>
              <a:latin typeface="+mj-lt"/>
            </a:rPr>
            <a:t>REPORTS</a:t>
          </a:r>
        </a:p>
      </xdr:txBody>
    </xdr:sp>
    <xdr:clientData/>
  </xdr:twoCellAnchor>
  <xdr:twoCellAnchor editAs="absolute">
    <xdr:from>
      <xdr:col>1</xdr:col>
      <xdr:colOff>28576</xdr:colOff>
      <xdr:row>5</xdr:row>
      <xdr:rowOff>142878</xdr:rowOff>
    </xdr:from>
    <xdr:to>
      <xdr:col>3</xdr:col>
      <xdr:colOff>9525</xdr:colOff>
      <xdr:row>8</xdr:row>
      <xdr:rowOff>38103</xdr:rowOff>
    </xdr:to>
    <xdr:sp macro="" textlink="">
      <xdr:nvSpPr>
        <xdr:cNvPr id="10" name="TextBox 9">
          <a:extLst>
            <a:ext uri="{FF2B5EF4-FFF2-40B4-BE49-F238E27FC236}">
              <a16:creationId xmlns:a16="http://schemas.microsoft.com/office/drawing/2014/main" id="{00000000-0008-0000-0600-00000A000000}"/>
            </a:ext>
          </a:extLst>
        </xdr:cNvPr>
        <xdr:cNvSpPr txBox="1"/>
      </xdr:nvSpPr>
      <xdr:spPr>
        <a:xfrm>
          <a:off x="638176" y="1123953"/>
          <a:ext cx="1200149" cy="381000"/>
        </a:xfrm>
        <a:prstGeom prst="rect">
          <a:avLst/>
        </a:prstGeom>
        <a:gradFill flip="none" rotWithShape="1">
          <a:gsLst>
            <a:gs pos="100000">
              <a:schemeClr val="tx2"/>
            </a:gs>
            <a:gs pos="0">
              <a:schemeClr val="tx1"/>
            </a:gs>
          </a:gsLst>
          <a:lin ang="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tx2">
                  <a:lumMod val="60000"/>
                  <a:lumOff val="40000"/>
                </a:schemeClr>
              </a:solidFill>
              <a:latin typeface="+mj-lt"/>
            </a:rPr>
            <a:t>DASHBOARD</a:t>
          </a:r>
        </a:p>
      </xdr:txBody>
    </xdr:sp>
    <xdr:clientData/>
  </xdr:twoCellAnchor>
  <xdr:twoCellAnchor editAs="absolute">
    <xdr:from>
      <xdr:col>0</xdr:col>
      <xdr:colOff>409576</xdr:colOff>
      <xdr:row>8</xdr:row>
      <xdr:rowOff>95253</xdr:rowOff>
    </xdr:from>
    <xdr:to>
      <xdr:col>3</xdr:col>
      <xdr:colOff>19050</xdr:colOff>
      <xdr:row>10</xdr:row>
      <xdr:rowOff>152403</xdr:rowOff>
    </xdr:to>
    <xdr:sp macro="" textlink="">
      <xdr:nvSpPr>
        <xdr:cNvPr id="11" name="TextBox 10">
          <a:hlinkClick xmlns:r="http://schemas.openxmlformats.org/officeDocument/2006/relationships" r:id="rId8"/>
          <a:extLst>
            <a:ext uri="{FF2B5EF4-FFF2-40B4-BE49-F238E27FC236}">
              <a16:creationId xmlns:a16="http://schemas.microsoft.com/office/drawing/2014/main" id="{00000000-0008-0000-0600-00000B000000}"/>
            </a:ext>
          </a:extLst>
        </xdr:cNvPr>
        <xdr:cNvSpPr txBox="1"/>
      </xdr:nvSpPr>
      <xdr:spPr>
        <a:xfrm>
          <a:off x="409576" y="1562103"/>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AU" sz="1100">
              <a:solidFill>
                <a:schemeClr val="tx2"/>
              </a:solidFill>
              <a:latin typeface="+mj-lt"/>
              <a:ea typeface="+mn-ea"/>
              <a:cs typeface="+mn-cs"/>
            </a:rPr>
            <a:t>Account Analysis</a:t>
          </a:r>
        </a:p>
      </xdr:txBody>
    </xdr:sp>
    <xdr:clientData/>
  </xdr:twoCellAnchor>
  <xdr:twoCellAnchor editAs="absolute">
    <xdr:from>
      <xdr:col>0</xdr:col>
      <xdr:colOff>409576</xdr:colOff>
      <xdr:row>11</xdr:row>
      <xdr:rowOff>9528</xdr:rowOff>
    </xdr:from>
    <xdr:to>
      <xdr:col>3</xdr:col>
      <xdr:colOff>19050</xdr:colOff>
      <xdr:row>13</xdr:row>
      <xdr:rowOff>66678</xdr:rowOff>
    </xdr:to>
    <xdr:sp macro="" textlink="">
      <xdr:nvSpPr>
        <xdr:cNvPr id="12" name="TextBox 11">
          <a:hlinkClick xmlns:r="http://schemas.openxmlformats.org/officeDocument/2006/relationships" r:id="rId9"/>
          <a:extLst>
            <a:ext uri="{FF2B5EF4-FFF2-40B4-BE49-F238E27FC236}">
              <a16:creationId xmlns:a16="http://schemas.microsoft.com/office/drawing/2014/main" id="{00000000-0008-0000-0600-00000C000000}"/>
            </a:ext>
          </a:extLst>
        </xdr:cNvPr>
        <xdr:cNvSpPr txBox="1"/>
      </xdr:nvSpPr>
      <xdr:spPr>
        <a:xfrm>
          <a:off x="409576" y="1962153"/>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AU" sz="1100">
              <a:solidFill>
                <a:schemeClr val="tx2"/>
              </a:solidFill>
              <a:latin typeface="+mj-lt"/>
              <a:ea typeface="+mn-ea"/>
              <a:cs typeface="+mn-cs"/>
            </a:rPr>
            <a:t>Variance Analysis</a:t>
          </a:r>
        </a:p>
      </xdr:txBody>
    </xdr:sp>
    <xdr:clientData/>
  </xdr:twoCellAnchor>
  <xdr:twoCellAnchor editAs="absolute">
    <xdr:from>
      <xdr:col>0</xdr:col>
      <xdr:colOff>409576</xdr:colOff>
      <xdr:row>13</xdr:row>
      <xdr:rowOff>85728</xdr:rowOff>
    </xdr:from>
    <xdr:to>
      <xdr:col>3</xdr:col>
      <xdr:colOff>19050</xdr:colOff>
      <xdr:row>15</xdr:row>
      <xdr:rowOff>142878</xdr:rowOff>
    </xdr:to>
    <xdr:sp macro="" textlink="">
      <xdr:nvSpPr>
        <xdr:cNvPr id="13" name="TextBox 12">
          <a:hlinkClick xmlns:r="http://schemas.openxmlformats.org/officeDocument/2006/relationships" r:id="rId10"/>
          <a:extLst>
            <a:ext uri="{FF2B5EF4-FFF2-40B4-BE49-F238E27FC236}">
              <a16:creationId xmlns:a16="http://schemas.microsoft.com/office/drawing/2014/main" id="{00000000-0008-0000-0600-00000D000000}"/>
            </a:ext>
          </a:extLst>
        </xdr:cNvPr>
        <xdr:cNvSpPr txBox="1"/>
      </xdr:nvSpPr>
      <xdr:spPr>
        <a:xfrm>
          <a:off x="409576" y="2362203"/>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AU" sz="1100">
              <a:solidFill>
                <a:schemeClr val="tx2"/>
              </a:solidFill>
              <a:latin typeface="+mj-lt"/>
              <a:ea typeface="+mn-ea"/>
              <a:cs typeface="+mn-cs"/>
            </a:rPr>
            <a:t>Trend Analysis</a:t>
          </a:r>
        </a:p>
      </xdr:txBody>
    </xdr:sp>
    <xdr:clientData/>
  </xdr:twoCellAnchor>
  <xdr:twoCellAnchor editAs="absolute">
    <xdr:from>
      <xdr:col>0</xdr:col>
      <xdr:colOff>400050</xdr:colOff>
      <xdr:row>19</xdr:row>
      <xdr:rowOff>3</xdr:rowOff>
    </xdr:from>
    <xdr:to>
      <xdr:col>3</xdr:col>
      <xdr:colOff>9524</xdr:colOff>
      <xdr:row>21</xdr:row>
      <xdr:rowOff>57153</xdr:rowOff>
    </xdr:to>
    <xdr:sp macro="" textlink="">
      <xdr:nvSpPr>
        <xdr:cNvPr id="14" name="TextBox 13">
          <a:hlinkClick xmlns:r="http://schemas.openxmlformats.org/officeDocument/2006/relationships" r:id="rId11"/>
          <a:extLst>
            <a:ext uri="{FF2B5EF4-FFF2-40B4-BE49-F238E27FC236}">
              <a16:creationId xmlns:a16="http://schemas.microsoft.com/office/drawing/2014/main" id="{00000000-0008-0000-0600-00000E000000}"/>
            </a:ext>
          </a:extLst>
        </xdr:cNvPr>
        <xdr:cNvSpPr txBox="1"/>
      </xdr:nvSpPr>
      <xdr:spPr>
        <a:xfrm>
          <a:off x="400050" y="3248028"/>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AU" sz="1100">
              <a:solidFill>
                <a:schemeClr val="tx2"/>
              </a:solidFill>
              <a:latin typeface="+mj-lt"/>
              <a:ea typeface="+mn-ea"/>
              <a:cs typeface="+mn-cs"/>
            </a:rPr>
            <a:t>PL Statement</a:t>
          </a:r>
        </a:p>
      </xdr:txBody>
    </xdr:sp>
    <xdr:clientData/>
  </xdr:twoCellAnchor>
  <xdr:twoCellAnchor editAs="absolute">
    <xdr:from>
      <xdr:col>0</xdr:col>
      <xdr:colOff>400050</xdr:colOff>
      <xdr:row>21</xdr:row>
      <xdr:rowOff>47628</xdr:rowOff>
    </xdr:from>
    <xdr:to>
      <xdr:col>3</xdr:col>
      <xdr:colOff>9524</xdr:colOff>
      <xdr:row>23</xdr:row>
      <xdr:rowOff>104778</xdr:rowOff>
    </xdr:to>
    <xdr:sp macro="" textlink="">
      <xdr:nvSpPr>
        <xdr:cNvPr id="15" name="TextBox 14">
          <a:hlinkClick xmlns:r="http://schemas.openxmlformats.org/officeDocument/2006/relationships" r:id="rId5"/>
          <a:extLst>
            <a:ext uri="{FF2B5EF4-FFF2-40B4-BE49-F238E27FC236}">
              <a16:creationId xmlns:a16="http://schemas.microsoft.com/office/drawing/2014/main" id="{00000000-0008-0000-0600-00000F000000}"/>
            </a:ext>
          </a:extLst>
        </xdr:cNvPr>
        <xdr:cNvSpPr txBox="1"/>
      </xdr:nvSpPr>
      <xdr:spPr>
        <a:xfrm>
          <a:off x="400050" y="3619503"/>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AU" sz="1100">
              <a:solidFill>
                <a:schemeClr val="tx2"/>
              </a:solidFill>
              <a:latin typeface="+mj-lt"/>
              <a:ea typeface="+mn-ea"/>
              <a:cs typeface="+mn-cs"/>
            </a:rPr>
            <a:t>Variance Report</a:t>
          </a:r>
        </a:p>
      </xdr:txBody>
    </xdr:sp>
    <xdr:clientData/>
  </xdr:twoCellAnchor>
  <xdr:twoCellAnchor editAs="absolute">
    <xdr:from>
      <xdr:col>0</xdr:col>
      <xdr:colOff>400050</xdr:colOff>
      <xdr:row>23</xdr:row>
      <xdr:rowOff>95253</xdr:rowOff>
    </xdr:from>
    <xdr:to>
      <xdr:col>3</xdr:col>
      <xdr:colOff>9524</xdr:colOff>
      <xdr:row>25</xdr:row>
      <xdr:rowOff>152403</xdr:rowOff>
    </xdr:to>
    <xdr:sp macro="" textlink="">
      <xdr:nvSpPr>
        <xdr:cNvPr id="16" name="TextBox 15">
          <a:hlinkClick xmlns:r="http://schemas.openxmlformats.org/officeDocument/2006/relationships" r:id="rId12"/>
          <a:extLst>
            <a:ext uri="{FF2B5EF4-FFF2-40B4-BE49-F238E27FC236}">
              <a16:creationId xmlns:a16="http://schemas.microsoft.com/office/drawing/2014/main" id="{00000000-0008-0000-0600-000010000000}"/>
            </a:ext>
          </a:extLst>
        </xdr:cNvPr>
        <xdr:cNvSpPr txBox="1"/>
      </xdr:nvSpPr>
      <xdr:spPr>
        <a:xfrm>
          <a:off x="400050" y="3990978"/>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bg1">
                  <a:lumMod val="95000"/>
                </a:schemeClr>
              </a:solidFill>
              <a:latin typeface="+mj-lt"/>
            </a:rPr>
            <a:t>Common Size </a:t>
          </a:r>
          <a:r>
            <a:rPr lang="en-AU" sz="1100" baseline="0">
              <a:solidFill>
                <a:schemeClr val="bg1">
                  <a:lumMod val="95000"/>
                </a:schemeClr>
              </a:solidFill>
              <a:latin typeface="+mj-lt"/>
            </a:rPr>
            <a:t>PL</a:t>
          </a:r>
          <a:endParaRPr lang="en-AU" sz="1100">
            <a:solidFill>
              <a:schemeClr val="bg1">
                <a:lumMod val="95000"/>
              </a:schemeClr>
            </a:solidFill>
            <a:latin typeface="+mj-lt"/>
          </a:endParaRPr>
        </a:p>
      </xdr:txBody>
    </xdr:sp>
    <xdr:clientData/>
  </xdr:twoCellAnchor>
  <xdr:twoCellAnchor>
    <xdr:from>
      <xdr:col>2</xdr:col>
      <xdr:colOff>76200</xdr:colOff>
      <xdr:row>4</xdr:row>
      <xdr:rowOff>28577</xdr:rowOff>
    </xdr:from>
    <xdr:to>
      <xdr:col>2</xdr:col>
      <xdr:colOff>295275</xdr:colOff>
      <xdr:row>4</xdr:row>
      <xdr:rowOff>247652</xdr:rowOff>
    </xdr:to>
    <xdr:sp macro="" textlink="">
      <xdr:nvSpPr>
        <xdr:cNvPr id="18" name="Oval 17">
          <a:hlinkClick xmlns:r="http://schemas.openxmlformats.org/officeDocument/2006/relationships" r:id="rId13"/>
          <a:extLst>
            <a:ext uri="{FF2B5EF4-FFF2-40B4-BE49-F238E27FC236}">
              <a16:creationId xmlns:a16="http://schemas.microsoft.com/office/drawing/2014/main" id="{00000000-0008-0000-0600-000012000000}"/>
            </a:ext>
          </a:extLst>
        </xdr:cNvPr>
        <xdr:cNvSpPr/>
      </xdr:nvSpPr>
      <xdr:spPr>
        <a:xfrm>
          <a:off x="1295400" y="676277"/>
          <a:ext cx="219075" cy="219075"/>
        </a:xfrm>
        <a:prstGeom prst="ellipse">
          <a:avLst/>
        </a:prstGeom>
        <a:noFill/>
        <a:ln w="3810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295275</xdr:colOff>
      <xdr:row>4</xdr:row>
      <xdr:rowOff>142875</xdr:rowOff>
    </xdr:from>
    <xdr:to>
      <xdr:col>20</xdr:col>
      <xdr:colOff>238125</xdr:colOff>
      <xdr:row>21</xdr:row>
      <xdr:rowOff>57150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266700</xdr:colOff>
      <xdr:row>0</xdr:row>
      <xdr:rowOff>47626</xdr:rowOff>
    </xdr:from>
    <xdr:to>
      <xdr:col>10</xdr:col>
      <xdr:colOff>209550</xdr:colOff>
      <xdr:row>2</xdr:row>
      <xdr:rowOff>85726</xdr:rowOff>
    </xdr:to>
    <mc:AlternateContent xmlns:mc="http://schemas.openxmlformats.org/markup-compatibility/2006" xmlns:a14="http://schemas.microsoft.com/office/drawing/2010/main">
      <mc:Choice Requires="a14">
        <xdr:graphicFrame macro="">
          <xdr:nvGraphicFramePr>
            <xdr:cNvPr id="5" name="FISCAL YEAR 1">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FISCAL YEAR 1"/>
            </a:graphicData>
          </a:graphic>
        </xdr:graphicFrame>
      </mc:Choice>
      <mc:Fallback xmlns="">
        <xdr:sp macro="" textlink="">
          <xdr:nvSpPr>
            <xdr:cNvPr id="0" name=""/>
            <xdr:cNvSpPr>
              <a:spLocks noTextEdit="1"/>
            </xdr:cNvSpPr>
          </xdr:nvSpPr>
          <xdr:spPr>
            <a:xfrm>
              <a:off x="3314700" y="47626"/>
              <a:ext cx="2990850" cy="3619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257175</xdr:colOff>
      <xdr:row>0</xdr:row>
      <xdr:rowOff>57151</xdr:rowOff>
    </xdr:from>
    <xdr:to>
      <xdr:col>13</xdr:col>
      <xdr:colOff>257175</xdr:colOff>
      <xdr:row>2</xdr:row>
      <xdr:rowOff>76201</xdr:rowOff>
    </xdr:to>
    <mc:AlternateContent xmlns:mc="http://schemas.openxmlformats.org/markup-compatibility/2006" xmlns:a14="http://schemas.microsoft.com/office/drawing/2010/main">
      <mc:Choice Requires="a14">
        <xdr:graphicFrame macro="">
          <xdr:nvGraphicFramePr>
            <xdr:cNvPr id="6" name="QUARTER LABEL 1">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QUARTER LABEL 1"/>
            </a:graphicData>
          </a:graphic>
        </xdr:graphicFrame>
      </mc:Choice>
      <mc:Fallback xmlns="">
        <xdr:sp macro="" textlink="">
          <xdr:nvSpPr>
            <xdr:cNvPr id="0" name=""/>
            <xdr:cNvSpPr>
              <a:spLocks noTextEdit="1"/>
            </xdr:cNvSpPr>
          </xdr:nvSpPr>
          <xdr:spPr>
            <a:xfrm>
              <a:off x="6353175" y="57151"/>
              <a:ext cx="1828800" cy="3429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114300</xdr:colOff>
      <xdr:row>0</xdr:row>
      <xdr:rowOff>66675</xdr:rowOff>
    </xdr:from>
    <xdr:to>
      <xdr:col>5</xdr:col>
      <xdr:colOff>228600</xdr:colOff>
      <xdr:row>2</xdr:row>
      <xdr:rowOff>95250</xdr:rowOff>
    </xdr:to>
    <mc:AlternateContent xmlns:mc="http://schemas.openxmlformats.org/markup-compatibility/2006" xmlns:a14="http://schemas.microsoft.com/office/drawing/2010/main">
      <mc:Choice Requires="a14">
        <xdr:graphicFrame macro="">
          <xdr:nvGraphicFramePr>
            <xdr:cNvPr id="7" name="SUM METHOD 4">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SUM METHOD 4"/>
            </a:graphicData>
          </a:graphic>
        </xdr:graphicFrame>
      </mc:Choice>
      <mc:Fallback xmlns="">
        <xdr:sp macro="" textlink="">
          <xdr:nvSpPr>
            <xdr:cNvPr id="0" name=""/>
            <xdr:cNvSpPr>
              <a:spLocks noTextEdit="1"/>
            </xdr:cNvSpPr>
          </xdr:nvSpPr>
          <xdr:spPr>
            <a:xfrm>
              <a:off x="1943100" y="66675"/>
              <a:ext cx="1333500" cy="3524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57148</xdr:colOff>
      <xdr:row>25</xdr:row>
      <xdr:rowOff>19049</xdr:rowOff>
    </xdr:from>
    <xdr:to>
      <xdr:col>10</xdr:col>
      <xdr:colOff>171451</xdr:colOff>
      <xdr:row>41</xdr:row>
      <xdr:rowOff>123825</xdr:rowOff>
    </xdr:to>
    <xdr:grpSp>
      <xdr:nvGrpSpPr>
        <xdr:cNvPr id="16" name="Group 15">
          <a:extLst>
            <a:ext uri="{FF2B5EF4-FFF2-40B4-BE49-F238E27FC236}">
              <a16:creationId xmlns:a16="http://schemas.microsoft.com/office/drawing/2014/main" id="{00000000-0008-0000-0100-000010000000}"/>
            </a:ext>
          </a:extLst>
        </xdr:cNvPr>
        <xdr:cNvGrpSpPr/>
      </xdr:nvGrpSpPr>
      <xdr:grpSpPr>
        <a:xfrm>
          <a:off x="1885948" y="4067174"/>
          <a:ext cx="4381503" cy="2695576"/>
          <a:chOff x="1847848" y="3276599"/>
          <a:chExt cx="4381503" cy="2695576"/>
        </a:xfrm>
      </xdr:grpSpPr>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1847848" y="3276599"/>
          <a:ext cx="2790827" cy="2695576"/>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3952877" y="3381374"/>
          <a:ext cx="2276474" cy="72390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4229099" y="4610100"/>
          <a:ext cx="1866901" cy="790576"/>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10</xdr:col>
      <xdr:colOff>161924</xdr:colOff>
      <xdr:row>23</xdr:row>
      <xdr:rowOff>114300</xdr:rowOff>
    </xdr:from>
    <xdr:to>
      <xdr:col>13</xdr:col>
      <xdr:colOff>342899</xdr:colOff>
      <xdr:row>41</xdr:row>
      <xdr:rowOff>9524</xdr:rowOff>
    </xdr:to>
    <xdr:graphicFrame macro="">
      <xdr:nvGraphicFramePr>
        <xdr:cNvPr id="11" name="Chart 10">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361948</xdr:colOff>
      <xdr:row>23</xdr:row>
      <xdr:rowOff>57150</xdr:rowOff>
    </xdr:from>
    <xdr:to>
      <xdr:col>21</xdr:col>
      <xdr:colOff>361949</xdr:colOff>
      <xdr:row>40</xdr:row>
      <xdr:rowOff>47625</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285750</xdr:colOff>
      <xdr:row>5</xdr:row>
      <xdr:rowOff>38101</xdr:rowOff>
    </xdr:from>
    <xdr:to>
      <xdr:col>28</xdr:col>
      <xdr:colOff>304800</xdr:colOff>
      <xdr:row>40</xdr:row>
      <xdr:rowOff>104776</xdr:rowOff>
    </xdr:to>
    <xdr:graphicFrame macro="">
      <xdr:nvGraphicFramePr>
        <xdr:cNvPr id="13" name="Chart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21</xdr:col>
          <xdr:colOff>600075</xdr:colOff>
          <xdr:row>5</xdr:row>
          <xdr:rowOff>123825</xdr:rowOff>
        </xdr:from>
        <xdr:to>
          <xdr:col>24</xdr:col>
          <xdr:colOff>381000</xdr:colOff>
          <xdr:row>6</xdr:row>
          <xdr:rowOff>104775</xdr:rowOff>
        </xdr:to>
        <xdr:sp macro="" textlink="">
          <xdr:nvSpPr>
            <xdr:cNvPr id="7169" name="Drop Down 1" hidden="1">
              <a:extLst>
                <a:ext uri="{63B3BB69-23CF-44E3-9099-C40C66FF867C}">
                  <a14:compatExt spid="_x0000_s7169"/>
                </a:ext>
                <a:ext uri="{FF2B5EF4-FFF2-40B4-BE49-F238E27FC236}">
                  <a16:creationId xmlns:a16="http://schemas.microsoft.com/office/drawing/2014/main" id="{00000000-0008-0000-0100-000001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6</xdr:col>
      <xdr:colOff>476250</xdr:colOff>
      <xdr:row>4</xdr:row>
      <xdr:rowOff>38101</xdr:rowOff>
    </xdr:from>
    <xdr:to>
      <xdr:col>14</xdr:col>
      <xdr:colOff>295275</xdr:colOff>
      <xdr:row>21</xdr:row>
      <xdr:rowOff>28575</xdr:rowOff>
    </xdr:to>
    <xdr:grpSp>
      <xdr:nvGrpSpPr>
        <xdr:cNvPr id="15" name="Group 14">
          <a:extLst>
            <a:ext uri="{FF2B5EF4-FFF2-40B4-BE49-F238E27FC236}">
              <a16:creationId xmlns:a16="http://schemas.microsoft.com/office/drawing/2014/main" id="{00000000-0008-0000-0100-00000F000000}"/>
            </a:ext>
          </a:extLst>
        </xdr:cNvPr>
        <xdr:cNvGrpSpPr/>
      </xdr:nvGrpSpPr>
      <xdr:grpSpPr>
        <a:xfrm>
          <a:off x="4133850" y="685801"/>
          <a:ext cx="4695825" cy="2743199"/>
          <a:chOff x="4581525" y="647701"/>
          <a:chExt cx="4448175" cy="2476500"/>
        </a:xfrm>
        <a:effectLst>
          <a:outerShdw blurRad="50800" dist="38100" dir="2700000" algn="tl" rotWithShape="0">
            <a:prstClr val="black">
              <a:alpha val="40000"/>
            </a:prstClr>
          </a:outerShdw>
        </a:effectLst>
      </xdr:grpSpPr>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4581525" y="647701"/>
              <a:ext cx="4448175" cy="247650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4581525" y="647701"/>
                <a:ext cx="4448175" cy="2476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5276850" y="762000"/>
            <a:ext cx="3743326"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AU" sz="1200" b="1">
                <a:solidFill>
                  <a:schemeClr val="tx1">
                    <a:lumMod val="60000"/>
                    <a:lumOff val="40000"/>
                  </a:schemeClr>
                </a:solidFill>
                <a:latin typeface="Century Gothic" panose="020B0502020202020204" pitchFamily="34" charset="0"/>
              </a:rPr>
              <a:t>NET</a:t>
            </a:r>
            <a:r>
              <a:rPr lang="en-AU" sz="1200" b="1" baseline="0">
                <a:solidFill>
                  <a:schemeClr val="tx1">
                    <a:lumMod val="60000"/>
                    <a:lumOff val="40000"/>
                  </a:schemeClr>
                </a:solidFill>
                <a:latin typeface="Century Gothic" panose="020B0502020202020204" pitchFamily="34" charset="0"/>
              </a:rPr>
              <a:t> SALES TO NET INCOME (LOSS)</a:t>
            </a:r>
            <a:endParaRPr lang="en-AU" sz="1200" b="1">
              <a:solidFill>
                <a:schemeClr val="tx1">
                  <a:lumMod val="60000"/>
                  <a:lumOff val="40000"/>
                </a:schemeClr>
              </a:solidFill>
              <a:latin typeface="Century Gothic" panose="020B0502020202020204" pitchFamily="34" charset="0"/>
            </a:endParaRPr>
          </a:p>
        </xdr:txBody>
      </xdr:sp>
    </xdr:grpSp>
    <xdr:clientData/>
  </xdr:twoCellAnchor>
  <xdr:twoCellAnchor>
    <xdr:from>
      <xdr:col>3</xdr:col>
      <xdr:colOff>295275</xdr:colOff>
      <xdr:row>4</xdr:row>
      <xdr:rowOff>85724</xdr:rowOff>
    </xdr:from>
    <xdr:to>
      <xdr:col>6</xdr:col>
      <xdr:colOff>142875</xdr:colOff>
      <xdr:row>8</xdr:row>
      <xdr:rowOff>152399</xdr:rowOff>
    </xdr:to>
    <xdr:sp macro="" textlink="dbs_account!O5">
      <xdr:nvSpPr>
        <xdr:cNvPr id="19" name="TextBox 18">
          <a:extLst>
            <a:ext uri="{FF2B5EF4-FFF2-40B4-BE49-F238E27FC236}">
              <a16:creationId xmlns:a16="http://schemas.microsoft.com/office/drawing/2014/main" id="{00000000-0008-0000-0100-000013000000}"/>
            </a:ext>
          </a:extLst>
        </xdr:cNvPr>
        <xdr:cNvSpPr txBox="1"/>
      </xdr:nvSpPr>
      <xdr:spPr>
        <a:xfrm>
          <a:off x="2124075" y="733424"/>
          <a:ext cx="1676400" cy="714375"/>
        </a:xfrm>
        <a:prstGeom prst="rect">
          <a:avLst/>
        </a:prstGeom>
        <a:solidFill>
          <a:schemeClr val="accent6"/>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2D0018A-3EEC-4468-8B55-0CF30951195F}" type="TxLink">
            <a:rPr lang="en-US" sz="2800" b="0" i="0" u="none" strike="noStrike">
              <a:solidFill>
                <a:srgbClr val="374649"/>
              </a:solidFill>
              <a:latin typeface="+mj-lt"/>
              <a:cs typeface="Calibri"/>
            </a:rPr>
            <a:pPr algn="ctr"/>
            <a:t> 1,792.93 </a:t>
          </a:fld>
          <a:endParaRPr lang="en-AU" sz="8000">
            <a:latin typeface="+mj-lt"/>
          </a:endParaRPr>
        </a:p>
      </xdr:txBody>
    </xdr:sp>
    <xdr:clientData/>
  </xdr:twoCellAnchor>
  <xdr:twoCellAnchor>
    <xdr:from>
      <xdr:col>3</xdr:col>
      <xdr:colOff>295275</xdr:colOff>
      <xdr:row>10</xdr:row>
      <xdr:rowOff>66674</xdr:rowOff>
    </xdr:from>
    <xdr:to>
      <xdr:col>6</xdr:col>
      <xdr:colOff>142875</xdr:colOff>
      <xdr:row>14</xdr:row>
      <xdr:rowOff>114299</xdr:rowOff>
    </xdr:to>
    <xdr:sp macro="" textlink="dbs_account!O7">
      <xdr:nvSpPr>
        <xdr:cNvPr id="21" name="TextBox 20">
          <a:extLst>
            <a:ext uri="{FF2B5EF4-FFF2-40B4-BE49-F238E27FC236}">
              <a16:creationId xmlns:a16="http://schemas.microsoft.com/office/drawing/2014/main" id="{00000000-0008-0000-0100-000015000000}"/>
            </a:ext>
          </a:extLst>
        </xdr:cNvPr>
        <xdr:cNvSpPr txBox="1"/>
      </xdr:nvSpPr>
      <xdr:spPr>
        <a:xfrm>
          <a:off x="2124075" y="1685924"/>
          <a:ext cx="1676400" cy="695325"/>
        </a:xfrm>
        <a:prstGeom prst="rect">
          <a:avLst/>
        </a:prstGeom>
        <a:solidFill>
          <a:schemeClr val="accent6"/>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865C956-F2F8-4471-AD4C-068540AA2F23}" type="TxLink">
            <a:rPr lang="en-US" sz="2800" b="0" i="0" u="none" strike="noStrike">
              <a:solidFill>
                <a:srgbClr val="374649"/>
              </a:solidFill>
              <a:latin typeface="+mj-lt"/>
              <a:ea typeface="+mn-ea"/>
              <a:cs typeface="Calibri"/>
            </a:rPr>
            <a:pPr marL="0" indent="0" algn="ctr"/>
            <a:t> 1,294.32 </a:t>
          </a:fld>
          <a:endParaRPr lang="en-AU" sz="2800" b="0" i="0" u="none" strike="noStrike">
            <a:solidFill>
              <a:srgbClr val="374649"/>
            </a:solidFill>
            <a:latin typeface="+mj-lt"/>
            <a:ea typeface="+mn-ea"/>
            <a:cs typeface="Calibri"/>
          </a:endParaRPr>
        </a:p>
      </xdr:txBody>
    </xdr:sp>
    <xdr:clientData/>
  </xdr:twoCellAnchor>
  <xdr:twoCellAnchor>
    <xdr:from>
      <xdr:col>3</xdr:col>
      <xdr:colOff>295275</xdr:colOff>
      <xdr:row>16</xdr:row>
      <xdr:rowOff>95250</xdr:rowOff>
    </xdr:from>
    <xdr:to>
      <xdr:col>6</xdr:col>
      <xdr:colOff>142875</xdr:colOff>
      <xdr:row>21</xdr:row>
      <xdr:rowOff>9525</xdr:rowOff>
    </xdr:to>
    <xdr:sp macro="" textlink="dbs_account!O11">
      <xdr:nvSpPr>
        <xdr:cNvPr id="22" name="TextBox 21">
          <a:extLst>
            <a:ext uri="{FF2B5EF4-FFF2-40B4-BE49-F238E27FC236}">
              <a16:creationId xmlns:a16="http://schemas.microsoft.com/office/drawing/2014/main" id="{00000000-0008-0000-0100-000016000000}"/>
            </a:ext>
          </a:extLst>
        </xdr:cNvPr>
        <xdr:cNvSpPr txBox="1"/>
      </xdr:nvSpPr>
      <xdr:spPr>
        <a:xfrm>
          <a:off x="2124075" y="2686050"/>
          <a:ext cx="1676400" cy="723900"/>
        </a:xfrm>
        <a:prstGeom prst="rect">
          <a:avLst/>
        </a:prstGeom>
        <a:solidFill>
          <a:schemeClr val="tx1"/>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E7996B3-C246-48FE-816A-E6C98A84BA94}" type="TxLink">
            <a:rPr lang="en-US" sz="2800" b="0" i="0" u="none" strike="noStrike">
              <a:solidFill>
                <a:schemeClr val="bg1"/>
              </a:solidFill>
              <a:latin typeface="+mj-lt"/>
              <a:ea typeface="+mn-ea"/>
              <a:cs typeface="Calibri"/>
            </a:rPr>
            <a:pPr marL="0" indent="0" algn="ctr"/>
            <a:t> 1,154.91 </a:t>
          </a:fld>
          <a:endParaRPr lang="en-AU" sz="2800" b="0" i="0" u="none" strike="noStrike">
            <a:solidFill>
              <a:schemeClr val="bg1"/>
            </a:solidFill>
            <a:latin typeface="+mj-lt"/>
            <a:ea typeface="+mn-ea"/>
            <a:cs typeface="Calibri"/>
          </a:endParaRPr>
        </a:p>
      </xdr:txBody>
    </xdr:sp>
    <xdr:clientData/>
  </xdr:twoCellAnchor>
  <xdr:twoCellAnchor>
    <xdr:from>
      <xdr:col>3</xdr:col>
      <xdr:colOff>457200</xdr:colOff>
      <xdr:row>7</xdr:row>
      <xdr:rowOff>19049</xdr:rowOff>
    </xdr:from>
    <xdr:to>
      <xdr:col>5</xdr:col>
      <xdr:colOff>600075</xdr:colOff>
      <xdr:row>8</xdr:row>
      <xdr:rowOff>114299</xdr:rowOff>
    </xdr:to>
    <xdr:sp macro="" textlink="">
      <xdr:nvSpPr>
        <xdr:cNvPr id="20" name="TextBox 19">
          <a:extLst>
            <a:ext uri="{FF2B5EF4-FFF2-40B4-BE49-F238E27FC236}">
              <a16:creationId xmlns:a16="http://schemas.microsoft.com/office/drawing/2014/main" id="{00000000-0008-0000-0100-000014000000}"/>
            </a:ext>
          </a:extLst>
        </xdr:cNvPr>
        <xdr:cNvSpPr txBox="1"/>
      </xdr:nvSpPr>
      <xdr:spPr>
        <a:xfrm>
          <a:off x="2286000" y="1152524"/>
          <a:ext cx="13620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000" b="1">
              <a:solidFill>
                <a:schemeClr val="bg1"/>
              </a:solidFill>
              <a:latin typeface="Century Gothic" panose="020B0502020202020204" pitchFamily="34" charset="0"/>
            </a:rPr>
            <a:t>NET SALES</a:t>
          </a:r>
        </a:p>
      </xdr:txBody>
    </xdr:sp>
    <xdr:clientData/>
  </xdr:twoCellAnchor>
  <xdr:twoCellAnchor>
    <xdr:from>
      <xdr:col>3</xdr:col>
      <xdr:colOff>466725</xdr:colOff>
      <xdr:row>13</xdr:row>
      <xdr:rowOff>9524</xdr:rowOff>
    </xdr:from>
    <xdr:to>
      <xdr:col>6</xdr:col>
      <xdr:colOff>0</xdr:colOff>
      <xdr:row>14</xdr:row>
      <xdr:rowOff>104774</xdr:rowOff>
    </xdr:to>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2295525" y="2114549"/>
          <a:ext cx="13620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000" b="1">
              <a:solidFill>
                <a:schemeClr val="bg1"/>
              </a:solidFill>
              <a:latin typeface="Century Gothic" panose="020B0502020202020204" pitchFamily="34" charset="0"/>
            </a:rPr>
            <a:t>GROSS</a:t>
          </a:r>
          <a:r>
            <a:rPr lang="en-AU" sz="1000" b="1" baseline="0">
              <a:solidFill>
                <a:schemeClr val="bg1"/>
              </a:solidFill>
              <a:latin typeface="Century Gothic" panose="020B0502020202020204" pitchFamily="34" charset="0"/>
            </a:rPr>
            <a:t> PROFIT</a:t>
          </a:r>
          <a:endParaRPr lang="en-AU" sz="1000" b="1">
            <a:solidFill>
              <a:schemeClr val="bg1"/>
            </a:solidFill>
            <a:latin typeface="Century Gothic" panose="020B0502020202020204" pitchFamily="34" charset="0"/>
          </a:endParaRPr>
        </a:p>
      </xdr:txBody>
    </xdr:sp>
    <xdr:clientData/>
  </xdr:twoCellAnchor>
  <xdr:twoCellAnchor>
    <xdr:from>
      <xdr:col>3</xdr:col>
      <xdr:colOff>485775</xdr:colOff>
      <xdr:row>19</xdr:row>
      <xdr:rowOff>19049</xdr:rowOff>
    </xdr:from>
    <xdr:to>
      <xdr:col>6</xdr:col>
      <xdr:colOff>19050</xdr:colOff>
      <xdr:row>20</xdr:row>
      <xdr:rowOff>114299</xdr:rowOff>
    </xdr:to>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2314575" y="3095624"/>
          <a:ext cx="13620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000" b="1">
              <a:solidFill>
                <a:schemeClr val="accent6">
                  <a:lumMod val="20000"/>
                  <a:lumOff val="80000"/>
                </a:schemeClr>
              </a:solidFill>
              <a:latin typeface="Century Gothic" panose="020B0502020202020204" pitchFamily="34" charset="0"/>
            </a:rPr>
            <a:t>NET PROFIT(LOSS)</a:t>
          </a:r>
        </a:p>
      </xdr:txBody>
    </xdr:sp>
    <xdr:clientData/>
  </xdr:twoCellAnchor>
  <xdr:twoCellAnchor editAs="absolute">
    <xdr:from>
      <xdr:col>0</xdr:col>
      <xdr:colOff>114300</xdr:colOff>
      <xdr:row>6</xdr:row>
      <xdr:rowOff>95252</xdr:rowOff>
    </xdr:from>
    <xdr:to>
      <xdr:col>0</xdr:col>
      <xdr:colOff>504825</xdr:colOff>
      <xdr:row>9</xdr:row>
      <xdr:rowOff>2</xdr:rowOff>
    </xdr:to>
    <xdr:pic>
      <xdr:nvPicPr>
        <xdr:cNvPr id="23" name="Graphic 22" descr="Bar chart">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4300" y="1066802"/>
          <a:ext cx="390525" cy="390525"/>
        </a:xfrm>
        <a:prstGeom prst="rect">
          <a:avLst/>
        </a:prstGeom>
      </xdr:spPr>
    </xdr:pic>
    <xdr:clientData/>
  </xdr:twoCellAnchor>
  <xdr:twoCellAnchor editAs="absolute">
    <xdr:from>
      <xdr:col>0</xdr:col>
      <xdr:colOff>133350</xdr:colOff>
      <xdr:row>17</xdr:row>
      <xdr:rowOff>52352</xdr:rowOff>
    </xdr:from>
    <xdr:to>
      <xdr:col>0</xdr:col>
      <xdr:colOff>523875</xdr:colOff>
      <xdr:row>19</xdr:row>
      <xdr:rowOff>119027</xdr:rowOff>
    </xdr:to>
    <xdr:pic>
      <xdr:nvPicPr>
        <xdr:cNvPr id="26" name="Graphic 25" descr="Document">
          <a:extLst>
            <a:ext uri="{FF2B5EF4-FFF2-40B4-BE49-F238E27FC236}">
              <a16:creationId xmlns:a16="http://schemas.microsoft.com/office/drawing/2014/main" id="{00000000-0008-0000-0100-00001A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33350" y="2805077"/>
          <a:ext cx="390525" cy="390525"/>
        </a:xfrm>
        <a:prstGeom prst="rect">
          <a:avLst/>
        </a:prstGeom>
      </xdr:spPr>
    </xdr:pic>
    <xdr:clientData/>
  </xdr:twoCellAnchor>
  <xdr:twoCellAnchor editAs="absolute">
    <xdr:from>
      <xdr:col>2</xdr:col>
      <xdr:colOff>295275</xdr:colOff>
      <xdr:row>4</xdr:row>
      <xdr:rowOff>1</xdr:rowOff>
    </xdr:from>
    <xdr:to>
      <xdr:col>2</xdr:col>
      <xdr:colOff>561976</xdr:colOff>
      <xdr:row>5</xdr:row>
      <xdr:rowOff>104777</xdr:rowOff>
    </xdr:to>
    <xdr:pic>
      <xdr:nvPicPr>
        <xdr:cNvPr id="27" name="Graphic 26" descr="Play">
          <a:hlinkClick xmlns:r="http://schemas.openxmlformats.org/officeDocument/2006/relationships" r:id="rId13"/>
          <a:extLst>
            <a:ext uri="{FF2B5EF4-FFF2-40B4-BE49-F238E27FC236}">
              <a16:creationId xmlns:a16="http://schemas.microsoft.com/office/drawing/2014/main" id="{00000000-0008-0000-0100-00001B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514475" y="647701"/>
          <a:ext cx="266701" cy="266701"/>
        </a:xfrm>
        <a:prstGeom prst="rect">
          <a:avLst/>
        </a:prstGeom>
      </xdr:spPr>
    </xdr:pic>
    <xdr:clientData/>
  </xdr:twoCellAnchor>
  <xdr:twoCellAnchor editAs="absolute">
    <xdr:from>
      <xdr:col>1</xdr:col>
      <xdr:colOff>400049</xdr:colOff>
      <xdr:row>4</xdr:row>
      <xdr:rowOff>0</xdr:rowOff>
    </xdr:from>
    <xdr:to>
      <xdr:col>2</xdr:col>
      <xdr:colOff>57150</xdr:colOff>
      <xdr:row>5</xdr:row>
      <xdr:rowOff>104776</xdr:rowOff>
    </xdr:to>
    <xdr:pic>
      <xdr:nvPicPr>
        <xdr:cNvPr id="28" name="Graphic 27" descr="Play">
          <a:hlinkClick xmlns:r="http://schemas.openxmlformats.org/officeDocument/2006/relationships" r:id="rId16"/>
          <a:extLst>
            <a:ext uri="{FF2B5EF4-FFF2-40B4-BE49-F238E27FC236}">
              <a16:creationId xmlns:a16="http://schemas.microsoft.com/office/drawing/2014/main" id="{00000000-0008-0000-0100-00001C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rot="10800000">
          <a:off x="1009649" y="647700"/>
          <a:ext cx="266701" cy="266701"/>
        </a:xfrm>
        <a:prstGeom prst="rect">
          <a:avLst/>
        </a:prstGeom>
      </xdr:spPr>
    </xdr:pic>
    <xdr:clientData/>
  </xdr:twoCellAnchor>
  <xdr:twoCellAnchor editAs="absolute">
    <xdr:from>
      <xdr:col>1</xdr:col>
      <xdr:colOff>19050</xdr:colOff>
      <xdr:row>17</xdr:row>
      <xdr:rowOff>57153</xdr:rowOff>
    </xdr:from>
    <xdr:to>
      <xdr:col>2</xdr:col>
      <xdr:colOff>609599</xdr:colOff>
      <xdr:row>19</xdr:row>
      <xdr:rowOff>114303</xdr:rowOff>
    </xdr:to>
    <xdr:sp macro="" textlink="">
      <xdr:nvSpPr>
        <xdr:cNvPr id="29" name="TextBox 28">
          <a:extLst>
            <a:ext uri="{FF2B5EF4-FFF2-40B4-BE49-F238E27FC236}">
              <a16:creationId xmlns:a16="http://schemas.microsoft.com/office/drawing/2014/main" id="{00000000-0008-0000-0100-00001D000000}"/>
            </a:ext>
          </a:extLst>
        </xdr:cNvPr>
        <xdr:cNvSpPr txBox="1"/>
      </xdr:nvSpPr>
      <xdr:spPr>
        <a:xfrm>
          <a:off x="628650" y="2809878"/>
          <a:ext cx="1200149" cy="381000"/>
        </a:xfrm>
        <a:prstGeom prst="rect">
          <a:avLst/>
        </a:prstGeom>
        <a:gradFill flip="none" rotWithShape="1">
          <a:gsLst>
            <a:gs pos="100000">
              <a:schemeClr val="tx2"/>
            </a:gs>
            <a:gs pos="0">
              <a:schemeClr val="tx1"/>
            </a:gs>
          </a:gsLst>
          <a:lin ang="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tx2">
                  <a:lumMod val="60000"/>
                  <a:lumOff val="40000"/>
                </a:schemeClr>
              </a:solidFill>
              <a:latin typeface="+mj-lt"/>
            </a:rPr>
            <a:t>REPORTS</a:t>
          </a:r>
        </a:p>
      </xdr:txBody>
    </xdr:sp>
    <xdr:clientData/>
  </xdr:twoCellAnchor>
  <xdr:twoCellAnchor editAs="absolute">
    <xdr:from>
      <xdr:col>1</xdr:col>
      <xdr:colOff>104776</xdr:colOff>
      <xdr:row>7</xdr:row>
      <xdr:rowOff>3</xdr:rowOff>
    </xdr:from>
    <xdr:to>
      <xdr:col>3</xdr:col>
      <xdr:colOff>85725</xdr:colOff>
      <xdr:row>9</xdr:row>
      <xdr:rowOff>57153</xdr:rowOff>
    </xdr:to>
    <xdr:sp macro="" textlink="">
      <xdr:nvSpPr>
        <xdr:cNvPr id="30" name="TextBox 29">
          <a:extLst>
            <a:ext uri="{FF2B5EF4-FFF2-40B4-BE49-F238E27FC236}">
              <a16:creationId xmlns:a16="http://schemas.microsoft.com/office/drawing/2014/main" id="{00000000-0008-0000-0100-00001E000000}"/>
            </a:ext>
          </a:extLst>
        </xdr:cNvPr>
        <xdr:cNvSpPr txBox="1"/>
      </xdr:nvSpPr>
      <xdr:spPr>
        <a:xfrm>
          <a:off x="714376" y="1133478"/>
          <a:ext cx="1200149" cy="381000"/>
        </a:xfrm>
        <a:prstGeom prst="rect">
          <a:avLst/>
        </a:prstGeom>
        <a:gradFill flip="none" rotWithShape="1">
          <a:gsLst>
            <a:gs pos="100000">
              <a:schemeClr val="accent6">
                <a:lumMod val="75000"/>
              </a:schemeClr>
            </a:gs>
            <a:gs pos="0">
              <a:schemeClr val="tx1"/>
            </a:gs>
          </a:gsLst>
          <a:lin ang="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bg1"/>
              </a:solidFill>
              <a:latin typeface="+mj-lt"/>
            </a:rPr>
            <a:t>DASHBOARD</a:t>
          </a:r>
        </a:p>
      </xdr:txBody>
    </xdr:sp>
    <xdr:clientData/>
  </xdr:twoCellAnchor>
  <xdr:twoCellAnchor editAs="absolute">
    <xdr:from>
      <xdr:col>0</xdr:col>
      <xdr:colOff>400051</xdr:colOff>
      <xdr:row>9</xdr:row>
      <xdr:rowOff>104778</xdr:rowOff>
    </xdr:from>
    <xdr:to>
      <xdr:col>3</xdr:col>
      <xdr:colOff>9525</xdr:colOff>
      <xdr:row>12</xdr:row>
      <xdr:rowOff>3</xdr:rowOff>
    </xdr:to>
    <xdr:sp macro="" textlink="">
      <xdr:nvSpPr>
        <xdr:cNvPr id="31" name="TextBox 30">
          <a:hlinkClick xmlns:r="http://schemas.openxmlformats.org/officeDocument/2006/relationships" r:id="rId17"/>
          <a:extLst>
            <a:ext uri="{FF2B5EF4-FFF2-40B4-BE49-F238E27FC236}">
              <a16:creationId xmlns:a16="http://schemas.microsoft.com/office/drawing/2014/main" id="{00000000-0008-0000-0100-00001F000000}"/>
            </a:ext>
          </a:extLst>
        </xdr:cNvPr>
        <xdr:cNvSpPr txBox="1"/>
      </xdr:nvSpPr>
      <xdr:spPr>
        <a:xfrm>
          <a:off x="400051" y="1562103"/>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bg1">
                  <a:lumMod val="95000"/>
                </a:schemeClr>
              </a:solidFill>
              <a:latin typeface="+mj-lt"/>
            </a:rPr>
            <a:t>Account Analysis</a:t>
          </a:r>
        </a:p>
      </xdr:txBody>
    </xdr:sp>
    <xdr:clientData/>
  </xdr:twoCellAnchor>
  <xdr:twoCellAnchor editAs="absolute">
    <xdr:from>
      <xdr:col>0</xdr:col>
      <xdr:colOff>400051</xdr:colOff>
      <xdr:row>12</xdr:row>
      <xdr:rowOff>19053</xdr:rowOff>
    </xdr:from>
    <xdr:to>
      <xdr:col>3</xdr:col>
      <xdr:colOff>9525</xdr:colOff>
      <xdr:row>14</xdr:row>
      <xdr:rowOff>76203</xdr:rowOff>
    </xdr:to>
    <xdr:sp macro="" textlink="">
      <xdr:nvSpPr>
        <xdr:cNvPr id="32" name="TextBox 31">
          <a:hlinkClick xmlns:r="http://schemas.openxmlformats.org/officeDocument/2006/relationships" r:id="rId13"/>
          <a:extLst>
            <a:ext uri="{FF2B5EF4-FFF2-40B4-BE49-F238E27FC236}">
              <a16:creationId xmlns:a16="http://schemas.microsoft.com/office/drawing/2014/main" id="{00000000-0008-0000-0100-000020000000}"/>
            </a:ext>
          </a:extLst>
        </xdr:cNvPr>
        <xdr:cNvSpPr txBox="1"/>
      </xdr:nvSpPr>
      <xdr:spPr>
        <a:xfrm>
          <a:off x="400051" y="1962153"/>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tx2"/>
              </a:solidFill>
              <a:latin typeface="+mj-lt"/>
            </a:rPr>
            <a:t>Variance Analysis</a:t>
          </a:r>
        </a:p>
      </xdr:txBody>
    </xdr:sp>
    <xdr:clientData/>
  </xdr:twoCellAnchor>
  <xdr:twoCellAnchor editAs="absolute">
    <xdr:from>
      <xdr:col>0</xdr:col>
      <xdr:colOff>400051</xdr:colOff>
      <xdr:row>14</xdr:row>
      <xdr:rowOff>95253</xdr:rowOff>
    </xdr:from>
    <xdr:to>
      <xdr:col>3</xdr:col>
      <xdr:colOff>9525</xdr:colOff>
      <xdr:row>16</xdr:row>
      <xdr:rowOff>152403</xdr:rowOff>
    </xdr:to>
    <xdr:sp macro="" textlink="">
      <xdr:nvSpPr>
        <xdr:cNvPr id="33" name="TextBox 32">
          <a:hlinkClick xmlns:r="http://schemas.openxmlformats.org/officeDocument/2006/relationships" r:id="rId18"/>
          <a:extLst>
            <a:ext uri="{FF2B5EF4-FFF2-40B4-BE49-F238E27FC236}">
              <a16:creationId xmlns:a16="http://schemas.microsoft.com/office/drawing/2014/main" id="{00000000-0008-0000-0100-000021000000}"/>
            </a:ext>
          </a:extLst>
        </xdr:cNvPr>
        <xdr:cNvSpPr txBox="1"/>
      </xdr:nvSpPr>
      <xdr:spPr>
        <a:xfrm>
          <a:off x="400051" y="2362203"/>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tx2"/>
              </a:solidFill>
              <a:latin typeface="+mj-lt"/>
            </a:rPr>
            <a:t>Trend Analysis</a:t>
          </a:r>
        </a:p>
      </xdr:txBody>
    </xdr:sp>
    <xdr:clientData/>
  </xdr:twoCellAnchor>
  <xdr:twoCellAnchor editAs="absolute">
    <xdr:from>
      <xdr:col>0</xdr:col>
      <xdr:colOff>390525</xdr:colOff>
      <xdr:row>20</xdr:row>
      <xdr:rowOff>9528</xdr:rowOff>
    </xdr:from>
    <xdr:to>
      <xdr:col>2</xdr:col>
      <xdr:colOff>609599</xdr:colOff>
      <xdr:row>22</xdr:row>
      <xdr:rowOff>66678</xdr:rowOff>
    </xdr:to>
    <xdr:sp macro="" textlink="">
      <xdr:nvSpPr>
        <xdr:cNvPr id="34" name="TextBox 33">
          <a:hlinkClick xmlns:r="http://schemas.openxmlformats.org/officeDocument/2006/relationships" r:id="rId19"/>
          <a:extLst>
            <a:ext uri="{FF2B5EF4-FFF2-40B4-BE49-F238E27FC236}">
              <a16:creationId xmlns:a16="http://schemas.microsoft.com/office/drawing/2014/main" id="{00000000-0008-0000-0100-000022000000}"/>
            </a:ext>
          </a:extLst>
        </xdr:cNvPr>
        <xdr:cNvSpPr txBox="1"/>
      </xdr:nvSpPr>
      <xdr:spPr>
        <a:xfrm>
          <a:off x="390525" y="3248028"/>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tx2"/>
              </a:solidFill>
              <a:latin typeface="+mj-lt"/>
            </a:rPr>
            <a:t>PL</a:t>
          </a:r>
          <a:r>
            <a:rPr lang="en-AU" sz="1100" baseline="0">
              <a:solidFill>
                <a:schemeClr val="tx2"/>
              </a:solidFill>
              <a:latin typeface="+mj-lt"/>
            </a:rPr>
            <a:t> Statement</a:t>
          </a:r>
          <a:endParaRPr lang="en-AU" sz="1100">
            <a:solidFill>
              <a:schemeClr val="tx2"/>
            </a:solidFill>
            <a:latin typeface="+mj-lt"/>
          </a:endParaRPr>
        </a:p>
      </xdr:txBody>
    </xdr:sp>
    <xdr:clientData/>
  </xdr:twoCellAnchor>
  <xdr:twoCellAnchor editAs="absolute">
    <xdr:from>
      <xdr:col>0</xdr:col>
      <xdr:colOff>390525</xdr:colOff>
      <xdr:row>22</xdr:row>
      <xdr:rowOff>57153</xdr:rowOff>
    </xdr:from>
    <xdr:to>
      <xdr:col>2</xdr:col>
      <xdr:colOff>609599</xdr:colOff>
      <xdr:row>24</xdr:row>
      <xdr:rowOff>114303</xdr:rowOff>
    </xdr:to>
    <xdr:sp macro="" textlink="">
      <xdr:nvSpPr>
        <xdr:cNvPr id="35" name="TextBox 34">
          <a:hlinkClick xmlns:r="http://schemas.openxmlformats.org/officeDocument/2006/relationships" r:id="rId20"/>
          <a:extLst>
            <a:ext uri="{FF2B5EF4-FFF2-40B4-BE49-F238E27FC236}">
              <a16:creationId xmlns:a16="http://schemas.microsoft.com/office/drawing/2014/main" id="{00000000-0008-0000-0100-000023000000}"/>
            </a:ext>
          </a:extLst>
        </xdr:cNvPr>
        <xdr:cNvSpPr txBox="1"/>
      </xdr:nvSpPr>
      <xdr:spPr>
        <a:xfrm>
          <a:off x="390525" y="3619503"/>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tx2"/>
              </a:solidFill>
              <a:latin typeface="+mj-lt"/>
            </a:rPr>
            <a:t>Variance Report</a:t>
          </a:r>
        </a:p>
      </xdr:txBody>
    </xdr:sp>
    <xdr:clientData/>
  </xdr:twoCellAnchor>
  <xdr:twoCellAnchor editAs="absolute">
    <xdr:from>
      <xdr:col>0</xdr:col>
      <xdr:colOff>390525</xdr:colOff>
      <xdr:row>24</xdr:row>
      <xdr:rowOff>104778</xdr:rowOff>
    </xdr:from>
    <xdr:to>
      <xdr:col>2</xdr:col>
      <xdr:colOff>609599</xdr:colOff>
      <xdr:row>27</xdr:row>
      <xdr:rowOff>3</xdr:rowOff>
    </xdr:to>
    <xdr:sp macro="" textlink="">
      <xdr:nvSpPr>
        <xdr:cNvPr id="36" name="TextBox 35">
          <a:hlinkClick xmlns:r="http://schemas.openxmlformats.org/officeDocument/2006/relationships" r:id="rId21"/>
          <a:extLst>
            <a:ext uri="{FF2B5EF4-FFF2-40B4-BE49-F238E27FC236}">
              <a16:creationId xmlns:a16="http://schemas.microsoft.com/office/drawing/2014/main" id="{00000000-0008-0000-0100-000024000000}"/>
            </a:ext>
          </a:extLst>
        </xdr:cNvPr>
        <xdr:cNvSpPr txBox="1"/>
      </xdr:nvSpPr>
      <xdr:spPr>
        <a:xfrm>
          <a:off x="390525" y="3990978"/>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tx2"/>
              </a:solidFill>
              <a:latin typeface="+mj-lt"/>
            </a:rPr>
            <a:t>Common Size </a:t>
          </a:r>
          <a:r>
            <a:rPr lang="en-AU" sz="1100" baseline="0">
              <a:solidFill>
                <a:schemeClr val="tx2"/>
              </a:solidFill>
              <a:latin typeface="+mj-lt"/>
            </a:rPr>
            <a:t>PL</a:t>
          </a:r>
          <a:endParaRPr lang="en-AU" sz="1100">
            <a:solidFill>
              <a:schemeClr val="tx2"/>
            </a:solidFill>
            <a:latin typeface="+mj-lt"/>
          </a:endParaRPr>
        </a:p>
      </xdr:txBody>
    </xdr:sp>
    <xdr:clientData/>
  </xdr:twoCellAnchor>
  <xdr:twoCellAnchor>
    <xdr:from>
      <xdr:col>2</xdr:col>
      <xdr:colOff>66675</xdr:colOff>
      <xdr:row>4</xdr:row>
      <xdr:rowOff>28577</xdr:rowOff>
    </xdr:from>
    <xdr:to>
      <xdr:col>2</xdr:col>
      <xdr:colOff>285750</xdr:colOff>
      <xdr:row>5</xdr:row>
      <xdr:rowOff>85727</xdr:rowOff>
    </xdr:to>
    <xdr:sp macro="" textlink="">
      <xdr:nvSpPr>
        <xdr:cNvPr id="38" name="Oval 37">
          <a:hlinkClick xmlns:r="http://schemas.openxmlformats.org/officeDocument/2006/relationships" r:id="rId16"/>
          <a:extLst>
            <a:ext uri="{FF2B5EF4-FFF2-40B4-BE49-F238E27FC236}">
              <a16:creationId xmlns:a16="http://schemas.microsoft.com/office/drawing/2014/main" id="{00000000-0008-0000-0100-000026000000}"/>
            </a:ext>
          </a:extLst>
        </xdr:cNvPr>
        <xdr:cNvSpPr/>
      </xdr:nvSpPr>
      <xdr:spPr>
        <a:xfrm>
          <a:off x="1285875" y="676277"/>
          <a:ext cx="219075" cy="219075"/>
        </a:xfrm>
        <a:prstGeom prst="ellipse">
          <a:avLst/>
        </a:prstGeom>
        <a:noFill/>
        <a:ln w="3810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21</xdr:col>
      <xdr:colOff>19050</xdr:colOff>
      <xdr:row>0</xdr:row>
      <xdr:rowOff>0</xdr:rowOff>
    </xdr:from>
    <xdr:to>
      <xdr:col>27</xdr:col>
      <xdr:colOff>533400</xdr:colOff>
      <xdr:row>3</xdr:row>
      <xdr:rowOff>57149</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2820650" y="0"/>
          <a:ext cx="4171950" cy="542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4000">
              <a:solidFill>
                <a:srgbClr val="FBFBFB"/>
              </a:solidFill>
              <a:latin typeface="+mj-lt"/>
            </a:rPr>
            <a:t>ACCOUNT</a:t>
          </a:r>
          <a:r>
            <a:rPr lang="en-AU" sz="4000" baseline="0">
              <a:solidFill>
                <a:srgbClr val="FBFBFB"/>
              </a:solidFill>
              <a:latin typeface="+mj-lt"/>
            </a:rPr>
            <a:t> ANALYSIS</a:t>
          </a:r>
          <a:endParaRPr lang="en-AU" sz="4000">
            <a:solidFill>
              <a:srgbClr val="FBFBFB"/>
            </a:solidFill>
            <a:latin typeface="+mj-lt"/>
          </a:endParaRP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304800</xdr:colOff>
      <xdr:row>27</xdr:row>
      <xdr:rowOff>142875</xdr:rowOff>
    </xdr:from>
    <xdr:to>
      <xdr:col>3</xdr:col>
      <xdr:colOff>19050</xdr:colOff>
      <xdr:row>41</xdr:row>
      <xdr:rowOff>114300</xdr:rowOff>
    </xdr:to>
    <mc:AlternateContent xmlns:mc="http://schemas.openxmlformats.org/markup-compatibility/2006" xmlns:a14="http://schemas.microsoft.com/office/drawing/2010/main">
      <mc:Choice Requires="a14">
        <xdr:graphicFrame macro="">
          <xdr:nvGraphicFramePr>
            <xdr:cNvPr id="2" name="FISCAL YEAR">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microsoft.com/office/drawing/2010/slicer">
              <sle:slicer xmlns:sle="http://schemas.microsoft.com/office/drawing/2010/slicer" name="FISCAL YEAR"/>
            </a:graphicData>
          </a:graphic>
        </xdr:graphicFrame>
      </mc:Choice>
      <mc:Fallback xmlns="">
        <xdr:sp macro="" textlink="">
          <xdr:nvSpPr>
            <xdr:cNvPr id="0" name=""/>
            <xdr:cNvSpPr>
              <a:spLocks noTextEdit="1"/>
            </xdr:cNvSpPr>
          </xdr:nvSpPr>
          <xdr:spPr>
            <a:xfrm>
              <a:off x="304800" y="4514850"/>
              <a:ext cx="1828800" cy="22383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438150</xdr:colOff>
      <xdr:row>12</xdr:row>
      <xdr:rowOff>66675</xdr:rowOff>
    </xdr:from>
    <xdr:to>
      <xdr:col>3</xdr:col>
      <xdr:colOff>152400</xdr:colOff>
      <xdr:row>26</xdr:row>
      <xdr:rowOff>38100</xdr:rowOff>
    </xdr:to>
    <mc:AlternateContent xmlns:mc="http://schemas.openxmlformats.org/markup-compatibility/2006" xmlns:a14="http://schemas.microsoft.com/office/drawing/2010/main">
      <mc:Choice Requires="a14">
        <xdr:graphicFrame macro="">
          <xdr:nvGraphicFramePr>
            <xdr:cNvPr id="3" name="QUARTER LABEL">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microsoft.com/office/drawing/2010/slicer">
              <sle:slicer xmlns:sle="http://schemas.microsoft.com/office/drawing/2010/slicer" name="QUARTER LABEL"/>
            </a:graphicData>
          </a:graphic>
        </xdr:graphicFrame>
      </mc:Choice>
      <mc:Fallback xmlns="">
        <xdr:sp macro="" textlink="">
          <xdr:nvSpPr>
            <xdr:cNvPr id="0" name=""/>
            <xdr:cNvSpPr>
              <a:spLocks noTextEdit="1"/>
            </xdr:cNvSpPr>
          </xdr:nvSpPr>
          <xdr:spPr>
            <a:xfrm>
              <a:off x="438150" y="2009775"/>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28575</xdr:colOff>
      <xdr:row>44</xdr:row>
      <xdr:rowOff>152400</xdr:rowOff>
    </xdr:from>
    <xdr:to>
      <xdr:col>3</xdr:col>
      <xdr:colOff>352425</xdr:colOff>
      <xdr:row>58</xdr:row>
      <xdr:rowOff>123825</xdr:rowOff>
    </xdr:to>
    <mc:AlternateContent xmlns:mc="http://schemas.openxmlformats.org/markup-compatibility/2006" xmlns:a14="http://schemas.microsoft.com/office/drawing/2010/main">
      <mc:Choice Requires="a14">
        <xdr:graphicFrame macro="">
          <xdr:nvGraphicFramePr>
            <xdr:cNvPr id="4" name="SUM METHOD 1">
              <a:extLst>
                <a:ext uri="{FF2B5EF4-FFF2-40B4-BE49-F238E27FC236}">
                  <a16:creationId xmlns:a16="http://schemas.microsoft.com/office/drawing/2014/main" id="{00000000-0008-0000-0C00-000004000000}"/>
                </a:ext>
              </a:extLst>
            </xdr:cNvPr>
            <xdr:cNvGraphicFramePr/>
          </xdr:nvGraphicFramePr>
          <xdr:xfrm>
            <a:off x="0" y="0"/>
            <a:ext cx="0" cy="0"/>
          </xdr:xfrm>
          <a:graphic>
            <a:graphicData uri="http://schemas.microsoft.com/office/drawing/2010/slicer">
              <sle:slicer xmlns:sle="http://schemas.microsoft.com/office/drawing/2010/slicer" name="SUM METHOD 1"/>
            </a:graphicData>
          </a:graphic>
        </xdr:graphicFrame>
      </mc:Choice>
      <mc:Fallback xmlns="">
        <xdr:sp macro="" textlink="">
          <xdr:nvSpPr>
            <xdr:cNvPr id="0" name=""/>
            <xdr:cNvSpPr>
              <a:spLocks noTextEdit="1"/>
            </xdr:cNvSpPr>
          </xdr:nvSpPr>
          <xdr:spPr>
            <a:xfrm>
              <a:off x="638175" y="7277100"/>
              <a:ext cx="1828800" cy="22383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0.11376</cdr:x>
      <cdr:y>0.01071</cdr:y>
    </cdr:from>
    <cdr:to>
      <cdr:x>1</cdr:x>
      <cdr:y>0.12143</cdr:y>
    </cdr:to>
    <cdr:sp macro="" textlink="">
      <cdr:nvSpPr>
        <cdr:cNvPr id="2" name="TextBox 1">
          <a:extLst xmlns:a="http://schemas.openxmlformats.org/drawingml/2006/main">
            <a:ext uri="{FF2B5EF4-FFF2-40B4-BE49-F238E27FC236}">
              <a16:creationId xmlns:a16="http://schemas.microsoft.com/office/drawing/2014/main" id="{2464EAA4-8AF6-409A-A04F-11FA213026CB}"/>
            </a:ext>
          </a:extLst>
        </cdr:cNvPr>
        <cdr:cNvSpPr txBox="1"/>
      </cdr:nvSpPr>
      <cdr:spPr>
        <a:xfrm xmlns:a="http://schemas.openxmlformats.org/drawingml/2006/main">
          <a:off x="409575" y="28575"/>
          <a:ext cx="3190875" cy="2952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AU" sz="1200" b="1">
              <a:solidFill>
                <a:schemeClr val="tx1">
                  <a:lumMod val="40000"/>
                  <a:lumOff val="60000"/>
                </a:schemeClr>
              </a:solidFill>
              <a:latin typeface="Century Gothic" panose="020B0502020202020204" pitchFamily="34" charset="0"/>
            </a:rPr>
            <a:t>% OVER</a:t>
          </a:r>
          <a:r>
            <a:rPr lang="en-AU" sz="1200" b="1" baseline="0">
              <a:solidFill>
                <a:schemeClr val="tx1">
                  <a:lumMod val="40000"/>
                  <a:lumOff val="60000"/>
                </a:schemeClr>
              </a:solidFill>
              <a:latin typeface="Century Gothic" panose="020B0502020202020204" pitchFamily="34" charset="0"/>
            </a:rPr>
            <a:t> REVENUE</a:t>
          </a:r>
          <a:endParaRPr lang="en-AU" sz="1200" b="1">
            <a:solidFill>
              <a:schemeClr val="tx1">
                <a:lumMod val="40000"/>
                <a:lumOff val="60000"/>
              </a:schemeClr>
            </a:solidFill>
            <a:latin typeface="Century Gothic" panose="020B0502020202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0.15863</cdr:x>
      <cdr:y>0</cdr:y>
    </cdr:from>
    <cdr:to>
      <cdr:x>0.80569</cdr:x>
      <cdr:y>0.09929</cdr:y>
    </cdr:to>
    <cdr:sp macro="" textlink="">
      <cdr:nvSpPr>
        <cdr:cNvPr id="2" name="TextBox 1">
          <a:extLst xmlns:a="http://schemas.openxmlformats.org/drawingml/2006/main">
            <a:ext uri="{FF2B5EF4-FFF2-40B4-BE49-F238E27FC236}">
              <a16:creationId xmlns:a16="http://schemas.microsoft.com/office/drawing/2014/main" id="{C9DD9B8F-0284-4D2A-A75F-81F2AEAC7B32}"/>
            </a:ext>
          </a:extLst>
        </cdr:cNvPr>
        <cdr:cNvSpPr txBox="1"/>
      </cdr:nvSpPr>
      <cdr:spPr>
        <a:xfrm xmlns:a="http://schemas.openxmlformats.org/drawingml/2006/main">
          <a:off x="318807" y="0"/>
          <a:ext cx="1300443" cy="27899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1050" b="1">
              <a:solidFill>
                <a:schemeClr val="tx1">
                  <a:lumMod val="40000"/>
                  <a:lumOff val="60000"/>
                </a:schemeClr>
              </a:solidFill>
              <a:latin typeface="Century Gothic" panose="020B0502020202020204" pitchFamily="34" charset="0"/>
            </a:rPr>
            <a:t>COST OF</a:t>
          </a:r>
          <a:r>
            <a:rPr lang="en-AU" sz="1050" b="1" baseline="0">
              <a:solidFill>
                <a:schemeClr val="tx1">
                  <a:lumMod val="40000"/>
                  <a:lumOff val="60000"/>
                </a:schemeClr>
              </a:solidFill>
              <a:latin typeface="Century Gothic" panose="020B0502020202020204" pitchFamily="34" charset="0"/>
            </a:rPr>
            <a:t> SALES </a:t>
          </a:r>
          <a:endParaRPr lang="en-AU" sz="1050" b="1">
            <a:solidFill>
              <a:schemeClr val="tx1">
                <a:lumMod val="40000"/>
                <a:lumOff val="60000"/>
              </a:schemeClr>
            </a:solidFill>
            <a:latin typeface="Century Gothic" panose="020B0502020202020204"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0.57617</cdr:x>
      <cdr:y>0</cdr:y>
    </cdr:from>
    <cdr:to>
      <cdr:x>0.95508</cdr:x>
      <cdr:y>0.08681</cdr:y>
    </cdr:to>
    <cdr:sp macro="" textlink="">
      <cdr:nvSpPr>
        <cdr:cNvPr id="2" name="TextBox 1">
          <a:extLst xmlns:a="http://schemas.openxmlformats.org/drawingml/2006/main">
            <a:ext uri="{FF2B5EF4-FFF2-40B4-BE49-F238E27FC236}">
              <a16:creationId xmlns:a16="http://schemas.microsoft.com/office/drawing/2014/main" id="{241322B0-B290-4F32-9553-E1093B0BC0D4}"/>
            </a:ext>
          </a:extLst>
        </cdr:cNvPr>
        <cdr:cNvSpPr txBox="1"/>
      </cdr:nvSpPr>
      <cdr:spPr>
        <a:xfrm xmlns:a="http://schemas.openxmlformats.org/drawingml/2006/main">
          <a:off x="2809877" y="0"/>
          <a:ext cx="1847849"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AU" sz="1100" b="1">
              <a:solidFill>
                <a:schemeClr val="tx1">
                  <a:lumMod val="40000"/>
                  <a:lumOff val="60000"/>
                </a:schemeClr>
              </a:solidFill>
              <a:latin typeface="Century Gothic" panose="020B0502020202020204" pitchFamily="34" charset="0"/>
            </a:rPr>
            <a:t>EXPENSE</a:t>
          </a:r>
          <a:r>
            <a:rPr lang="en-AU" sz="1100" b="1" baseline="0">
              <a:solidFill>
                <a:schemeClr val="tx1">
                  <a:lumMod val="40000"/>
                  <a:lumOff val="60000"/>
                </a:schemeClr>
              </a:solidFill>
              <a:latin typeface="Century Gothic" panose="020B0502020202020204" pitchFamily="34" charset="0"/>
            </a:rPr>
            <a:t> CATEGORY</a:t>
          </a:r>
          <a:endParaRPr lang="en-AU" sz="1100" b="1">
            <a:solidFill>
              <a:schemeClr val="tx1">
                <a:lumMod val="40000"/>
                <a:lumOff val="60000"/>
              </a:schemeClr>
            </a:solidFill>
            <a:latin typeface="Century Gothic" panose="020B0502020202020204"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0.4197</cdr:x>
      <cdr:y>0</cdr:y>
    </cdr:from>
    <cdr:to>
      <cdr:x>0.9743</cdr:x>
      <cdr:y>0.06632</cdr:y>
    </cdr:to>
    <cdr:sp macro="" textlink="">
      <cdr:nvSpPr>
        <cdr:cNvPr id="2" name="TextBox 1">
          <a:extLst xmlns:a="http://schemas.openxmlformats.org/drawingml/2006/main">
            <a:ext uri="{FF2B5EF4-FFF2-40B4-BE49-F238E27FC236}">
              <a16:creationId xmlns:a16="http://schemas.microsoft.com/office/drawing/2014/main" id="{9764CFA4-AE28-419A-85C0-8557A7BE4CBB}"/>
            </a:ext>
          </a:extLst>
        </cdr:cNvPr>
        <cdr:cNvSpPr txBox="1"/>
      </cdr:nvSpPr>
      <cdr:spPr>
        <a:xfrm xmlns:a="http://schemas.openxmlformats.org/drawingml/2006/main">
          <a:off x="1866901" y="0"/>
          <a:ext cx="2466975" cy="3619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AU" sz="1200" b="1">
              <a:solidFill>
                <a:schemeClr val="tx1">
                  <a:lumMod val="40000"/>
                  <a:lumOff val="60000"/>
                </a:schemeClr>
              </a:solidFill>
              <a:latin typeface="Century Gothic" panose="020B0502020202020204" pitchFamily="34" charset="0"/>
            </a:rPr>
            <a:t>EXPENSE ACCOUNTS</a:t>
          </a:r>
        </a:p>
      </cdr:txBody>
    </cdr:sp>
  </cdr:relSizeAnchor>
</c:userShapes>
</file>

<file path=xl/drawings/drawing7.xml><?xml version="1.0" encoding="utf-8"?>
<xdr:wsDr xmlns:xdr="http://schemas.openxmlformats.org/drawingml/2006/spreadsheetDrawing" xmlns:a="http://schemas.openxmlformats.org/drawingml/2006/main">
  <xdr:twoCellAnchor>
    <xdr:from>
      <xdr:col>3</xdr:col>
      <xdr:colOff>285751</xdr:colOff>
      <xdr:row>4</xdr:row>
      <xdr:rowOff>66675</xdr:rowOff>
    </xdr:from>
    <xdr:to>
      <xdr:col>16</xdr:col>
      <xdr:colOff>409575</xdr:colOff>
      <xdr:row>22</xdr:row>
      <xdr:rowOff>133350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228601</xdr:colOff>
      <xdr:row>24</xdr:row>
      <xdr:rowOff>76199</xdr:rowOff>
    </xdr:from>
    <xdr:to>
      <xdr:col>16</xdr:col>
      <xdr:colOff>447675</xdr:colOff>
      <xdr:row>43</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95250</xdr:colOff>
      <xdr:row>4</xdr:row>
      <xdr:rowOff>76200</xdr:rowOff>
    </xdr:from>
    <xdr:to>
      <xdr:col>26</xdr:col>
      <xdr:colOff>152400</xdr:colOff>
      <xdr:row>44</xdr:row>
      <xdr:rowOff>95250</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21</xdr:col>
          <xdr:colOff>466725</xdr:colOff>
          <xdr:row>6</xdr:row>
          <xdr:rowOff>133350</xdr:rowOff>
        </xdr:from>
        <xdr:to>
          <xdr:col>24</xdr:col>
          <xdr:colOff>190500</xdr:colOff>
          <xdr:row>7</xdr:row>
          <xdr:rowOff>152400</xdr:rowOff>
        </xdr:to>
        <xdr:sp macro="" textlink="">
          <xdr:nvSpPr>
            <xdr:cNvPr id="16388" name="Drop Down 4" hidden="1">
              <a:extLst>
                <a:ext uri="{63B3BB69-23CF-44E3-9099-C40C66FF867C}">
                  <a14:compatExt spid="_x0000_s16388"/>
                </a:ext>
                <a:ext uri="{FF2B5EF4-FFF2-40B4-BE49-F238E27FC236}">
                  <a16:creationId xmlns:a16="http://schemas.microsoft.com/office/drawing/2014/main" id="{00000000-0008-0000-0200-0000044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542925</xdr:colOff>
      <xdr:row>0</xdr:row>
      <xdr:rowOff>47625</xdr:rowOff>
    </xdr:from>
    <xdr:to>
      <xdr:col>13</xdr:col>
      <xdr:colOff>542925</xdr:colOff>
      <xdr:row>2</xdr:row>
      <xdr:rowOff>71247</xdr:rowOff>
    </xdr:to>
    <mc:AlternateContent xmlns:mc="http://schemas.openxmlformats.org/markup-compatibility/2006" xmlns:a14="http://schemas.microsoft.com/office/drawing/2010/main">
      <mc:Choice Requires="a14">
        <xdr:graphicFrame macro="">
          <xdr:nvGraphicFramePr>
            <xdr:cNvPr id="17" name="QUARTER LABEL 3">
              <a:extLst>
                <a:ext uri="{FF2B5EF4-FFF2-40B4-BE49-F238E27FC236}">
                  <a16:creationId xmlns:a16="http://schemas.microsoft.com/office/drawing/2014/main" id="{00000000-0008-0000-0200-000011000000}"/>
                </a:ext>
              </a:extLst>
            </xdr:cNvPr>
            <xdr:cNvGraphicFramePr/>
          </xdr:nvGraphicFramePr>
          <xdr:xfrm>
            <a:off x="0" y="0"/>
            <a:ext cx="0" cy="0"/>
          </xdr:xfrm>
          <a:graphic>
            <a:graphicData uri="http://schemas.microsoft.com/office/drawing/2010/slicer">
              <sle:slicer xmlns:sle="http://schemas.microsoft.com/office/drawing/2010/slicer" name="QUARTER LABEL 3"/>
            </a:graphicData>
          </a:graphic>
        </xdr:graphicFrame>
      </mc:Choice>
      <mc:Fallback xmlns="">
        <xdr:sp macro="" textlink="">
          <xdr:nvSpPr>
            <xdr:cNvPr id="0" name=""/>
            <xdr:cNvSpPr>
              <a:spLocks noTextEdit="1"/>
            </xdr:cNvSpPr>
          </xdr:nvSpPr>
          <xdr:spPr>
            <a:xfrm>
              <a:off x="6638925" y="47625"/>
              <a:ext cx="1828800" cy="347472"/>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409574</xdr:colOff>
      <xdr:row>0</xdr:row>
      <xdr:rowOff>57150</xdr:rowOff>
    </xdr:from>
    <xdr:to>
      <xdr:col>10</xdr:col>
      <xdr:colOff>351662</xdr:colOff>
      <xdr:row>2</xdr:row>
      <xdr:rowOff>99060</xdr:rowOff>
    </xdr:to>
    <mc:AlternateContent xmlns:mc="http://schemas.openxmlformats.org/markup-compatibility/2006" xmlns:a14="http://schemas.microsoft.com/office/drawing/2010/main">
      <mc:Choice Requires="a14">
        <xdr:graphicFrame macro="">
          <xdr:nvGraphicFramePr>
            <xdr:cNvPr id="18" name="FISCAL YEAR 3">
              <a:extLst>
                <a:ext uri="{FF2B5EF4-FFF2-40B4-BE49-F238E27FC236}">
                  <a16:creationId xmlns:a16="http://schemas.microsoft.com/office/drawing/2014/main" id="{00000000-0008-0000-0200-000012000000}"/>
                </a:ext>
              </a:extLst>
            </xdr:cNvPr>
            <xdr:cNvGraphicFramePr/>
          </xdr:nvGraphicFramePr>
          <xdr:xfrm>
            <a:off x="0" y="0"/>
            <a:ext cx="0" cy="0"/>
          </xdr:xfrm>
          <a:graphic>
            <a:graphicData uri="http://schemas.microsoft.com/office/drawing/2010/slicer">
              <sle:slicer xmlns:sle="http://schemas.microsoft.com/office/drawing/2010/slicer" name="FISCAL YEAR 3"/>
            </a:graphicData>
          </a:graphic>
        </xdr:graphicFrame>
      </mc:Choice>
      <mc:Fallback xmlns="">
        <xdr:sp macro="" textlink="">
          <xdr:nvSpPr>
            <xdr:cNvPr id="0" name=""/>
            <xdr:cNvSpPr>
              <a:spLocks noTextEdit="1"/>
            </xdr:cNvSpPr>
          </xdr:nvSpPr>
          <xdr:spPr>
            <a:xfrm>
              <a:off x="3457574" y="57150"/>
              <a:ext cx="2990088" cy="36576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152400</xdr:colOff>
      <xdr:row>0</xdr:row>
      <xdr:rowOff>57150</xdr:rowOff>
    </xdr:from>
    <xdr:to>
      <xdr:col>5</xdr:col>
      <xdr:colOff>268224</xdr:colOff>
      <xdr:row>2</xdr:row>
      <xdr:rowOff>89916</xdr:rowOff>
    </xdr:to>
    <mc:AlternateContent xmlns:mc="http://schemas.openxmlformats.org/markup-compatibility/2006" xmlns:a14="http://schemas.microsoft.com/office/drawing/2010/main">
      <mc:Choice Requires="a14">
        <xdr:graphicFrame macro="">
          <xdr:nvGraphicFramePr>
            <xdr:cNvPr id="19" name="SUM METHOD 5">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microsoft.com/office/drawing/2010/slicer">
              <sle:slicer xmlns:sle="http://schemas.microsoft.com/office/drawing/2010/slicer" name="SUM METHOD 5"/>
            </a:graphicData>
          </a:graphic>
        </xdr:graphicFrame>
      </mc:Choice>
      <mc:Fallback xmlns="">
        <xdr:sp macro="" textlink="">
          <xdr:nvSpPr>
            <xdr:cNvPr id="0" name=""/>
            <xdr:cNvSpPr>
              <a:spLocks noTextEdit="1"/>
            </xdr:cNvSpPr>
          </xdr:nvSpPr>
          <xdr:spPr>
            <a:xfrm>
              <a:off x="1981200" y="57150"/>
              <a:ext cx="1335024" cy="35661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24</xdr:col>
          <xdr:colOff>390525</xdr:colOff>
          <xdr:row>6</xdr:row>
          <xdr:rowOff>123825</xdr:rowOff>
        </xdr:from>
        <xdr:to>
          <xdr:col>25</xdr:col>
          <xdr:colOff>485775</xdr:colOff>
          <xdr:row>7</xdr:row>
          <xdr:rowOff>152400</xdr:rowOff>
        </xdr:to>
        <xdr:sp macro="" textlink="">
          <xdr:nvSpPr>
            <xdr:cNvPr id="16389" name="Drop Down 5" hidden="1">
              <a:extLst>
                <a:ext uri="{63B3BB69-23CF-44E3-9099-C40C66FF867C}">
                  <a14:compatExt spid="_x0000_s16389"/>
                </a:ext>
                <a:ext uri="{FF2B5EF4-FFF2-40B4-BE49-F238E27FC236}">
                  <a16:creationId xmlns:a16="http://schemas.microsoft.com/office/drawing/2014/main" id="{00000000-0008-0000-0200-0000054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absolute">
    <xdr:from>
      <xdr:col>0</xdr:col>
      <xdr:colOff>114300</xdr:colOff>
      <xdr:row>6</xdr:row>
      <xdr:rowOff>95252</xdr:rowOff>
    </xdr:from>
    <xdr:to>
      <xdr:col>0</xdr:col>
      <xdr:colOff>504825</xdr:colOff>
      <xdr:row>9</xdr:row>
      <xdr:rowOff>2</xdr:rowOff>
    </xdr:to>
    <xdr:pic>
      <xdr:nvPicPr>
        <xdr:cNvPr id="10" name="Graphic 9" descr="Bar chart">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4300" y="1066802"/>
          <a:ext cx="390525" cy="390525"/>
        </a:xfrm>
        <a:prstGeom prst="rect">
          <a:avLst/>
        </a:prstGeom>
      </xdr:spPr>
    </xdr:pic>
    <xdr:clientData/>
  </xdr:twoCellAnchor>
  <xdr:twoCellAnchor editAs="absolute">
    <xdr:from>
      <xdr:col>0</xdr:col>
      <xdr:colOff>133350</xdr:colOff>
      <xdr:row>17</xdr:row>
      <xdr:rowOff>52352</xdr:rowOff>
    </xdr:from>
    <xdr:to>
      <xdr:col>0</xdr:col>
      <xdr:colOff>523875</xdr:colOff>
      <xdr:row>19</xdr:row>
      <xdr:rowOff>119027</xdr:rowOff>
    </xdr:to>
    <xdr:pic>
      <xdr:nvPicPr>
        <xdr:cNvPr id="12" name="Graphic 11" descr="Document">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33350" y="2805077"/>
          <a:ext cx="390525" cy="390525"/>
        </a:xfrm>
        <a:prstGeom prst="rect">
          <a:avLst/>
        </a:prstGeom>
      </xdr:spPr>
    </xdr:pic>
    <xdr:clientData/>
  </xdr:twoCellAnchor>
  <xdr:twoCellAnchor editAs="absolute">
    <xdr:from>
      <xdr:col>2</xdr:col>
      <xdr:colOff>295275</xdr:colOff>
      <xdr:row>4</xdr:row>
      <xdr:rowOff>1</xdr:rowOff>
    </xdr:from>
    <xdr:to>
      <xdr:col>2</xdr:col>
      <xdr:colOff>561976</xdr:colOff>
      <xdr:row>5</xdr:row>
      <xdr:rowOff>104777</xdr:rowOff>
    </xdr:to>
    <xdr:pic>
      <xdr:nvPicPr>
        <xdr:cNvPr id="13" name="Graphic 12" descr="Play">
          <a:hlinkClick xmlns:r="http://schemas.openxmlformats.org/officeDocument/2006/relationships" r:id="rId8"/>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514475" y="647701"/>
          <a:ext cx="266701" cy="266701"/>
        </a:xfrm>
        <a:prstGeom prst="rect">
          <a:avLst/>
        </a:prstGeom>
      </xdr:spPr>
    </xdr:pic>
    <xdr:clientData/>
  </xdr:twoCellAnchor>
  <xdr:twoCellAnchor editAs="absolute">
    <xdr:from>
      <xdr:col>1</xdr:col>
      <xdr:colOff>400049</xdr:colOff>
      <xdr:row>4</xdr:row>
      <xdr:rowOff>0</xdr:rowOff>
    </xdr:from>
    <xdr:to>
      <xdr:col>2</xdr:col>
      <xdr:colOff>57150</xdr:colOff>
      <xdr:row>5</xdr:row>
      <xdr:rowOff>104776</xdr:rowOff>
    </xdr:to>
    <xdr:pic>
      <xdr:nvPicPr>
        <xdr:cNvPr id="14" name="Graphic 13" descr="Play">
          <a:hlinkClick xmlns:r="http://schemas.openxmlformats.org/officeDocument/2006/relationships" r:id="rId11"/>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rot="10800000">
          <a:off x="1009649" y="647700"/>
          <a:ext cx="266701" cy="266701"/>
        </a:xfrm>
        <a:prstGeom prst="rect">
          <a:avLst/>
        </a:prstGeom>
      </xdr:spPr>
    </xdr:pic>
    <xdr:clientData/>
  </xdr:twoCellAnchor>
  <xdr:twoCellAnchor editAs="absolute">
    <xdr:from>
      <xdr:col>1</xdr:col>
      <xdr:colOff>19050</xdr:colOff>
      <xdr:row>17</xdr:row>
      <xdr:rowOff>57153</xdr:rowOff>
    </xdr:from>
    <xdr:to>
      <xdr:col>2</xdr:col>
      <xdr:colOff>609599</xdr:colOff>
      <xdr:row>19</xdr:row>
      <xdr:rowOff>114303</xdr:rowOff>
    </xdr:to>
    <xdr:sp macro="" textlink="">
      <xdr:nvSpPr>
        <xdr:cNvPr id="15" name="TextBox 14">
          <a:extLst>
            <a:ext uri="{FF2B5EF4-FFF2-40B4-BE49-F238E27FC236}">
              <a16:creationId xmlns:a16="http://schemas.microsoft.com/office/drawing/2014/main" id="{00000000-0008-0000-0200-00000F000000}"/>
            </a:ext>
          </a:extLst>
        </xdr:cNvPr>
        <xdr:cNvSpPr txBox="1"/>
      </xdr:nvSpPr>
      <xdr:spPr>
        <a:xfrm>
          <a:off x="628650" y="2809878"/>
          <a:ext cx="1200149" cy="381000"/>
        </a:xfrm>
        <a:prstGeom prst="rect">
          <a:avLst/>
        </a:prstGeom>
        <a:gradFill flip="none" rotWithShape="1">
          <a:gsLst>
            <a:gs pos="100000">
              <a:schemeClr val="tx2"/>
            </a:gs>
            <a:gs pos="0">
              <a:schemeClr val="tx1"/>
            </a:gs>
          </a:gsLst>
          <a:lin ang="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tx2">
                  <a:lumMod val="60000"/>
                  <a:lumOff val="40000"/>
                </a:schemeClr>
              </a:solidFill>
              <a:latin typeface="+mj-lt"/>
            </a:rPr>
            <a:t>REPORTS</a:t>
          </a:r>
        </a:p>
      </xdr:txBody>
    </xdr:sp>
    <xdr:clientData/>
  </xdr:twoCellAnchor>
  <xdr:twoCellAnchor editAs="absolute">
    <xdr:from>
      <xdr:col>1</xdr:col>
      <xdr:colOff>76201</xdr:colOff>
      <xdr:row>6</xdr:row>
      <xdr:rowOff>152403</xdr:rowOff>
    </xdr:from>
    <xdr:to>
      <xdr:col>3</xdr:col>
      <xdr:colOff>57150</xdr:colOff>
      <xdr:row>9</xdr:row>
      <xdr:rowOff>47628</xdr:rowOff>
    </xdr:to>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685801" y="1123953"/>
          <a:ext cx="1200149" cy="381000"/>
        </a:xfrm>
        <a:prstGeom prst="rect">
          <a:avLst/>
        </a:prstGeom>
        <a:gradFill flip="none" rotWithShape="1">
          <a:gsLst>
            <a:gs pos="100000">
              <a:schemeClr val="accent6">
                <a:lumMod val="75000"/>
              </a:schemeClr>
            </a:gs>
            <a:gs pos="0">
              <a:schemeClr val="tx1"/>
            </a:gs>
          </a:gsLst>
          <a:lin ang="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bg1"/>
              </a:solidFill>
              <a:latin typeface="+mj-lt"/>
            </a:rPr>
            <a:t>DASHBOARD</a:t>
          </a:r>
        </a:p>
      </xdr:txBody>
    </xdr:sp>
    <xdr:clientData/>
  </xdr:twoCellAnchor>
  <xdr:twoCellAnchor editAs="absolute">
    <xdr:from>
      <xdr:col>0</xdr:col>
      <xdr:colOff>400051</xdr:colOff>
      <xdr:row>9</xdr:row>
      <xdr:rowOff>104778</xdr:rowOff>
    </xdr:from>
    <xdr:to>
      <xdr:col>3</xdr:col>
      <xdr:colOff>9525</xdr:colOff>
      <xdr:row>12</xdr:row>
      <xdr:rowOff>3</xdr:rowOff>
    </xdr:to>
    <xdr:sp macro="" textlink="">
      <xdr:nvSpPr>
        <xdr:cNvPr id="20" name="TextBox 19">
          <a:hlinkClick xmlns:r="http://schemas.openxmlformats.org/officeDocument/2006/relationships" r:id="rId11"/>
          <a:extLst>
            <a:ext uri="{FF2B5EF4-FFF2-40B4-BE49-F238E27FC236}">
              <a16:creationId xmlns:a16="http://schemas.microsoft.com/office/drawing/2014/main" id="{00000000-0008-0000-0200-000014000000}"/>
            </a:ext>
          </a:extLst>
        </xdr:cNvPr>
        <xdr:cNvSpPr txBox="1"/>
      </xdr:nvSpPr>
      <xdr:spPr>
        <a:xfrm>
          <a:off x="400051" y="1562103"/>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tx2"/>
              </a:solidFill>
              <a:latin typeface="+mj-lt"/>
            </a:rPr>
            <a:t>Account Analysis</a:t>
          </a:r>
        </a:p>
      </xdr:txBody>
    </xdr:sp>
    <xdr:clientData/>
  </xdr:twoCellAnchor>
  <xdr:twoCellAnchor editAs="absolute">
    <xdr:from>
      <xdr:col>0</xdr:col>
      <xdr:colOff>400051</xdr:colOff>
      <xdr:row>12</xdr:row>
      <xdr:rowOff>19053</xdr:rowOff>
    </xdr:from>
    <xdr:to>
      <xdr:col>3</xdr:col>
      <xdr:colOff>9525</xdr:colOff>
      <xdr:row>14</xdr:row>
      <xdr:rowOff>76203</xdr:rowOff>
    </xdr:to>
    <xdr:sp macro="" textlink="">
      <xdr:nvSpPr>
        <xdr:cNvPr id="21" name="TextBox 20">
          <a:hlinkClick xmlns:r="http://schemas.openxmlformats.org/officeDocument/2006/relationships" r:id="rId12"/>
          <a:extLst>
            <a:ext uri="{FF2B5EF4-FFF2-40B4-BE49-F238E27FC236}">
              <a16:creationId xmlns:a16="http://schemas.microsoft.com/office/drawing/2014/main" id="{00000000-0008-0000-0200-000015000000}"/>
            </a:ext>
          </a:extLst>
        </xdr:cNvPr>
        <xdr:cNvSpPr txBox="1"/>
      </xdr:nvSpPr>
      <xdr:spPr>
        <a:xfrm>
          <a:off x="400051" y="1962153"/>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bg1"/>
              </a:solidFill>
              <a:latin typeface="+mj-lt"/>
            </a:rPr>
            <a:t>Variance Analysis</a:t>
          </a:r>
        </a:p>
      </xdr:txBody>
    </xdr:sp>
    <xdr:clientData/>
  </xdr:twoCellAnchor>
  <xdr:twoCellAnchor editAs="absolute">
    <xdr:from>
      <xdr:col>0</xdr:col>
      <xdr:colOff>400051</xdr:colOff>
      <xdr:row>14</xdr:row>
      <xdr:rowOff>95253</xdr:rowOff>
    </xdr:from>
    <xdr:to>
      <xdr:col>3</xdr:col>
      <xdr:colOff>9525</xdr:colOff>
      <xdr:row>16</xdr:row>
      <xdr:rowOff>152403</xdr:rowOff>
    </xdr:to>
    <xdr:sp macro="" textlink="">
      <xdr:nvSpPr>
        <xdr:cNvPr id="22" name="TextBox 21">
          <a:hlinkClick xmlns:r="http://schemas.openxmlformats.org/officeDocument/2006/relationships" r:id="rId8"/>
          <a:extLst>
            <a:ext uri="{FF2B5EF4-FFF2-40B4-BE49-F238E27FC236}">
              <a16:creationId xmlns:a16="http://schemas.microsoft.com/office/drawing/2014/main" id="{00000000-0008-0000-0200-000016000000}"/>
            </a:ext>
          </a:extLst>
        </xdr:cNvPr>
        <xdr:cNvSpPr txBox="1"/>
      </xdr:nvSpPr>
      <xdr:spPr>
        <a:xfrm>
          <a:off x="400051" y="2362203"/>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AU" sz="1100">
              <a:solidFill>
                <a:schemeClr val="tx2"/>
              </a:solidFill>
              <a:latin typeface="+mj-lt"/>
              <a:ea typeface="+mn-ea"/>
              <a:cs typeface="+mn-cs"/>
            </a:rPr>
            <a:t>Trend</a:t>
          </a:r>
          <a:r>
            <a:rPr lang="en-AU" sz="1100">
              <a:solidFill>
                <a:schemeClr val="bg1">
                  <a:lumMod val="95000"/>
                </a:schemeClr>
              </a:solidFill>
              <a:latin typeface="+mj-lt"/>
            </a:rPr>
            <a:t> </a:t>
          </a:r>
          <a:r>
            <a:rPr lang="en-AU" sz="1100">
              <a:solidFill>
                <a:schemeClr val="tx2"/>
              </a:solidFill>
              <a:latin typeface="+mj-lt"/>
              <a:ea typeface="+mn-ea"/>
              <a:cs typeface="+mn-cs"/>
            </a:rPr>
            <a:t>Analysis</a:t>
          </a:r>
        </a:p>
      </xdr:txBody>
    </xdr:sp>
    <xdr:clientData/>
  </xdr:twoCellAnchor>
  <xdr:twoCellAnchor editAs="absolute">
    <xdr:from>
      <xdr:col>0</xdr:col>
      <xdr:colOff>390525</xdr:colOff>
      <xdr:row>20</xdr:row>
      <xdr:rowOff>9528</xdr:rowOff>
    </xdr:from>
    <xdr:to>
      <xdr:col>2</xdr:col>
      <xdr:colOff>609599</xdr:colOff>
      <xdr:row>22</xdr:row>
      <xdr:rowOff>66678</xdr:rowOff>
    </xdr:to>
    <xdr:sp macro="" textlink="">
      <xdr:nvSpPr>
        <xdr:cNvPr id="23" name="TextBox 22">
          <a:hlinkClick xmlns:r="http://schemas.openxmlformats.org/officeDocument/2006/relationships" r:id="rId13"/>
          <a:extLst>
            <a:ext uri="{FF2B5EF4-FFF2-40B4-BE49-F238E27FC236}">
              <a16:creationId xmlns:a16="http://schemas.microsoft.com/office/drawing/2014/main" id="{00000000-0008-0000-0200-000017000000}"/>
            </a:ext>
          </a:extLst>
        </xdr:cNvPr>
        <xdr:cNvSpPr txBox="1"/>
      </xdr:nvSpPr>
      <xdr:spPr>
        <a:xfrm>
          <a:off x="390525" y="3248028"/>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AU" sz="1100">
              <a:solidFill>
                <a:schemeClr val="tx2"/>
              </a:solidFill>
              <a:latin typeface="+mj-lt"/>
              <a:ea typeface="+mn-ea"/>
              <a:cs typeface="+mn-cs"/>
            </a:rPr>
            <a:t>PL Statement</a:t>
          </a:r>
        </a:p>
      </xdr:txBody>
    </xdr:sp>
    <xdr:clientData/>
  </xdr:twoCellAnchor>
  <xdr:twoCellAnchor editAs="absolute">
    <xdr:from>
      <xdr:col>0</xdr:col>
      <xdr:colOff>390525</xdr:colOff>
      <xdr:row>22</xdr:row>
      <xdr:rowOff>57153</xdr:rowOff>
    </xdr:from>
    <xdr:to>
      <xdr:col>2</xdr:col>
      <xdr:colOff>609599</xdr:colOff>
      <xdr:row>24</xdr:row>
      <xdr:rowOff>114303</xdr:rowOff>
    </xdr:to>
    <xdr:sp macro="" textlink="">
      <xdr:nvSpPr>
        <xdr:cNvPr id="24" name="TextBox 23">
          <a:hlinkClick xmlns:r="http://schemas.openxmlformats.org/officeDocument/2006/relationships" r:id="rId14"/>
          <a:extLst>
            <a:ext uri="{FF2B5EF4-FFF2-40B4-BE49-F238E27FC236}">
              <a16:creationId xmlns:a16="http://schemas.microsoft.com/office/drawing/2014/main" id="{00000000-0008-0000-0200-000018000000}"/>
            </a:ext>
          </a:extLst>
        </xdr:cNvPr>
        <xdr:cNvSpPr txBox="1"/>
      </xdr:nvSpPr>
      <xdr:spPr>
        <a:xfrm>
          <a:off x="390525" y="3619503"/>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AU" sz="1100">
              <a:solidFill>
                <a:schemeClr val="tx2"/>
              </a:solidFill>
              <a:latin typeface="+mj-lt"/>
              <a:ea typeface="+mn-ea"/>
              <a:cs typeface="+mn-cs"/>
            </a:rPr>
            <a:t>Variance Report</a:t>
          </a:r>
        </a:p>
      </xdr:txBody>
    </xdr:sp>
    <xdr:clientData/>
  </xdr:twoCellAnchor>
  <xdr:twoCellAnchor editAs="absolute">
    <xdr:from>
      <xdr:col>0</xdr:col>
      <xdr:colOff>390525</xdr:colOff>
      <xdr:row>24</xdr:row>
      <xdr:rowOff>104778</xdr:rowOff>
    </xdr:from>
    <xdr:to>
      <xdr:col>2</xdr:col>
      <xdr:colOff>609599</xdr:colOff>
      <xdr:row>27</xdr:row>
      <xdr:rowOff>3</xdr:rowOff>
    </xdr:to>
    <xdr:sp macro="" textlink="">
      <xdr:nvSpPr>
        <xdr:cNvPr id="25" name="TextBox 24">
          <a:hlinkClick xmlns:r="http://schemas.openxmlformats.org/officeDocument/2006/relationships" r:id="rId15"/>
          <a:extLst>
            <a:ext uri="{FF2B5EF4-FFF2-40B4-BE49-F238E27FC236}">
              <a16:creationId xmlns:a16="http://schemas.microsoft.com/office/drawing/2014/main" id="{00000000-0008-0000-0200-000019000000}"/>
            </a:ext>
          </a:extLst>
        </xdr:cNvPr>
        <xdr:cNvSpPr txBox="1"/>
      </xdr:nvSpPr>
      <xdr:spPr>
        <a:xfrm>
          <a:off x="390525" y="3990978"/>
          <a:ext cx="14382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AU" sz="1100">
              <a:solidFill>
                <a:schemeClr val="tx2"/>
              </a:solidFill>
              <a:latin typeface="+mj-lt"/>
              <a:ea typeface="+mn-ea"/>
              <a:cs typeface="+mn-cs"/>
            </a:rPr>
            <a:t>Common Size PL</a:t>
          </a:r>
        </a:p>
      </xdr:txBody>
    </xdr:sp>
    <xdr:clientData/>
  </xdr:twoCellAnchor>
  <xdr:twoCellAnchor>
    <xdr:from>
      <xdr:col>2</xdr:col>
      <xdr:colOff>66675</xdr:colOff>
      <xdr:row>4</xdr:row>
      <xdr:rowOff>28577</xdr:rowOff>
    </xdr:from>
    <xdr:to>
      <xdr:col>2</xdr:col>
      <xdr:colOff>285750</xdr:colOff>
      <xdr:row>5</xdr:row>
      <xdr:rowOff>85727</xdr:rowOff>
    </xdr:to>
    <xdr:sp macro="" textlink="">
      <xdr:nvSpPr>
        <xdr:cNvPr id="27" name="Oval 26">
          <a:hlinkClick xmlns:r="http://schemas.openxmlformats.org/officeDocument/2006/relationships" r:id="rId16"/>
          <a:extLst>
            <a:ext uri="{FF2B5EF4-FFF2-40B4-BE49-F238E27FC236}">
              <a16:creationId xmlns:a16="http://schemas.microsoft.com/office/drawing/2014/main" id="{00000000-0008-0000-0200-00001B000000}"/>
            </a:ext>
          </a:extLst>
        </xdr:cNvPr>
        <xdr:cNvSpPr/>
      </xdr:nvSpPr>
      <xdr:spPr>
        <a:xfrm>
          <a:off x="1285875" y="676277"/>
          <a:ext cx="219075" cy="219075"/>
        </a:xfrm>
        <a:prstGeom prst="ellipse">
          <a:avLst/>
        </a:prstGeom>
        <a:noFill/>
        <a:ln w="3810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20</xdr:col>
      <xdr:colOff>609599</xdr:colOff>
      <xdr:row>0</xdr:row>
      <xdr:rowOff>0</xdr:rowOff>
    </xdr:from>
    <xdr:to>
      <xdr:col>28</xdr:col>
      <xdr:colOff>447674</xdr:colOff>
      <xdr:row>3</xdr:row>
      <xdr:rowOff>57149</xdr:rowOff>
    </xdr:to>
    <xdr:sp macro="" textlink="">
      <xdr:nvSpPr>
        <xdr:cNvPr id="28" name="TextBox 27">
          <a:extLst>
            <a:ext uri="{FF2B5EF4-FFF2-40B4-BE49-F238E27FC236}">
              <a16:creationId xmlns:a16="http://schemas.microsoft.com/office/drawing/2014/main" id="{00000000-0008-0000-0200-00001C000000}"/>
            </a:ext>
          </a:extLst>
        </xdr:cNvPr>
        <xdr:cNvSpPr txBox="1"/>
      </xdr:nvSpPr>
      <xdr:spPr>
        <a:xfrm>
          <a:off x="12801599" y="0"/>
          <a:ext cx="4714875" cy="542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4000">
              <a:solidFill>
                <a:srgbClr val="FBFBFB"/>
              </a:solidFill>
              <a:latin typeface="+mj-lt"/>
            </a:rPr>
            <a:t>VARIANCE ANALYSIS</a:t>
          </a:r>
        </a:p>
      </xdr:txBody>
    </xdr:sp>
    <xdr:clientData/>
  </xdr:twoCellAnchor>
</xdr:wsDr>
</file>

<file path=xl/drawings/drawing8.xml><?xml version="1.0" encoding="utf-8"?>
<c:userShapes xmlns:c="http://schemas.openxmlformats.org/drawingml/2006/chart">
  <cdr:relSizeAnchor xmlns:cdr="http://schemas.openxmlformats.org/drawingml/2006/chartDrawing">
    <cdr:from>
      <cdr:x>0.39594</cdr:x>
      <cdr:y>0</cdr:y>
    </cdr:from>
    <cdr:to>
      <cdr:x>1</cdr:x>
      <cdr:y>0.17182</cdr:y>
    </cdr:to>
    <cdr:sp macro="" textlink="">
      <cdr:nvSpPr>
        <cdr:cNvPr id="2" name="TextBox 1">
          <a:extLst xmlns:a="http://schemas.openxmlformats.org/drawingml/2006/main">
            <a:ext uri="{FF2B5EF4-FFF2-40B4-BE49-F238E27FC236}">
              <a16:creationId xmlns:a16="http://schemas.microsoft.com/office/drawing/2014/main" id="{C317A04F-EF28-45CD-A951-5967EA81A618}"/>
            </a:ext>
          </a:extLst>
        </cdr:cNvPr>
        <cdr:cNvSpPr txBox="1"/>
      </cdr:nvSpPr>
      <cdr:spPr>
        <a:xfrm xmlns:a="http://schemas.openxmlformats.org/drawingml/2006/main">
          <a:off x="2505074" y="0"/>
          <a:ext cx="3400425" cy="476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AU" sz="1400" b="1">
              <a:solidFill>
                <a:schemeClr val="tx1">
                  <a:lumMod val="60000"/>
                  <a:lumOff val="40000"/>
                </a:schemeClr>
              </a:solidFill>
              <a:latin typeface="Century Gothic" panose="020B0502020202020204" pitchFamily="34" charset="0"/>
            </a:rPr>
            <a:t>HEADER</a:t>
          </a:r>
          <a:r>
            <a:rPr lang="en-AU" sz="1400" b="1" baseline="0">
              <a:solidFill>
                <a:schemeClr val="tx1">
                  <a:lumMod val="60000"/>
                  <a:lumOff val="40000"/>
                </a:schemeClr>
              </a:solidFill>
              <a:latin typeface="Century Gothic" panose="020B0502020202020204" pitchFamily="34" charset="0"/>
            </a:rPr>
            <a:t> LEVEL</a:t>
          </a:r>
          <a:endParaRPr lang="en-AU" sz="1400" b="1">
            <a:solidFill>
              <a:schemeClr val="tx1">
                <a:lumMod val="60000"/>
                <a:lumOff val="40000"/>
              </a:schemeClr>
            </a:solidFill>
            <a:latin typeface="Century Gothic" panose="020B0502020202020204"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0.69708</cdr:x>
      <cdr:y>3.68375E-7</cdr:y>
    </cdr:from>
    <cdr:to>
      <cdr:x>1</cdr:x>
      <cdr:y>0.11228</cdr:y>
    </cdr:to>
    <cdr:sp macro="" textlink="">
      <cdr:nvSpPr>
        <cdr:cNvPr id="2" name="TextBox 1">
          <a:extLst xmlns:a="http://schemas.openxmlformats.org/drawingml/2006/main">
            <a:ext uri="{FF2B5EF4-FFF2-40B4-BE49-F238E27FC236}">
              <a16:creationId xmlns:a16="http://schemas.microsoft.com/office/drawing/2014/main" id="{4A1A12DB-8743-465C-B34D-3EB5553A7FE9}"/>
            </a:ext>
          </a:extLst>
        </cdr:cNvPr>
        <cdr:cNvSpPr txBox="1"/>
      </cdr:nvSpPr>
      <cdr:spPr>
        <a:xfrm xmlns:a="http://schemas.openxmlformats.org/drawingml/2006/main">
          <a:off x="5676899" y="1"/>
          <a:ext cx="2466975"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AU" sz="1400" b="1" baseline="0">
              <a:solidFill>
                <a:schemeClr val="tx1">
                  <a:lumMod val="60000"/>
                  <a:lumOff val="40000"/>
                </a:schemeClr>
              </a:solidFill>
              <a:latin typeface="Century Gothic" panose="020B0502020202020204" pitchFamily="34" charset="0"/>
              <a:ea typeface="+mn-ea"/>
              <a:cs typeface="+mn-cs"/>
            </a:rPr>
            <a:t>SUB</a:t>
          </a:r>
          <a:r>
            <a:rPr lang="en-AU" sz="1100"/>
            <a:t> </a:t>
          </a:r>
          <a:r>
            <a:rPr lang="en-AU" sz="1400" b="1" baseline="0">
              <a:solidFill>
                <a:schemeClr val="tx1">
                  <a:lumMod val="60000"/>
                  <a:lumOff val="40000"/>
                </a:schemeClr>
              </a:solidFill>
              <a:latin typeface="Century Gothic" panose="020B0502020202020204" pitchFamily="34" charset="0"/>
              <a:ea typeface="+mn-ea"/>
              <a:cs typeface="+mn-cs"/>
            </a:rPr>
            <a:t>HEADER</a:t>
          </a:r>
          <a:r>
            <a:rPr lang="en-AU" sz="1100"/>
            <a:t> </a:t>
          </a:r>
          <a:r>
            <a:rPr lang="en-AU" sz="1400" b="1" baseline="0">
              <a:solidFill>
                <a:schemeClr val="tx1">
                  <a:lumMod val="60000"/>
                  <a:lumOff val="40000"/>
                </a:schemeClr>
              </a:solidFill>
              <a:latin typeface="Century Gothic" panose="020B0502020202020204" pitchFamily="34" charset="0"/>
              <a:ea typeface="+mn-ea"/>
              <a:cs typeface="+mn-cs"/>
            </a:rPr>
            <a:t>LEVEL</a:t>
          </a: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cisco" refreshedDate="43231.457382175926" backgroundQuery="1" createdVersion="6" refreshedVersion="6" minRefreshableVersion="3" recordCount="0" supportSubquery="1" supportAdvancedDrill="1" xr:uid="{0701528D-C130-46C9-A09B-4AF1730DF418}">
  <cacheSource type="external" connectionId="6"/>
  <cacheFields count="8">
    <cacheField name="[Header].[HEADER].[HEADER]" caption="HEADER" numFmtId="0" hierarchy="22" level="1">
      <sharedItems count="7">
        <s v="Net Sales"/>
        <s v="Cost of Sales"/>
        <s v="Gross Profit"/>
        <s v="Expenses"/>
        <s v="Operating Income (Loss)"/>
        <s v="Other Income"/>
        <s v="Net Profit (Loss)"/>
      </sharedItems>
    </cacheField>
    <cacheField name="[Measures].[DB Actual Account Amount]" caption="DB Actual Account Amount" numFmtId="0" hierarchy="103" level="32767"/>
    <cacheField name="[Measures].[DB Budget Account Amount]" caption="DB Budget Account Amount" numFmtId="0" hierarchy="104" level="32767"/>
    <cacheField name="[SumMethod].[SUM METHOD].[SUM METHOD]" caption="SUM METHOD" numFmtId="0" hierarchy="40" level="1">
      <sharedItems containsSemiMixedTypes="0" containsNonDate="0" containsString="0"/>
    </cacheField>
    <cacheField name="[TimeSeries].[FISCAL YEAR].[FISCAL YEAR]" caption="FISCAL YEAR" numFmtId="0" hierarchy="45" level="1">
      <sharedItems containsSemiMixedTypes="0" containsNonDate="0" containsString="0"/>
    </cacheField>
    <cacheField name="[Measures].[DB Var $ Amount]" caption="DB Var $ Amount" numFmtId="0" hierarchy="105" level="32767"/>
    <cacheField name="[Measures].[DB Var % Amount]" caption="DB Var % Amount" numFmtId="0" hierarchy="106" level="32767"/>
    <cacheField name="[TimeSeries].[QUARTER LABEL].[QUARTER LABEL]" caption="QUARTER LABEL" numFmtId="0" hierarchy="46" level="1">
      <sharedItems containsSemiMixedTypes="0" containsNonDate="0" containsString="0"/>
    </cacheField>
  </cacheFields>
  <cacheHierarchies count="130">
    <cacheHierarchy uniqueName="[Actual].[ACCOUNT KEY]" caption="ACCOUNT KEY" attribute="1" defaultMemberUniqueName="[Actual].[ACCOUNT KEY].[All]" allUniqueName="[Actual].[ACCOUNT KEY].[All]" dimensionUniqueName="[Actual]" displayFolder="" count="0" memberValueDatatype="20" unbalanced="0"/>
    <cacheHierarchy uniqueName="[Actual].[PERIOD KEY]" caption="PERIOD KEY" attribute="1" defaultMemberUniqueName="[Actual].[PERIOD KEY].[All]" allUniqueName="[Actual].[PERIOD KEY].[All]" dimensionUniqueName="[Actual]" displayFolder="" count="0" memberValueDatatype="20" unbalanced="0"/>
    <cacheHierarchy uniqueName="[Actual].[AMOUNT]" caption="AMOUNT" attribute="1" defaultMemberUniqueName="[Actual].[AMOUNT].[All]" allUniqueName="[Actual].[AMOUNT].[All]" dimensionUniqueName="[Actual]" displayFolder="" count="0" memberValueDatatype="20" unbalanced="0"/>
    <cacheHierarchy uniqueName="[Actual].[SCENARIO KEY]" caption="SCENARIO KEY" attribute="1" defaultMemberUniqueName="[Actual].[SCENARIO KEY].[All]" allUniqueName="[Actual].[SCENARIO KEY].[All]" dimensionUniqueName="[Actual]" displayFolder="" count="0" memberValueDatatype="20" unbalanced="0"/>
    <cacheHierarchy uniqueName="[Budget].[ACCOUNT KEY]" caption="ACCOUNT KEY" attribute="1" defaultMemberUniqueName="[Budget].[ACCOUNT KEY].[All]" allUniqueName="[Budget].[ACCOUNT KEY].[All]" dimensionUniqueName="[Budget]" displayFolder="" count="0" memberValueDatatype="20" unbalanced="0"/>
    <cacheHierarchy uniqueName="[Budget].[PERIOD KEY]" caption="PERIOD KEY" attribute="1" defaultMemberUniqueName="[Budget].[PERIOD KEY].[All]" allUniqueName="[Budget].[PERIOD KEY].[All]" dimensionUniqueName="[Budget]" displayFolder="" count="0" memberValueDatatype="20" unbalanced="0"/>
    <cacheHierarchy uniqueName="[Budget].[AMOUNT]" caption="AMOUNT" attribute="1" defaultMemberUniqueName="[Budget].[AMOUNT].[All]" allUniqueName="[Budget].[AMOUNT].[All]" dimensionUniqueName="[Budget]" displayFolder="" count="0" memberValueDatatype="20" unbalanced="0"/>
    <cacheHierarchy uniqueName="[Budget].[SCENARIO KEY]" caption="SCENARIO KEY" attribute="1" defaultMemberUniqueName="[Budget].[SCENARIO KEY].[All]" allUniqueName="[Budget].[SCENARIO KEY].[All]" dimensionUniqueName="[Budget]" displayFolder="" count="0" memberValueDatatype="20" unbalanced="0"/>
    <cacheHierarchy uniqueName="[COA].[ACCOUNT KEY]" caption="ACCOUNT KEY" attribute="1" defaultMemberUniqueName="[COA].[ACCOUNT KEY].[All]" allUniqueName="[COA].[ACCOUNT KEY].[All]" dimensionUniqueName="[COA]" displayFolder="" count="0" memberValueDatatype="130" unbalanced="0"/>
    <cacheHierarchy uniqueName="[COA].[ACCOUNT]" caption="ACCOUNT" attribute="1" defaultMemberUniqueName="[COA].[ACCOUNT].[All]" allUniqueName="[COA].[ACCOUNT].[All]" dimensionUniqueName="[COA]" displayFolder="" count="0" memberValueDatatype="130" unbalanced="0"/>
    <cacheHierarchy uniqueName="[COA].[CATEGORY]" caption="CATEGORY" attribute="1" defaultMemberUniqueName="[COA].[CATEGORY].[All]" allUniqueName="[COA].[CATEGORY].[All]" dimensionUniqueName="[COA]" displayFolder="" count="0" memberValueDatatype="130" unbalanced="0"/>
    <cacheHierarchy uniqueName="[COA].[SUB-HEADER]" caption="SUB-HEADER" attribute="1" defaultMemberUniqueName="[COA].[SUB-HEADER].[All]" allUniqueName="[COA].[SUB-HEADER].[All]" dimensionUniqueName="[COA]" displayFolder="" count="0" memberValueDatatype="130" unbalanced="0"/>
    <cacheHierarchy uniqueName="[COA].[HEADER KEY]" caption="HEADER KEY" attribute="1" defaultMemberUniqueName="[COA].[HEADER KEY].[All]" allUniqueName="[COA].[HEADER KEY].[All]" dimensionUniqueName="[COA]" displayFolder="" count="0" memberValueDatatype="20" unbalanced="0"/>
    <cacheHierarchy uniqueName="[COA].[SUB-HEADER DETAIL]" caption="SUB-HEADER DETAIL" attribute="1" defaultMemberUniqueName="[COA].[SUB-HEADER DETAIL].[All]" allUniqueName="[COA].[SUB-HEADER DETAIL].[All]" dimensionUniqueName="[COA]" displayFolder="" count="0" memberValueDatatype="20" unbalanced="0"/>
    <cacheHierarchy uniqueName="[COA].[REPORT SIGN]" caption="REPORT SIGN" attribute="1" defaultMemberUniqueName="[COA].[REPORT SIGN].[All]" allUniqueName="[COA].[REPORT SIGN].[All]" dimensionUniqueName="[COA]" displayFolder="" count="0" memberValueDatatype="20" unbalanced="0"/>
    <cacheHierarchy uniqueName="[COA].[CALCULATION SIGN]" caption="CALCULATION SIGN" attribute="1" defaultMemberUniqueName="[COA].[CALCULATION SIGN].[All]" allUniqueName="[COA].[CALCULATION SIGN].[All]" dimensionUniqueName="[COA]" displayFolder="" count="0" memberValueDatatype="20" unbalanced="0"/>
    <cacheHierarchy uniqueName="[COA].[SUB HEADER KEY]" caption="SUB HEADER KEY" attribute="1" defaultMemberUniqueName="[COA].[SUB HEADER KEY].[All]" allUniqueName="[COA].[SUB HEADER KEY].[All]" dimensionUniqueName="[COA]" displayFolder="" count="0" memberValueDatatype="130" unbalanced="0"/>
    <cacheHierarchy uniqueName="[DataType].[KEY]" caption="KEY" attribute="1" defaultMemberUniqueName="[DataType].[KEY].[All]" allUniqueName="[DataType].[KEY].[All]" dimensionUniqueName="[DataType]" displayFolder="" count="0" memberValueDatatype="20" unbalanced="0"/>
    <cacheHierarchy uniqueName="[DataType].[DATA TYPE]" caption="DATA TYPE" attribute="1" defaultMemberUniqueName="[DataType].[DATA TYPE].[All]" allUniqueName="[DataType].[DATA TYPE].[All]" dimensionUniqueName="[DataType]" displayFolder="" count="0" memberValueDatatype="130" unbalanced="0"/>
    <cacheHierarchy uniqueName="[DB_TimeIntervalSlicer].[KEY]" caption="KEY" attribute="1" defaultMemberUniqueName="[DB_TimeIntervalSlicer].[KEY].[All]" allUniqueName="[DB_TimeIntervalSlicer].[KEY].[All]" dimensionUniqueName="[DB_TimeIntervalSlicer]" displayFolder="" count="0" memberValueDatatype="20" unbalanced="0"/>
    <cacheHierarchy uniqueName="[DB_TimeIntervalSlicer].[TIME INTERVAL]" caption="TIME INTERVAL" attribute="1" defaultMemberUniqueName="[DB_TimeIntervalSlicer].[TIME INTERVAL].[All]" allUniqueName="[DB_TimeIntervalSlicer].[TIME INTERVAL].[All]" dimensionUniqueName="[DB_TimeIntervalSlicer]" displayFolder="" count="0" memberValueDatatype="130" unbalanced="0"/>
    <cacheHierarchy uniqueName="[Header].[HEADER KEY]" caption="HEADER KEY" attribute="1" defaultMemberUniqueName="[Header].[HEADER KEY].[All]" allUniqueName="[Header].[HEADER KEY].[All]" dimensionUniqueName="[Header]" displayFolder="" count="0" memberValueDatatype="20" unbalanced="0"/>
    <cacheHierarchy uniqueName="[Header].[HEADER]" caption="HEADER" attribute="1" defaultMemberUniqueName="[Header].[HEADER].[All]" allUniqueName="[Header].[HEADER].[All]" dimensionUniqueName="[Header]" displayFolder="" count="2" memberValueDatatype="130" unbalanced="0">
      <fieldsUsage count="2">
        <fieldUsage x="-1"/>
        <fieldUsage x="0"/>
      </fieldsUsage>
    </cacheHierarchy>
    <cacheHierarchy uniqueName="[Header].[DETAILS]" caption="DETAILS" attribute="1" defaultMemberUniqueName="[Header].[DETAILS].[All]" allUniqueName="[Header].[DETAILS].[All]" dimensionUniqueName="[Header]" displayFolder="" count="0" memberValueDatatype="20" unbalanced="0"/>
    <cacheHierarchy uniqueName="[Header].[CALCULATION]" caption="CALCULATION" attribute="1" defaultMemberUniqueName="[Header].[CALCULATION].[All]" allUniqueName="[Header].[CALCULATION].[All]" dimensionUniqueName="[Header]" displayFolder="" count="0" memberValueDatatype="20" unbalanced="0"/>
    <cacheHierarchy uniqueName="[Header].[VAR CALCULATION]" caption="VAR CALCULATION" attribute="1" defaultMemberUniqueName="[Header].[VAR CALCULATION].[All]" allUniqueName="[Header].[VAR CALCULATION].[All]" dimensionUniqueName="[Header]" displayFolder="" count="0" memberValueDatatype="20" unbalanced="0"/>
    <cacheHierarchy uniqueName="[Header].[CATEGORY]" caption="CATEGORY" attribute="1" defaultMemberUniqueName="[Header].[CATEGORY].[All]" allUniqueName="[Header].[CATEGORY].[All]" dimensionUniqueName="[Header]" displayFolder="" count="0" memberValueDatatype="130" unbalanced="0"/>
    <cacheHierarchy uniqueName="[HorAnalysis].[KEY]" caption="KEY" attribute="1" defaultMemberUniqueName="[HorAnalysis].[KEY].[All]" allUniqueName="[HorAnalysis].[KEY].[All]" dimensionUniqueName="[HorAnalysis]" displayFolder="" count="0" memberValueDatatype="20" unbalanced="0"/>
    <cacheHierarchy uniqueName="[HorAnalysis].[ANALYSIS METHOD]" caption="ANALYSIS METHOD" attribute="1" defaultMemberUniqueName="[HorAnalysis].[ANALYSIS METHOD].[All]" allUniqueName="[HorAnalysis].[ANALYSIS METHOD].[All]" dimensionUniqueName="[HorAnalysis]" displayFolder="" count="0" memberValueDatatype="130" unbalanced="0"/>
    <cacheHierarchy uniqueName="[RepPLSlicer].[KEY]" caption="KEY" attribute="1" defaultMemberUniqueName="[RepPLSlicer].[KEY].[All]" allUniqueName="[RepPLSlicer].[KEY].[All]" dimensionUniqueName="[RepPLSlicer]" displayFolder="" count="0" memberValueDatatype="20" unbalanced="0"/>
    <cacheHierarchy uniqueName="[RepPLSlicer].[PL SLICER]" caption="PL SLICER" attribute="1" defaultMemberUniqueName="[RepPLSlicer].[PL SLICER].[All]" allUniqueName="[RepPLSlicer].[PL SLICER].[All]" dimensionUniqueName="[RepPLSlicer]" displayFolder="" count="0" memberValueDatatype="130" unbalanced="0"/>
    <cacheHierarchy uniqueName="[RepPLSlicer].[SCENARIO KEY]" caption="SCENARIO KEY" attribute="1" defaultMemberUniqueName="[RepPLSlicer].[SCENARIO KEY].[All]" allUniqueName="[RepPLSlicer].[SCENARIO KEY].[All]" dimensionUniqueName="[RepPLSlicer]" displayFolder="" count="0" memberValueDatatype="20" unbalanced="0"/>
    <cacheHierarchy uniqueName="[RepPLSlicer].[SUM METHOD KEY]" caption="SUM METHOD KEY" attribute="1" defaultMemberUniqueName="[RepPLSlicer].[SUM METHOD KEY].[All]" allUniqueName="[RepPLSlicer].[SUM METHOD KEY].[All]" dimensionUniqueName="[RepPLSlicer]" displayFolder="" count="0" memberValueDatatype="20" unbalanced="0"/>
    <cacheHierarchy uniqueName="[RepVarSlicer].[KEY]" caption="KEY" attribute="1" defaultMemberUniqueName="[RepVarSlicer].[KEY].[All]" allUniqueName="[RepVarSlicer].[KEY].[All]" dimensionUniqueName="[RepVarSlicer]" displayFolder="" count="0" memberValueDatatype="20" unbalanced="0"/>
    <cacheHierarchy uniqueName="[RepVarSlicer].[VARIANCE SLICER]" caption="VARIANCE SLICER" attribute="1" defaultMemberUniqueName="[RepVarSlicer].[VARIANCE SLICER].[All]" allUniqueName="[RepVarSlicer].[VARIANCE SLICER].[All]" dimensionUniqueName="[RepVarSlicer]" displayFolder="" count="0" memberValueDatatype="130" unbalanced="0"/>
    <cacheHierarchy uniqueName="[RepVarSlicer].[DATA TYPE KEY]" caption="DATA TYPE KEY" attribute="1" defaultMemberUniqueName="[RepVarSlicer].[DATA TYPE KEY].[All]" allUniqueName="[RepVarSlicer].[DATA TYPE KEY].[All]" dimensionUniqueName="[RepVarSlicer]" displayFolder="" count="0" memberValueDatatype="20" unbalanced="0"/>
    <cacheHierarchy uniqueName="[RepVarSlicer].[SUM METHOD KEY]" caption="SUM METHOD KEY" attribute="1" defaultMemberUniqueName="[RepVarSlicer].[SUM METHOD KEY].[All]" allUniqueName="[RepVarSlicer].[SUM METHOD KEY].[All]" dimensionUniqueName="[RepVarSlicer]" displayFolder="" count="0" memberValueDatatype="20" unbalanced="0"/>
    <cacheHierarchy uniqueName="[Scenario].[KEY]" caption="KEY" attribute="1" defaultMemberUniqueName="[Scenario].[KEY].[All]" allUniqueName="[Scenario].[KEY].[All]" dimensionUniqueName="[Scenario]" displayFolder="" count="0" memberValueDatatype="20" unbalanced="0"/>
    <cacheHierarchy uniqueName="[Scenario].[SCENARIO]" caption="SCENARIO" attribute="1" defaultMemberUniqueName="[Scenario].[SCENARIO].[All]" allUniqueName="[Scenario].[SCENARIO].[All]" dimensionUniqueName="[Scenario]" displayFolder="" count="0" memberValueDatatype="130" unbalanced="0"/>
    <cacheHierarchy uniqueName="[SumMethod].[KEY]" caption="KEY" attribute="1" defaultMemberUniqueName="[SumMethod].[KEY].[All]" allUniqueName="[SumMethod].[KEY].[All]" dimensionUniqueName="[SumMethod]" displayFolder="" count="0" memberValueDatatype="20" unbalanced="0"/>
    <cacheHierarchy uniqueName="[SumMethod].[SUM METHOD]" caption="SUM METHOD" attribute="1" defaultMemberUniqueName="[SumMethod].[SUM METHOD].[All]" allUniqueName="[SumMethod].[SUM METHOD].[All]" dimensionUniqueName="[SumMethod]" displayFolder="" count="2" memberValueDatatype="130" unbalanced="0">
      <fieldsUsage count="2">
        <fieldUsage x="-1"/>
        <fieldUsage x="3"/>
      </fieldsUsage>
    </cacheHierarchy>
    <cacheHierarchy uniqueName="[TimeSeries].[PERIOD KEY]" caption="PERIOD KEY" attribute="1" defaultMemberUniqueName="[TimeSeries].[PERIOD KEY].[All]" allUniqueName="[TimeSeries].[PERIOD KEY].[All]" dimensionUniqueName="[TimeSeries]" displayFolder="" count="0" memberValueDatatype="20" unbalanced="0"/>
    <cacheHierarchy uniqueName="[TimeSeries].[EOPERIOD KEY]" caption="EOPERIOD KEY" attribute="1" time="1" defaultMemberUniqueName="[TimeSeries].[EOPERIOD KEY].[All]" allUniqueName="[TimeSeries].[EOPERIOD KEY].[All]" dimensionUniqueName="[TimeSeries]" displayFolder="" count="0" memberValueDatatype="7" unbalanced="0"/>
    <cacheHierarchy uniqueName="[TimeSeries].[CALENDAR YEAR]" caption="CALENDAR YEAR" attribute="1" defaultMemberUniqueName="[TimeSeries].[CALENDAR YEAR].[All]" allUniqueName="[TimeSeries].[CALENDAR YEAR].[All]" dimensionUniqueName="[TimeSeries]" displayFolder="" count="0" memberValueDatatype="20" unbalanced="0"/>
    <cacheHierarchy uniqueName="[TimeSeries].[MONTH KEY]" caption="MONTH KEY" attribute="1" defaultMemberUniqueName="[TimeSeries].[MONTH KEY].[All]" allUniqueName="[TimeSeries].[MONTH KEY].[All]" dimensionUniqueName="[TimeSeries]" displayFolder="" count="0" memberValueDatatype="20" unbalanced="0"/>
    <cacheHierarchy uniqueName="[TimeSeries].[FISCAL YEAR]" caption="FISCAL YEAR" attribute="1" defaultMemberUniqueName="[TimeSeries].[FISCAL YEAR].[All]" allUniqueName="[TimeSeries].[FISCAL YEAR].[All]" dimensionUniqueName="[TimeSeries]" displayFolder="" count="2" memberValueDatatype="20" unbalanced="0">
      <fieldsUsage count="2">
        <fieldUsage x="-1"/>
        <fieldUsage x="4"/>
      </fieldsUsage>
    </cacheHierarchy>
    <cacheHierarchy uniqueName="[TimeSeries].[QUARTER LABEL]" caption="QUARTER LABEL" attribute="1" defaultMemberUniqueName="[TimeSeries].[QUARTER LABEL].[All]" allUniqueName="[TimeSeries].[QUARTER LABEL].[All]" dimensionUniqueName="[TimeSeries]" displayFolder="" count="2" memberValueDatatype="130" unbalanced="0">
      <fieldsUsage count="2">
        <fieldUsage x="-1"/>
        <fieldUsage x="7"/>
      </fieldsUsage>
    </cacheHierarchy>
    <cacheHierarchy uniqueName="[TimeSeries].[EOPERIOD LABEL]" caption="EOPERIOD LABEL" attribute="1" defaultMemberUniqueName="[TimeSeries].[EOPERIOD LABEL].[All]" allUniqueName="[TimeSeries].[EOPERIOD LABEL].[All]" dimensionUniqueName="[TimeSeries]" displayFolder="" count="0" memberValueDatatype="130" unbalanced="0"/>
    <cacheHierarchy uniqueName="[TimeSeries].[QUARTER KEY]" caption="QUARTER KEY" attribute="1" defaultMemberUniqueName="[TimeSeries].[QUARTER KEY].[All]" allUniqueName="[TimeSeries].[QUARTER KEY].[All]" dimensionUniqueName="[TimeSeries]" displayFolder="" count="0" memberValueDatatype="130" unbalanced="0"/>
    <cacheHierarchy uniqueName="[Measures].[Actual Amount]" caption="Actual Amount" measure="1" displayFolder="" measureGroup="Actual" count="0"/>
    <cacheHierarchy uniqueName="[Measures].[Actual Amount w/ Report Sign]" caption="Actual Amount w/ Report Sign" measure="1" displayFolder="" measureGroup="Actual" count="0"/>
    <cacheHierarchy uniqueName="[Measures].[Actual Amount w/ Calculation Sign]" caption="Actual Amount w/ Calculation Sign" measure="1" displayFolder="" measureGroup="Actual" count="0"/>
    <cacheHierarchy uniqueName="[Measures].[Actual Running Sum]" caption="Actual Running Sum" measure="1" displayFolder="" measureGroup="Actual" count="0"/>
    <cacheHierarchy uniqueName="[Measures].[Actual Total Expenses]" caption="Actual Total Expenses" measure="1" displayFolder="" measureGroup="Actual" count="0"/>
    <cacheHierarchy uniqueName="[Measures].[Actual Header Amount]" caption="Actual Header Amount" measure="1" displayFolder="" measureGroup="Actual" count="0"/>
    <cacheHierarchy uniqueName="[Measures].[Actual Report Amount]" caption="Actual Report Amount" measure="1" displayFolder="" measureGroup="Actual" count="0"/>
    <cacheHierarchy uniqueName="[Measures].[Header Detail]" caption="Header Detail" measure="1" displayFolder="" measureGroup="Actual" count="0"/>
    <cacheHierarchy uniqueName="[Measures].[Header Calculation]" caption="Header Calculation" measure="1" displayFolder="" measureGroup="Actual" count="0"/>
    <cacheHierarchy uniqueName="[Measures].[Account IsFiltered]" caption="Account IsFiltered" measure="1" displayFolder="" measureGroup="Actual" count="0"/>
    <cacheHierarchy uniqueName="[Measures].[Budget Amount]" caption="Budget Amount" measure="1" displayFolder="" measureGroup="Budget" count="0"/>
    <cacheHierarchy uniqueName="[Measures].[Budget Amount w/ Report Sign]" caption="Budget Amount w/ Report Sign" measure="1" displayFolder="" measureGroup="Budget" count="0"/>
    <cacheHierarchy uniqueName="[Measures].[Budget Amount w/ Calculation Sign]" caption="Budget Amount w/ Calculation Sign" measure="1" displayFolder="" measureGroup="Budget" count="0"/>
    <cacheHierarchy uniqueName="[Measures].[Budget Running Sum]" caption="Budget Running Sum" measure="1" displayFolder="" measureGroup="Budget" count="0"/>
    <cacheHierarchy uniqueName="[Measures].[Budget Total Expense]" caption="Budget Total Expense" measure="1" displayFolder="" measureGroup="Budget" count="0"/>
    <cacheHierarchy uniqueName="[Measures].[Budget Header Amount]" caption="Budget Header Amount" measure="1" displayFolder="" measureGroup="Budget" count="0"/>
    <cacheHierarchy uniqueName="[Measures].[Budget Report Amount]" caption="Budget Report Amount" measure="1" displayFolder="" measureGroup="Budget" count="0"/>
    <cacheHierarchy uniqueName="[Measures].[Var $]" caption="Var $" measure="1" displayFolder="" measureGroup="Actual" count="0"/>
    <cacheHierarchy uniqueName="[Measures].[Var %]" caption="Var %" measure="1" displayFolder="" measureGroup="Actual" count="0"/>
    <cacheHierarchy uniqueName="[Measures].[Actual Prior Fiscal Year]" caption="Actual Prior Fiscal Year" measure="1" displayFolder="" measureGroup="Actual" count="0"/>
    <cacheHierarchy uniqueName="[Measures].[Actual Prior Quarter]" caption="Actual Prior Quarter" measure="1" displayFolder="" measureGroup="Actual" count="0"/>
    <cacheHierarchy uniqueName="[Measures].[Actual Prior Period Amount]" caption="Actual Prior Period Amount" measure="1" displayFolder="" measureGroup="Actual" count="0"/>
    <cacheHierarchy uniqueName="[Measures].[Change $ vs Prior Period]" caption="Change $ vs Prior Period" measure="1" displayFolder="" measureGroup="Actual" count="0"/>
    <cacheHierarchy uniqueName="[Measures].[Change % vs Prior Period]" caption="Change % vs Prior Period" measure="1" displayFolder="" measureGroup="Actual" count="0"/>
    <cacheHierarchy uniqueName="[Measures].[Actual Base Year Amount]" caption="Actual Base Year Amount" measure="1" displayFolder="" measureGroup="Actual" count="0"/>
    <cacheHierarchy uniqueName="[Measures].[Actual YoY%]" caption="Actual YoY%" measure="1" displayFolder="" measureGroup="Actual" count="0"/>
    <cacheHierarchy uniqueName="[Measures].[Actual Base Quarter Amount]" caption="Actual Base Quarter Amount" measure="1" displayFolder="" measureGroup="Actual" count="0"/>
    <cacheHierarchy uniqueName="[Measures].[Actual Base Period Amount]" caption="Actual Base Period Amount" measure="1" displayFolder="" measureGroup="Actual" count="0"/>
    <cacheHierarchy uniqueName="[Measures].[Growth $]" caption="Growth $" measure="1" displayFolder="" measureGroup="Actual" count="0"/>
    <cacheHierarchy uniqueName="[Measures].[Growth %]" caption="Growth %" measure="1" displayFolder="" measureGroup="Actual" count="0"/>
    <cacheHierarchy uniqueName="[Measures].[Actual Same Quarter Last Year]" caption="Actual Same Quarter Last Year" measure="1" displayFolder="" measureGroup="Actual" count="0"/>
    <cacheHierarchy uniqueName="[Measures].[Actual QoQ$]" caption="Actual QoQ$" measure="1" displayFolder="" measureGroup="Actual" count="0"/>
    <cacheHierarchy uniqueName="[Measures].[Actual QoQ%]" caption="Actual QoQ%" measure="1" displayFolder="" measureGroup="Actual" count="0"/>
    <cacheHierarchy uniqueName="[Measures].[Actual PoP%]" caption="Actual PoP%" measure="1" displayFolder="" measureGroup="Actual" count="0"/>
    <cacheHierarchy uniqueName="[Measures].[Actual Cumulative Amount]" caption="Actual Cumulative Amount" measure="1" displayFolder="" measureGroup="Actual" count="0"/>
    <cacheHierarchy uniqueName="[Measures].[Sub-header IsFiltered]" caption="Sub-header IsFiltered" measure="1" displayFolder="" measureGroup="Actual" count="0"/>
    <cacheHierarchy uniqueName="[Measures].[Sub Header Detail]" caption="Sub Header Detail" measure="1" displayFolder="" measureGroup="Actual" count="0"/>
    <cacheHierarchy uniqueName="[Measures].[PL Amount]" caption="PL Amount" measure="1" displayFolder="" measureGroup="Actual" count="0"/>
    <cacheHierarchy uniqueName="[Measures].[Scenario Selected]" caption="Scenario Selected" measure="1" displayFolder="" measureGroup="Scenario" count="0"/>
    <cacheHierarchy uniqueName="[Measures].[Sum Method Selected]" caption="Sum Method Selected" measure="1" displayFolder="" measureGroup="SumMethod" count="0"/>
    <cacheHierarchy uniqueName="[Measures].[PL Slicer Selected]" caption="PL Slicer Selected" measure="1" displayFolder="" measureGroup="RepPLSlicer" count="0"/>
    <cacheHierarchy uniqueName="[Measures].[Budget Cumulative Amount]" caption="Budget Cumulative Amount" measure="1" displayFolder="" measureGroup="Budget" count="0"/>
    <cacheHierarchy uniqueName="[Measures].[HorAnalysis Selected]" caption="HorAnalysis Selected" measure="1" displayFolder="" measureGroup="HorAnalysis" count="0"/>
    <cacheHierarchy uniqueName="[Measures].[Horizontal Analysis Amount]" caption="Horizontal Analysis Amount" measure="1" displayFolder="" measureGroup="Actual" count="0"/>
    <cacheHierarchy uniqueName="[Measures].[Revenue]" caption="Revenue" measure="1" displayFolder="" measureGroup="Actual" count="0"/>
    <cacheHierarchy uniqueName="[Measures].[% Over Revenue]" caption="% Over Revenue" measure="1" displayFolder="" measureGroup="Actual" count="0"/>
    <cacheHierarchy uniqueName="[Measures].[Revenue Cumulative]" caption="Revenue Cumulative" measure="1" displayFolder="" measureGroup="Actual" count="0"/>
    <cacheHierarchy uniqueName="[Measures].[% Over Revenue Cumulative]" caption="% Over Revenue Cumulative" measure="1" displayFolder="" measureGroup="Actual" count="0"/>
    <cacheHierarchy uniqueName="[Measures].[Vertical Analysis Amount]" caption="Vertical Analysis Amount" measure="1" displayFolder="" measureGroup="Actual" count="0"/>
    <cacheHierarchy uniqueName="[Measures].[Var $ Cumulative]" caption="Var $ Cumulative" measure="1" displayFolder="" measureGroup="Actual" count="0"/>
    <cacheHierarchy uniqueName="[Measures].[Var % Cumulative]" caption="Var % Cumulative" measure="1" displayFolder="" measureGroup="Actual" count="0"/>
    <cacheHierarchy uniqueName="[Measures].[Variance Slicer Selected]" caption="Variance Slicer Selected" measure="1" displayFolder="" measureGroup="RepVarSlicer" count="0"/>
    <cacheHierarchy uniqueName="[Measures].[Variance Analysis Amount]" caption="Variance Analysis Amount" measure="1" displayFolder="" measureGroup="Actual" count="0"/>
    <cacheHierarchy uniqueName="[Measures].[Period Selected]" caption="Period Selected" measure="1" displayFolder="" measureGroup="TimeSeries" count="0"/>
    <cacheHierarchy uniqueName="[Measures].[DB Actual Account Amount]" caption="DB Actual Account Amount" measure="1" displayFolder="" measureGroup="Actual" count="0" oneField="1">
      <fieldsUsage count="1">
        <fieldUsage x="1"/>
      </fieldsUsage>
    </cacheHierarchy>
    <cacheHierarchy uniqueName="[Measures].[DB Budget Account Amount]" caption="DB Budget Account Amount" measure="1" displayFolder="" measureGroup="Actual" count="0" oneField="1">
      <fieldsUsage count="1">
        <fieldUsage x="2"/>
      </fieldsUsage>
    </cacheHierarchy>
    <cacheHierarchy uniqueName="[Measures].[DB Var $ Amount]" caption="DB Var $ Amount" measure="1" displayFolder="" measureGroup="Actual" count="0" oneField="1">
      <fieldsUsage count="1">
        <fieldUsage x="5"/>
      </fieldsUsage>
    </cacheHierarchy>
    <cacheHierarchy uniqueName="[Measures].[DB Var % Amount]" caption="DB Var % Amount" measure="1" displayFolder="" measureGroup="Actual" count="0" oneField="1">
      <fieldsUsage count="1">
        <fieldUsage x="6"/>
      </fieldsUsage>
    </cacheHierarchy>
    <cacheHierarchy uniqueName="[Measures].[Time Interval Selected]" caption="Time Interval Selected" measure="1" displayFolder="" measureGroup="DB_TimeIntervalSlicer" count="0"/>
    <cacheHierarchy uniqueName="[Measures].[Actual Report Amount w/ Time Filter]" caption="Actual Report Amount w/ Time Filter" measure="1" displayFolder="" measureGroup="Actual" count="0"/>
    <cacheHierarchy uniqueName="[Measures].[Var $ w/ Time Filter]" caption="Var $ w/ Time Filter" measure="1" displayFolder="" measureGroup="Actual" count="0"/>
    <cacheHierarchy uniqueName="[Measures].[Var % w/ Time Filter]" caption="Var % w/ Time Filter" measure="1" displayFolder="" measureGroup="Actual" count="0"/>
    <cacheHierarchy uniqueName="[Measures].[Growth % w/ Time Filter]" caption="Growth % w/ Time Filter" measure="1" displayFolder="" measureGroup="Actual" count="0"/>
    <cacheHierarchy uniqueName="[Measures].[% Over Revenue w/ Time Filter]" caption="% Over Revenue w/ Time Filter" measure="1" displayFolder="" measureGroup="Actual" count="0"/>
    <cacheHierarchy uniqueName="[Measures].[__XL_Count Budget]" caption="__XL_Count Budget" measure="1" displayFolder="" measureGroup="Budget" count="0" hidden="1"/>
    <cacheHierarchy uniqueName="[Measures].[__XL_Count Actual]" caption="__XL_Count Actual" measure="1" displayFolder="" measureGroup="Actual" count="0" hidden="1"/>
    <cacheHierarchy uniqueName="[Measures].[__XL_Count TimeSeries]" caption="__XL_Count TimeSeries" measure="1" displayFolder="" measureGroup="TimeSeries" count="0" hidden="1"/>
    <cacheHierarchy uniqueName="[Measures].[__XL_Count COA]" caption="__XL_Count COA" measure="1" displayFolder="" measureGroup="COA" count="0" hidden="1"/>
    <cacheHierarchy uniqueName="[Measures].[__XL_Count Header]" caption="__XL_Count Header" measure="1" displayFolder="" measureGroup="Header" count="0" hidden="1"/>
    <cacheHierarchy uniqueName="[Measures].[__XL_Count Scenario]" caption="__XL_Count Scenario" measure="1" displayFolder="" measureGroup="Scenario" count="0" hidden="1"/>
    <cacheHierarchy uniqueName="[Measures].[__XL_Count SumMethod]" caption="__XL_Count SumMethod" measure="1" displayFolder="" measureGroup="SumMethod" count="0" hidden="1"/>
    <cacheHierarchy uniqueName="[Measures].[__XL_Count DataType]" caption="__XL_Count DataType" measure="1" displayFolder="" measureGroup="DataType" count="0" hidden="1"/>
    <cacheHierarchy uniqueName="[Measures].[__XL_Count HorAnalysis]" caption="__XL_Count HorAnalysis" measure="1" displayFolder="" measureGroup="HorAnalysis" count="0" hidden="1"/>
    <cacheHierarchy uniqueName="[Measures].[__XL_Count RepPLSlicer]" caption="__XL_Count RepPLSlicer" measure="1" displayFolder="" measureGroup="RepPLSlicer" count="0" hidden="1"/>
    <cacheHierarchy uniqueName="[Measures].[__XL_Count RepVarSlicer]" caption="__XL_Count RepVarSlicer" measure="1" displayFolder="" measureGroup="RepVarSlicer" count="0" hidden="1"/>
    <cacheHierarchy uniqueName="[Measures].[__XL_Count DB_TimeIntervalSlicer]" caption="__XL_Count DB_TimeIntervalSlicer" measure="1" displayFolder="" measureGroup="DB_TimeIntervalSlicer" count="0" hidden="1"/>
    <cacheHierarchy uniqueName="[Measures].[__No measures defined]" caption="__No measures defined" measure="1" displayFolder="" count="0" hidden="1"/>
    <cacheHierarchy uniqueName="[Measures].[Sum of KEY]" caption="Sum of KEY" measure="1" displayFolder="" measureGroup="RepPLSlicer" count="0" hidden="1">
      <extLst>
        <ext xmlns:x15="http://schemas.microsoft.com/office/spreadsheetml/2010/11/main" uri="{B97F6D7D-B522-45F9-BDA1-12C45D357490}">
          <x15:cacheHierarchy aggregatedColumn="29"/>
        </ext>
      </extLst>
    </cacheHierarchy>
    <cacheHierarchy uniqueName="[Measures].[Count of QUARTER LABEL]" caption="Count of QUARTER LABEL" measure="1" displayFolder="" measureGroup="TimeSeries" count="0" hidden="1">
      <extLst>
        <ext xmlns:x15="http://schemas.microsoft.com/office/spreadsheetml/2010/11/main" uri="{B97F6D7D-B522-45F9-BDA1-12C45D357490}">
          <x15:cacheHierarchy aggregatedColumn="46"/>
        </ext>
      </extLst>
    </cacheHierarchy>
    <cacheHierarchy uniqueName="[Measures].[Sum of VAR CALCULATION]" caption="Sum of VAR CALCULATION" measure="1" displayFolder="" measureGroup="Header" count="0" hidden="1">
      <extLst>
        <ext xmlns:x15="http://schemas.microsoft.com/office/spreadsheetml/2010/11/main" uri="{B97F6D7D-B522-45F9-BDA1-12C45D357490}">
          <x15:cacheHierarchy aggregatedColumn="25"/>
        </ext>
      </extLst>
    </cacheHierarchy>
    <cacheHierarchy uniqueName="[Measures].[Count of ACCOUNT]" caption="Count of ACCOUNT" measure="1" displayFolder="" measureGroup="COA" count="0" hidden="1">
      <extLst>
        <ext xmlns:x15="http://schemas.microsoft.com/office/spreadsheetml/2010/11/main" uri="{B97F6D7D-B522-45F9-BDA1-12C45D357490}">
          <x15:cacheHierarchy aggregatedColumn="9"/>
        </ext>
      </extLst>
    </cacheHierarchy>
  </cacheHierarchies>
  <kpis count="0"/>
  <dimensions count="13">
    <dimension name="Actual" uniqueName="[Actual]" caption="Actual"/>
    <dimension name="Budget" uniqueName="[Budget]" caption="Budget"/>
    <dimension name="COA" uniqueName="[COA]" caption="COA"/>
    <dimension name="DataType" uniqueName="[DataType]" caption="DataType"/>
    <dimension name="DB_TimeIntervalSlicer" uniqueName="[DB_TimeIntervalSlicer]" caption="DB_TimeIntervalSlicer"/>
    <dimension name="Header" uniqueName="[Header]" caption="Header"/>
    <dimension name="HorAnalysis" uniqueName="[HorAnalysis]" caption="HorAnalysis"/>
    <dimension measure="1" name="Measures" uniqueName="[Measures]" caption="Measures"/>
    <dimension name="RepPLSlicer" uniqueName="[RepPLSlicer]" caption="RepPLSlicer"/>
    <dimension name="RepVarSlicer" uniqueName="[RepVarSlicer]" caption="RepVarSlicer"/>
    <dimension name="Scenario" uniqueName="[Scenario]" caption="Scenario"/>
    <dimension name="SumMethod" uniqueName="[SumMethod]" caption="SumMethod"/>
    <dimension name="TimeSeries" uniqueName="[TimeSeries]" caption="TimeSeries"/>
  </dimensions>
  <measureGroups count="12">
    <measureGroup name="Actual" caption="Actual"/>
    <measureGroup name="Budget" caption="Budget"/>
    <measureGroup name="COA" caption="COA"/>
    <measureGroup name="DataType" caption="DataType"/>
    <measureGroup name="DB_TimeIntervalSlicer" caption="DB_TimeIntervalSlicer"/>
    <measureGroup name="Header" caption="Header"/>
    <measureGroup name="HorAnalysis" caption="HorAnalysis"/>
    <measureGroup name="RepPLSlicer" caption="RepPLSlicer"/>
    <measureGroup name="RepVarSlicer" caption="RepVarSlicer"/>
    <measureGroup name="Scenario" caption="Scenario"/>
    <measureGroup name="SumMethod" caption="SumMethod"/>
    <measureGroup name="TimeSeries" caption="TimeSeries"/>
  </measureGroups>
  <maps count="23">
    <map measureGroup="0" dimension="0"/>
    <map measureGroup="0" dimension="2"/>
    <map measureGroup="0" dimension="5"/>
    <map measureGroup="0" dimension="12"/>
    <map measureGroup="1" dimension="1"/>
    <map measureGroup="1" dimension="2"/>
    <map measureGroup="1" dimension="5"/>
    <map measureGroup="1" dimension="12"/>
    <map measureGroup="2" dimension="2"/>
    <map measureGroup="2" dimension="5"/>
    <map measureGroup="3" dimension="3"/>
    <map measureGroup="4" dimension="4"/>
    <map measureGroup="5" dimension="5"/>
    <map measureGroup="6" dimension="6"/>
    <map measureGroup="7" dimension="8"/>
    <map measureGroup="7" dimension="10"/>
    <map measureGroup="7" dimension="11"/>
    <map measureGroup="8" dimension="3"/>
    <map measureGroup="8" dimension="9"/>
    <map measureGroup="8" dimension="11"/>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c valencia" refreshedDate="44939.004138657408" backgroundQuery="1" createdVersion="6" refreshedVersion="8" minRefreshableVersion="3" recordCount="0" supportSubquery="1" supportAdvancedDrill="1" xr:uid="{3B951E91-C7DD-4BFC-B42E-1BACF5C36B25}">
  <cacheSource type="external" connectionId="6"/>
  <cacheFields count="6">
    <cacheField name="[SumMethod].[SUM METHOD].[SUM METHOD]" caption="SUM METHOD" numFmtId="0" hierarchy="40" level="1">
      <sharedItems containsSemiMixedTypes="0" containsNonDate="0" containsString="0"/>
    </cacheField>
    <cacheField name="[TimeSeries].[FISCAL YEAR].[FISCAL YEAR]" caption="FISCAL YEAR" numFmtId="0" hierarchy="45" level="1">
      <sharedItems containsSemiMixedTypes="0" containsNonDate="0" containsString="0"/>
    </cacheField>
    <cacheField name="[Header].[HEADER].[HEADER]" caption="HEADER" numFmtId="0" hierarchy="22" level="1">
      <sharedItems containsSemiMixedTypes="0" containsNonDate="0" containsString="0"/>
    </cacheField>
    <cacheField name="[COA].[HEADER KEY].[HEADER KEY]" caption="HEADER KEY" numFmtId="0" hierarchy="12" level="1">
      <sharedItems containsSemiMixedTypes="0" containsNonDate="0" containsString="0"/>
    </cacheField>
    <cacheField name="[COA].[SUB-HEADER].[SUB-HEADER]" caption="SUB-HEADER" numFmtId="0" hierarchy="11" level="1">
      <sharedItems count="7">
        <s v="Motor Vehicle Expenses"/>
        <s v="Website Expenses"/>
        <s v="Employment Expenses"/>
        <s v="Occupancy Costs"/>
        <s v="General &amp; Administrative"/>
        <s v="Marketing &amp; Promotional"/>
        <s v="Operating Expenses"/>
      </sharedItems>
      <extLst>
        <ext xmlns:x15="http://schemas.microsoft.com/office/spreadsheetml/2010/11/main" uri="{4F2E5C28-24EA-4eb8-9CBF-B6C8F9C3D259}">
          <x15:cachedUniqueNames>
            <x15:cachedUniqueName index="0" name="[COA].[SUB-HEADER].&amp;[Motor Vehicle Expenses]"/>
            <x15:cachedUniqueName index="1" name="[COA].[SUB-HEADER].&amp;[Website Expenses]"/>
            <x15:cachedUniqueName index="2" name="[COA].[SUB-HEADER].&amp;[Employment Expenses]"/>
            <x15:cachedUniqueName index="3" name="[COA].[SUB-HEADER].&amp;[Occupancy Costs]"/>
            <x15:cachedUniqueName index="4" name="[COA].[SUB-HEADER].&amp;[General &amp; Administrative]"/>
            <x15:cachedUniqueName index="5" name="[COA].[SUB-HEADER].&amp;[Marketing &amp; Promotional]"/>
            <x15:cachedUniqueName index="6" name="[COA].[SUB-HEADER].&amp;[Operating Expenses]"/>
          </x15:cachedUniqueNames>
        </ext>
      </extLst>
    </cacheField>
    <cacheField name="[TimeSeries].[QUARTER LABEL].[QUARTER LABEL]" caption="QUARTER LABEL" numFmtId="0" hierarchy="46" level="1">
      <sharedItems containsSemiMixedTypes="0" containsNonDate="0" containsString="0"/>
    </cacheField>
  </cacheFields>
  <cacheHierarchies count="130">
    <cacheHierarchy uniqueName="[Actual].[ACCOUNT KEY]" caption="ACCOUNT KEY" attribute="1" defaultMemberUniqueName="[Actual].[ACCOUNT KEY].[All]" allUniqueName="[Actual].[ACCOUNT KEY].[All]" dimensionUniqueName="[Actual]" displayFolder="" count="0" memberValueDatatype="20" unbalanced="0"/>
    <cacheHierarchy uniqueName="[Actual].[PERIOD KEY]" caption="PERIOD KEY" attribute="1" defaultMemberUniqueName="[Actual].[PERIOD KEY].[All]" allUniqueName="[Actual].[PERIOD KEY].[All]" dimensionUniqueName="[Actual]" displayFolder="" count="0" memberValueDatatype="20" unbalanced="0"/>
    <cacheHierarchy uniqueName="[Actual].[AMOUNT]" caption="AMOUNT" attribute="1" defaultMemberUniqueName="[Actual].[AMOUNT].[All]" allUniqueName="[Actual].[AMOUNT].[All]" dimensionUniqueName="[Actual]" displayFolder="" count="0" memberValueDatatype="20" unbalanced="0"/>
    <cacheHierarchy uniqueName="[Actual].[SCENARIO KEY]" caption="SCENARIO KEY" attribute="1" defaultMemberUniqueName="[Actual].[SCENARIO KEY].[All]" allUniqueName="[Actual].[SCENARIO KEY].[All]" dimensionUniqueName="[Actual]" displayFolder="" count="0" memberValueDatatype="20" unbalanced="0"/>
    <cacheHierarchy uniqueName="[Budget].[ACCOUNT KEY]" caption="ACCOUNT KEY" attribute="1" defaultMemberUniqueName="[Budget].[ACCOUNT KEY].[All]" allUniqueName="[Budget].[ACCOUNT KEY].[All]" dimensionUniqueName="[Budget]" displayFolder="" count="0" memberValueDatatype="20" unbalanced="0"/>
    <cacheHierarchy uniqueName="[Budget].[PERIOD KEY]" caption="PERIOD KEY" attribute="1" defaultMemberUniqueName="[Budget].[PERIOD KEY].[All]" allUniqueName="[Budget].[PERIOD KEY].[All]" dimensionUniqueName="[Budget]" displayFolder="" count="0" memberValueDatatype="20" unbalanced="0"/>
    <cacheHierarchy uniqueName="[Budget].[AMOUNT]" caption="AMOUNT" attribute="1" defaultMemberUniqueName="[Budget].[AMOUNT].[All]" allUniqueName="[Budget].[AMOUNT].[All]" dimensionUniqueName="[Budget]" displayFolder="" count="0" memberValueDatatype="20" unbalanced="0"/>
    <cacheHierarchy uniqueName="[Budget].[SCENARIO KEY]" caption="SCENARIO KEY" attribute="1" defaultMemberUniqueName="[Budget].[SCENARIO KEY].[All]" allUniqueName="[Budget].[SCENARIO KEY].[All]" dimensionUniqueName="[Budget]" displayFolder="" count="0" memberValueDatatype="20" unbalanced="0"/>
    <cacheHierarchy uniqueName="[COA].[ACCOUNT KEY]" caption="ACCOUNT KEY" attribute="1" defaultMemberUniqueName="[COA].[ACCOUNT KEY].[All]" allUniqueName="[COA].[ACCOUNT KEY].[All]" dimensionUniqueName="[COA]" displayFolder="" count="0" memberValueDatatype="130" unbalanced="0"/>
    <cacheHierarchy uniqueName="[COA].[ACCOUNT]" caption="ACCOUNT" attribute="1" defaultMemberUniqueName="[COA].[ACCOUNT].[All]" allUniqueName="[COA].[ACCOUNT].[All]" dimensionUniqueName="[COA]" displayFolder="" count="0" memberValueDatatype="130" unbalanced="0"/>
    <cacheHierarchy uniqueName="[COA].[CATEGORY]" caption="CATEGORY" attribute="1" defaultMemberUniqueName="[COA].[CATEGORY].[All]" allUniqueName="[COA].[CATEGORY].[All]" dimensionUniqueName="[COA]" displayFolder="" count="0" memberValueDatatype="130" unbalanced="0"/>
    <cacheHierarchy uniqueName="[COA].[SUB-HEADER]" caption="SUB-HEADER" attribute="1" defaultMemberUniqueName="[COA].[SUB-HEADER].[All]" allUniqueName="[COA].[SUB-HEADER].[All]" dimensionUniqueName="[COA]" displayFolder="" count="2" memberValueDatatype="130" unbalanced="0">
      <fieldsUsage count="2">
        <fieldUsage x="-1"/>
        <fieldUsage x="4"/>
      </fieldsUsage>
    </cacheHierarchy>
    <cacheHierarchy uniqueName="[COA].[HEADER KEY]" caption="HEADER KEY" attribute="1" defaultMemberUniqueName="[COA].[HEADER KEY].[All]" allUniqueName="[COA].[HEADER KEY].[All]" dimensionUniqueName="[COA]" displayFolder="" count="2" memberValueDatatype="20" unbalanced="0">
      <fieldsUsage count="2">
        <fieldUsage x="-1"/>
        <fieldUsage x="3"/>
      </fieldsUsage>
    </cacheHierarchy>
    <cacheHierarchy uniqueName="[COA].[SUB-HEADER DETAIL]" caption="SUB-HEADER DETAIL" attribute="1" defaultMemberUniqueName="[COA].[SUB-HEADER DETAIL].[All]" allUniqueName="[COA].[SUB-HEADER DETAIL].[All]" dimensionUniqueName="[COA]" displayFolder="" count="0" memberValueDatatype="20" unbalanced="0"/>
    <cacheHierarchy uniqueName="[COA].[REPORT SIGN]" caption="REPORT SIGN" attribute="1" defaultMemberUniqueName="[COA].[REPORT SIGN].[All]" allUniqueName="[COA].[REPORT SIGN].[All]" dimensionUniqueName="[COA]" displayFolder="" count="0" memberValueDatatype="20" unbalanced="0"/>
    <cacheHierarchy uniqueName="[COA].[CALCULATION SIGN]" caption="CALCULATION SIGN" attribute="1" defaultMemberUniqueName="[COA].[CALCULATION SIGN].[All]" allUniqueName="[COA].[CALCULATION SIGN].[All]" dimensionUniqueName="[COA]" displayFolder="" count="0" memberValueDatatype="20" unbalanced="0"/>
    <cacheHierarchy uniqueName="[COA].[SUB HEADER KEY]" caption="SUB HEADER KEY" attribute="1" defaultMemberUniqueName="[COA].[SUB HEADER KEY].[All]" allUniqueName="[COA].[SUB HEADER KEY].[All]" dimensionUniqueName="[COA]" displayFolder="" count="0" memberValueDatatype="130" unbalanced="0"/>
    <cacheHierarchy uniqueName="[DataType].[KEY]" caption="KEY" attribute="1" defaultMemberUniqueName="[DataType].[KEY].[All]" allUniqueName="[DataType].[KEY].[All]" dimensionUniqueName="[DataType]" displayFolder="" count="0" memberValueDatatype="20" unbalanced="0"/>
    <cacheHierarchy uniqueName="[DataType].[DATA TYPE]" caption="DATA TYPE" attribute="1" defaultMemberUniqueName="[DataType].[DATA TYPE].[All]" allUniqueName="[DataType].[DATA TYPE].[All]" dimensionUniqueName="[DataType]" displayFolder="" count="0" memberValueDatatype="130" unbalanced="0"/>
    <cacheHierarchy uniqueName="[DB_TimeIntervalSlicer].[KEY]" caption="KEY" attribute="1" defaultMemberUniqueName="[DB_TimeIntervalSlicer].[KEY].[All]" allUniqueName="[DB_TimeIntervalSlicer].[KEY].[All]" dimensionUniqueName="[DB_TimeIntervalSlicer]" displayFolder="" count="0" memberValueDatatype="20" unbalanced="0"/>
    <cacheHierarchy uniqueName="[DB_TimeIntervalSlicer].[TIME INTERVAL]" caption="TIME INTERVAL" attribute="1" defaultMemberUniqueName="[DB_TimeIntervalSlicer].[TIME INTERVAL].[All]" allUniqueName="[DB_TimeIntervalSlicer].[TIME INTERVAL].[All]" dimensionUniqueName="[DB_TimeIntervalSlicer]" displayFolder="" count="0" memberValueDatatype="130" unbalanced="0"/>
    <cacheHierarchy uniqueName="[Header].[HEADER KEY]" caption="HEADER KEY" attribute="1" defaultMemberUniqueName="[Header].[HEADER KEY].[All]" allUniqueName="[Header].[HEADER KEY].[All]" dimensionUniqueName="[Header]" displayFolder="" count="0" memberValueDatatype="20" unbalanced="0"/>
    <cacheHierarchy uniqueName="[Header].[HEADER]" caption="HEADER" attribute="1" defaultMemberUniqueName="[Header].[HEADER].[All]" allUniqueName="[Header].[HEADER].[All]" dimensionUniqueName="[Header]" displayFolder="" count="2" memberValueDatatype="130" unbalanced="0">
      <fieldsUsage count="2">
        <fieldUsage x="-1"/>
        <fieldUsage x="2"/>
      </fieldsUsage>
    </cacheHierarchy>
    <cacheHierarchy uniqueName="[Header].[DETAILS]" caption="DETAILS" attribute="1" defaultMemberUniqueName="[Header].[DETAILS].[All]" allUniqueName="[Header].[DETAILS].[All]" dimensionUniqueName="[Header]" displayFolder="" count="0" memberValueDatatype="20" unbalanced="0"/>
    <cacheHierarchy uniqueName="[Header].[CALCULATION]" caption="CALCULATION" attribute="1" defaultMemberUniqueName="[Header].[CALCULATION].[All]" allUniqueName="[Header].[CALCULATION].[All]" dimensionUniqueName="[Header]" displayFolder="" count="0" memberValueDatatype="20" unbalanced="0"/>
    <cacheHierarchy uniqueName="[Header].[VAR CALCULATION]" caption="VAR CALCULATION" attribute="1" defaultMemberUniqueName="[Header].[VAR CALCULATION].[All]" allUniqueName="[Header].[VAR CALCULATION].[All]" dimensionUniqueName="[Header]" displayFolder="" count="0" memberValueDatatype="20" unbalanced="0"/>
    <cacheHierarchy uniqueName="[Header].[CATEGORY]" caption="CATEGORY" attribute="1" defaultMemberUniqueName="[Header].[CATEGORY].[All]" allUniqueName="[Header].[CATEGORY].[All]" dimensionUniqueName="[Header]" displayFolder="" count="0" memberValueDatatype="130" unbalanced="0"/>
    <cacheHierarchy uniqueName="[HorAnalysis].[KEY]" caption="KEY" attribute="1" defaultMemberUniqueName="[HorAnalysis].[KEY].[All]" allUniqueName="[HorAnalysis].[KEY].[All]" dimensionUniqueName="[HorAnalysis]" displayFolder="" count="0" memberValueDatatype="20" unbalanced="0"/>
    <cacheHierarchy uniqueName="[HorAnalysis].[ANALYSIS METHOD]" caption="ANALYSIS METHOD" attribute="1" defaultMemberUniqueName="[HorAnalysis].[ANALYSIS METHOD].[All]" allUniqueName="[HorAnalysis].[ANALYSIS METHOD].[All]" dimensionUniqueName="[HorAnalysis]" displayFolder="" count="0" memberValueDatatype="130" unbalanced="0"/>
    <cacheHierarchy uniqueName="[RepPLSlicer].[KEY]" caption="KEY" attribute="1" defaultMemberUniqueName="[RepPLSlicer].[KEY].[All]" allUniqueName="[RepPLSlicer].[KEY].[All]" dimensionUniqueName="[RepPLSlicer]" displayFolder="" count="0" memberValueDatatype="20" unbalanced="0"/>
    <cacheHierarchy uniqueName="[RepPLSlicer].[PL SLICER]" caption="PL SLICER" attribute="1" defaultMemberUniqueName="[RepPLSlicer].[PL SLICER].[All]" allUniqueName="[RepPLSlicer].[PL SLICER].[All]" dimensionUniqueName="[RepPLSlicer]" displayFolder="" count="0" memberValueDatatype="130" unbalanced="0"/>
    <cacheHierarchy uniqueName="[RepPLSlicer].[SCENARIO KEY]" caption="SCENARIO KEY" attribute="1" defaultMemberUniqueName="[RepPLSlicer].[SCENARIO KEY].[All]" allUniqueName="[RepPLSlicer].[SCENARIO KEY].[All]" dimensionUniqueName="[RepPLSlicer]" displayFolder="" count="0" memberValueDatatype="20" unbalanced="0"/>
    <cacheHierarchy uniqueName="[RepPLSlicer].[SUM METHOD KEY]" caption="SUM METHOD KEY" attribute="1" defaultMemberUniqueName="[RepPLSlicer].[SUM METHOD KEY].[All]" allUniqueName="[RepPLSlicer].[SUM METHOD KEY].[All]" dimensionUniqueName="[RepPLSlicer]" displayFolder="" count="0" memberValueDatatype="20" unbalanced="0"/>
    <cacheHierarchy uniqueName="[RepVarSlicer].[KEY]" caption="KEY" attribute="1" defaultMemberUniqueName="[RepVarSlicer].[KEY].[All]" allUniqueName="[RepVarSlicer].[KEY].[All]" dimensionUniqueName="[RepVarSlicer]" displayFolder="" count="0" memberValueDatatype="20" unbalanced="0"/>
    <cacheHierarchy uniqueName="[RepVarSlicer].[VARIANCE SLICER]" caption="VARIANCE SLICER" attribute="1" defaultMemberUniqueName="[RepVarSlicer].[VARIANCE SLICER].[All]" allUniqueName="[RepVarSlicer].[VARIANCE SLICER].[All]" dimensionUniqueName="[RepVarSlicer]" displayFolder="" count="0" memberValueDatatype="130" unbalanced="0"/>
    <cacheHierarchy uniqueName="[RepVarSlicer].[DATA TYPE KEY]" caption="DATA TYPE KEY" attribute="1" defaultMemberUniqueName="[RepVarSlicer].[DATA TYPE KEY].[All]" allUniqueName="[RepVarSlicer].[DATA TYPE KEY].[All]" dimensionUniqueName="[RepVarSlicer]" displayFolder="" count="0" memberValueDatatype="20" unbalanced="0"/>
    <cacheHierarchy uniqueName="[RepVarSlicer].[SUM METHOD KEY]" caption="SUM METHOD KEY" attribute="1" defaultMemberUniqueName="[RepVarSlicer].[SUM METHOD KEY].[All]" allUniqueName="[RepVarSlicer].[SUM METHOD KEY].[All]" dimensionUniqueName="[RepVarSlicer]" displayFolder="" count="0" memberValueDatatype="20" unbalanced="0"/>
    <cacheHierarchy uniqueName="[Scenario].[KEY]" caption="KEY" attribute="1" defaultMemberUniqueName="[Scenario].[KEY].[All]" allUniqueName="[Scenario].[KEY].[All]" dimensionUniqueName="[Scenario]" displayFolder="" count="0" memberValueDatatype="20" unbalanced="0"/>
    <cacheHierarchy uniqueName="[Scenario].[SCENARIO]" caption="SCENARIO" attribute="1" defaultMemberUniqueName="[Scenario].[SCENARIO].[All]" allUniqueName="[Scenario].[SCENARIO].[All]" dimensionUniqueName="[Scenario]" displayFolder="" count="0" memberValueDatatype="130" unbalanced="0"/>
    <cacheHierarchy uniqueName="[SumMethod].[KEY]" caption="KEY" attribute="1" defaultMemberUniqueName="[SumMethod].[KEY].[All]" allUniqueName="[SumMethod].[KEY].[All]" dimensionUniqueName="[SumMethod]" displayFolder="" count="0" memberValueDatatype="20" unbalanced="0"/>
    <cacheHierarchy uniqueName="[SumMethod].[SUM METHOD]" caption="SUM METHOD" attribute="1" defaultMemberUniqueName="[SumMethod].[SUM METHOD].[All]" allUniqueName="[SumMethod].[SUM METHOD].[All]" dimensionUniqueName="[SumMethod]" displayFolder="" count="2" memberValueDatatype="130" unbalanced="0">
      <fieldsUsage count="2">
        <fieldUsage x="-1"/>
        <fieldUsage x="0"/>
      </fieldsUsage>
    </cacheHierarchy>
    <cacheHierarchy uniqueName="[TimeSeries].[PERIOD KEY]" caption="PERIOD KEY" attribute="1" defaultMemberUniqueName="[TimeSeries].[PERIOD KEY].[All]" allUniqueName="[TimeSeries].[PERIOD KEY].[All]" dimensionUniqueName="[TimeSeries]" displayFolder="" count="0" memberValueDatatype="20" unbalanced="0"/>
    <cacheHierarchy uniqueName="[TimeSeries].[EOPERIOD KEY]" caption="EOPERIOD KEY" attribute="1" time="1" defaultMemberUniqueName="[TimeSeries].[EOPERIOD KEY].[All]" allUniqueName="[TimeSeries].[EOPERIOD KEY].[All]" dimensionUniqueName="[TimeSeries]" displayFolder="" count="0" memberValueDatatype="7" unbalanced="0"/>
    <cacheHierarchy uniqueName="[TimeSeries].[CALENDAR YEAR]" caption="CALENDAR YEAR" attribute="1" defaultMemberUniqueName="[TimeSeries].[CALENDAR YEAR].[All]" allUniqueName="[TimeSeries].[CALENDAR YEAR].[All]" dimensionUniqueName="[TimeSeries]" displayFolder="" count="0" memberValueDatatype="20" unbalanced="0"/>
    <cacheHierarchy uniqueName="[TimeSeries].[MONTH KEY]" caption="MONTH KEY" attribute="1" defaultMemberUniqueName="[TimeSeries].[MONTH KEY].[All]" allUniqueName="[TimeSeries].[MONTH KEY].[All]" dimensionUniqueName="[TimeSeries]" displayFolder="" count="0" memberValueDatatype="20" unbalanced="0"/>
    <cacheHierarchy uniqueName="[TimeSeries].[FISCAL YEAR]" caption="FISCAL YEAR" attribute="1" defaultMemberUniqueName="[TimeSeries].[FISCAL YEAR].[All]" allUniqueName="[TimeSeries].[FISCAL YEAR].[All]" dimensionUniqueName="[TimeSeries]" displayFolder="" count="2" memberValueDatatype="20" unbalanced="0">
      <fieldsUsage count="2">
        <fieldUsage x="-1"/>
        <fieldUsage x="1"/>
      </fieldsUsage>
    </cacheHierarchy>
    <cacheHierarchy uniqueName="[TimeSeries].[QUARTER LABEL]" caption="QUARTER LABEL" attribute="1" defaultMemberUniqueName="[TimeSeries].[QUARTER LABEL].[All]" allUniqueName="[TimeSeries].[QUARTER LABEL].[All]" dimensionUniqueName="[TimeSeries]" displayFolder="" count="2" memberValueDatatype="130" unbalanced="0">
      <fieldsUsage count="2">
        <fieldUsage x="-1"/>
        <fieldUsage x="5"/>
      </fieldsUsage>
    </cacheHierarchy>
    <cacheHierarchy uniqueName="[TimeSeries].[EOPERIOD LABEL]" caption="EOPERIOD LABEL" attribute="1" defaultMemberUniqueName="[TimeSeries].[EOPERIOD LABEL].[All]" allUniqueName="[TimeSeries].[EOPERIOD LABEL].[All]" dimensionUniqueName="[TimeSeries]" displayFolder="" count="0" memberValueDatatype="130" unbalanced="0"/>
    <cacheHierarchy uniqueName="[TimeSeries].[QUARTER KEY]" caption="QUARTER KEY" attribute="1" defaultMemberUniqueName="[TimeSeries].[QUARTER KEY].[All]" allUniqueName="[TimeSeries].[QUARTER KEY].[All]" dimensionUniqueName="[TimeSeries]" displayFolder="" count="0" memberValueDatatype="130" unbalanced="0"/>
    <cacheHierarchy uniqueName="[Measures].[Actual Amount]" caption="Actual Amount" measure="1" displayFolder="" measureGroup="Actual" count="0"/>
    <cacheHierarchy uniqueName="[Measures].[Actual Amount w/ Report Sign]" caption="Actual Amount w/ Report Sign" measure="1" displayFolder="" measureGroup="Actual" count="0"/>
    <cacheHierarchy uniqueName="[Measures].[Actual Amount w/ Calculation Sign]" caption="Actual Amount w/ Calculation Sign" measure="1" displayFolder="" measureGroup="Actual" count="0"/>
    <cacheHierarchy uniqueName="[Measures].[Actual Running Sum]" caption="Actual Running Sum" measure="1" displayFolder="" measureGroup="Actual" count="0"/>
    <cacheHierarchy uniqueName="[Measures].[Actual Total Expenses]" caption="Actual Total Expenses" measure="1" displayFolder="" measureGroup="Actual" count="0"/>
    <cacheHierarchy uniqueName="[Measures].[Actual Header Amount]" caption="Actual Header Amount" measure="1" displayFolder="" measureGroup="Actual" count="0"/>
    <cacheHierarchy uniqueName="[Measures].[Actual Report Amount]" caption="Actual Report Amount" measure="1" displayFolder="" measureGroup="Actual" count="0"/>
    <cacheHierarchy uniqueName="[Measures].[Header Detail]" caption="Header Detail" measure="1" displayFolder="" measureGroup="Actual" count="0"/>
    <cacheHierarchy uniqueName="[Measures].[Header Calculation]" caption="Header Calculation" measure="1" displayFolder="" measureGroup="Actual" count="0"/>
    <cacheHierarchy uniqueName="[Measures].[Account IsFiltered]" caption="Account IsFiltered" measure="1" displayFolder="" measureGroup="Actual" count="0"/>
    <cacheHierarchy uniqueName="[Measures].[Budget Amount]" caption="Budget Amount" measure="1" displayFolder="" measureGroup="Budget" count="0"/>
    <cacheHierarchy uniqueName="[Measures].[Budget Amount w/ Report Sign]" caption="Budget Amount w/ Report Sign" measure="1" displayFolder="" measureGroup="Budget" count="0"/>
    <cacheHierarchy uniqueName="[Measures].[Budget Amount w/ Calculation Sign]" caption="Budget Amount w/ Calculation Sign" measure="1" displayFolder="" measureGroup="Budget" count="0"/>
    <cacheHierarchy uniqueName="[Measures].[Budget Running Sum]" caption="Budget Running Sum" measure="1" displayFolder="" measureGroup="Budget" count="0"/>
    <cacheHierarchy uniqueName="[Measures].[Budget Total Expense]" caption="Budget Total Expense" measure="1" displayFolder="" measureGroup="Budget" count="0"/>
    <cacheHierarchy uniqueName="[Measures].[Budget Header Amount]" caption="Budget Header Amount" measure="1" displayFolder="" measureGroup="Budget" count="0"/>
    <cacheHierarchy uniqueName="[Measures].[Budget Report Amount]" caption="Budget Report Amount" measure="1" displayFolder="" measureGroup="Budget" count="0"/>
    <cacheHierarchy uniqueName="[Measures].[Var $]" caption="Var $" measure="1" displayFolder="" measureGroup="Actual" count="0"/>
    <cacheHierarchy uniqueName="[Measures].[Var %]" caption="Var %" measure="1" displayFolder="" measureGroup="Actual" count="0"/>
    <cacheHierarchy uniqueName="[Measures].[Actual Prior Fiscal Year]" caption="Actual Prior Fiscal Year" measure="1" displayFolder="" measureGroup="Actual" count="0"/>
    <cacheHierarchy uniqueName="[Measures].[Actual Prior Quarter]" caption="Actual Prior Quarter" measure="1" displayFolder="" measureGroup="Actual" count="0"/>
    <cacheHierarchy uniqueName="[Measures].[Actual Prior Period Amount]" caption="Actual Prior Period Amount" measure="1" displayFolder="" measureGroup="Actual" count="0"/>
    <cacheHierarchy uniqueName="[Measures].[Change $ vs Prior Period]" caption="Change $ vs Prior Period" measure="1" displayFolder="" measureGroup="Actual" count="0"/>
    <cacheHierarchy uniqueName="[Measures].[Change % vs Prior Period]" caption="Change % vs Prior Period" measure="1" displayFolder="" measureGroup="Actual" count="0"/>
    <cacheHierarchy uniqueName="[Measures].[Actual Base Year Amount]" caption="Actual Base Year Amount" measure="1" displayFolder="" measureGroup="Actual" count="0"/>
    <cacheHierarchy uniqueName="[Measures].[Actual YoY%]" caption="Actual YoY%" measure="1" displayFolder="" measureGroup="Actual" count="0"/>
    <cacheHierarchy uniqueName="[Measures].[Actual Base Quarter Amount]" caption="Actual Base Quarter Amount" measure="1" displayFolder="" measureGroup="Actual" count="0"/>
    <cacheHierarchy uniqueName="[Measures].[Actual Base Period Amount]" caption="Actual Base Period Amount" measure="1" displayFolder="" measureGroup="Actual" count="0"/>
    <cacheHierarchy uniqueName="[Measures].[Growth $]" caption="Growth $" measure="1" displayFolder="" measureGroup="Actual" count="0"/>
    <cacheHierarchy uniqueName="[Measures].[Growth %]" caption="Growth %" measure="1" displayFolder="" measureGroup="Actual" count="0"/>
    <cacheHierarchy uniqueName="[Measures].[Actual Same Quarter Last Year]" caption="Actual Same Quarter Last Year" measure="1" displayFolder="" measureGroup="Actual" count="0"/>
    <cacheHierarchy uniqueName="[Measures].[Actual QoQ$]" caption="Actual QoQ$" measure="1" displayFolder="" measureGroup="Actual" count="0"/>
    <cacheHierarchy uniqueName="[Measures].[Actual QoQ%]" caption="Actual QoQ%" measure="1" displayFolder="" measureGroup="Actual" count="0"/>
    <cacheHierarchy uniqueName="[Measures].[Actual PoP%]" caption="Actual PoP%" measure="1" displayFolder="" measureGroup="Actual" count="0"/>
    <cacheHierarchy uniqueName="[Measures].[Actual Cumulative Amount]" caption="Actual Cumulative Amount" measure="1" displayFolder="" measureGroup="Actual" count="0"/>
    <cacheHierarchy uniqueName="[Measures].[Sub-header IsFiltered]" caption="Sub-header IsFiltered" measure="1" displayFolder="" measureGroup="Actual" count="0"/>
    <cacheHierarchy uniqueName="[Measures].[Sub Header Detail]" caption="Sub Header Detail" measure="1" displayFolder="" measureGroup="Actual" count="0"/>
    <cacheHierarchy uniqueName="[Measures].[PL Amount]" caption="PL Amount" measure="1" displayFolder="" measureGroup="Actual" count="0"/>
    <cacheHierarchy uniqueName="[Measures].[Scenario Selected]" caption="Scenario Selected" measure="1" displayFolder="" measureGroup="Scenario" count="0"/>
    <cacheHierarchy uniqueName="[Measures].[Sum Method Selected]" caption="Sum Method Selected" measure="1" displayFolder="" measureGroup="SumMethod" count="0"/>
    <cacheHierarchy uniqueName="[Measures].[PL Slicer Selected]" caption="PL Slicer Selected" measure="1" displayFolder="" measureGroup="RepPLSlicer" count="0"/>
    <cacheHierarchy uniqueName="[Measures].[Budget Cumulative Amount]" caption="Budget Cumulative Amount" measure="1" displayFolder="" measureGroup="Budget" count="0"/>
    <cacheHierarchy uniqueName="[Measures].[HorAnalysis Selected]" caption="HorAnalysis Selected" measure="1" displayFolder="" measureGroup="HorAnalysis" count="0"/>
    <cacheHierarchy uniqueName="[Measures].[Horizontal Analysis Amount]" caption="Horizontal Analysis Amount" measure="1" displayFolder="" measureGroup="Actual" count="0"/>
    <cacheHierarchy uniqueName="[Measures].[Revenue]" caption="Revenue" measure="1" displayFolder="" measureGroup="Actual" count="0"/>
    <cacheHierarchy uniqueName="[Measures].[% Over Revenue]" caption="% Over Revenue" measure="1" displayFolder="" measureGroup="Actual" count="0"/>
    <cacheHierarchy uniqueName="[Measures].[Revenue Cumulative]" caption="Revenue Cumulative" measure="1" displayFolder="" measureGroup="Actual" count="0"/>
    <cacheHierarchy uniqueName="[Measures].[% Over Revenue Cumulative]" caption="% Over Revenue Cumulative" measure="1" displayFolder="" measureGroup="Actual" count="0"/>
    <cacheHierarchy uniqueName="[Measures].[Vertical Analysis Amount]" caption="Vertical Analysis Amount" measure="1" displayFolder="" measureGroup="Actual" count="0"/>
    <cacheHierarchy uniqueName="[Measures].[Var $ Cumulative]" caption="Var $ Cumulative" measure="1" displayFolder="" measureGroup="Actual" count="0"/>
    <cacheHierarchy uniqueName="[Measures].[Var % Cumulative]" caption="Var % Cumulative" measure="1" displayFolder="" measureGroup="Actual" count="0"/>
    <cacheHierarchy uniqueName="[Measures].[Variance Slicer Selected]" caption="Variance Slicer Selected" measure="1" displayFolder="" measureGroup="RepVarSlicer" count="0"/>
    <cacheHierarchy uniqueName="[Measures].[Variance Analysis Amount]" caption="Variance Analysis Amount" measure="1" displayFolder="" measureGroup="Actual" count="0"/>
    <cacheHierarchy uniqueName="[Measures].[Period Selected]" caption="Period Selected" measure="1" displayFolder="" measureGroup="TimeSeries" count="0"/>
    <cacheHierarchy uniqueName="[Measures].[DB Actual Account Amount]" caption="DB Actual Account Amount" measure="1" displayFolder="" measureGroup="Actual" count="0"/>
    <cacheHierarchy uniqueName="[Measures].[DB Budget Account Amount]" caption="DB Budget Account Amount" measure="1" displayFolder="" measureGroup="Actual" count="0"/>
    <cacheHierarchy uniqueName="[Measures].[DB Var $ Amount]" caption="DB Var $ Amount" measure="1" displayFolder="" measureGroup="Actual" count="0"/>
    <cacheHierarchy uniqueName="[Measures].[DB Var % Amount]" caption="DB Var % Amount" measure="1" displayFolder="" measureGroup="Actual" count="0"/>
    <cacheHierarchy uniqueName="[Measures].[Time Interval Selected]" caption="Time Interval Selected" measure="1" displayFolder="" measureGroup="DB_TimeIntervalSlicer" count="0"/>
    <cacheHierarchy uniqueName="[Measures].[Actual Report Amount w/ Time Filter]" caption="Actual Report Amount w/ Time Filter" measure="1" displayFolder="" measureGroup="Actual" count="0"/>
    <cacheHierarchy uniqueName="[Measures].[Var $ w/ Time Filter]" caption="Var $ w/ Time Filter" measure="1" displayFolder="" measureGroup="Actual" count="0"/>
    <cacheHierarchy uniqueName="[Measures].[Var % w/ Time Filter]" caption="Var % w/ Time Filter" measure="1" displayFolder="" measureGroup="Actual" count="0"/>
    <cacheHierarchy uniqueName="[Measures].[Growth % w/ Time Filter]" caption="Growth % w/ Time Filter" measure="1" displayFolder="" measureGroup="Actual" count="0"/>
    <cacheHierarchy uniqueName="[Measures].[% Over Revenue w/ Time Filter]" caption="% Over Revenue w/ Time Filter" measure="1" displayFolder="" measureGroup="Actual" count="0"/>
    <cacheHierarchy uniqueName="[Measures].[__XL_Count Budget]" caption="__XL_Count Budget" measure="1" displayFolder="" measureGroup="Budget" count="0" hidden="1"/>
    <cacheHierarchy uniqueName="[Measures].[__XL_Count Actual]" caption="__XL_Count Actual" measure="1" displayFolder="" measureGroup="Actual" count="0" hidden="1"/>
    <cacheHierarchy uniqueName="[Measures].[__XL_Count TimeSeries]" caption="__XL_Count TimeSeries" measure="1" displayFolder="" measureGroup="TimeSeries" count="0" hidden="1"/>
    <cacheHierarchy uniqueName="[Measures].[__XL_Count COA]" caption="__XL_Count COA" measure="1" displayFolder="" measureGroup="COA" count="0" hidden="1"/>
    <cacheHierarchy uniqueName="[Measures].[__XL_Count Header]" caption="__XL_Count Header" measure="1" displayFolder="" measureGroup="Header" count="0" hidden="1"/>
    <cacheHierarchy uniqueName="[Measures].[__XL_Count Scenario]" caption="__XL_Count Scenario" measure="1" displayFolder="" measureGroup="Scenario" count="0" hidden="1"/>
    <cacheHierarchy uniqueName="[Measures].[__XL_Count SumMethod]" caption="__XL_Count SumMethod" measure="1" displayFolder="" measureGroup="SumMethod" count="0" hidden="1"/>
    <cacheHierarchy uniqueName="[Measures].[__XL_Count DataType]" caption="__XL_Count DataType" measure="1" displayFolder="" measureGroup="DataType" count="0" hidden="1"/>
    <cacheHierarchy uniqueName="[Measures].[__XL_Count HorAnalysis]" caption="__XL_Count HorAnalysis" measure="1" displayFolder="" measureGroup="HorAnalysis" count="0" hidden="1"/>
    <cacheHierarchy uniqueName="[Measures].[__XL_Count RepPLSlicer]" caption="__XL_Count RepPLSlicer" measure="1" displayFolder="" measureGroup="RepPLSlicer" count="0" hidden="1"/>
    <cacheHierarchy uniqueName="[Measures].[__XL_Count RepVarSlicer]" caption="__XL_Count RepVarSlicer" measure="1" displayFolder="" measureGroup="RepVarSlicer" count="0" hidden="1"/>
    <cacheHierarchy uniqueName="[Measures].[__XL_Count DB_TimeIntervalSlicer]" caption="__XL_Count DB_TimeIntervalSlicer" measure="1" displayFolder="" measureGroup="DB_TimeIntervalSlicer" count="0" hidden="1"/>
    <cacheHierarchy uniqueName="[Measures].[__No measures defined]" caption="__No measures defined" measure="1" displayFolder="" count="0" hidden="1"/>
    <cacheHierarchy uniqueName="[Measures].[Sum of KEY]" caption="Sum of KEY" measure="1" displayFolder="" measureGroup="RepPLSlicer" count="0" hidden="1">
      <extLst>
        <ext xmlns:x15="http://schemas.microsoft.com/office/spreadsheetml/2010/11/main" uri="{B97F6D7D-B522-45F9-BDA1-12C45D357490}">
          <x15:cacheHierarchy aggregatedColumn="29"/>
        </ext>
      </extLst>
    </cacheHierarchy>
    <cacheHierarchy uniqueName="[Measures].[Count of QUARTER LABEL]" caption="Count of QUARTER LABEL" measure="1" displayFolder="" measureGroup="TimeSeries" count="0" hidden="1">
      <extLst>
        <ext xmlns:x15="http://schemas.microsoft.com/office/spreadsheetml/2010/11/main" uri="{B97F6D7D-B522-45F9-BDA1-12C45D357490}">
          <x15:cacheHierarchy aggregatedColumn="46"/>
        </ext>
      </extLst>
    </cacheHierarchy>
    <cacheHierarchy uniqueName="[Measures].[Sum of VAR CALCULATION]" caption="Sum of VAR CALCULATION" measure="1" displayFolder="" measureGroup="Header" count="0" hidden="1">
      <extLst>
        <ext xmlns:x15="http://schemas.microsoft.com/office/spreadsheetml/2010/11/main" uri="{B97F6D7D-B522-45F9-BDA1-12C45D357490}">
          <x15:cacheHierarchy aggregatedColumn="25"/>
        </ext>
      </extLst>
    </cacheHierarchy>
    <cacheHierarchy uniqueName="[Measures].[Count of ACCOUNT]" caption="Count of ACCOUNT" measure="1" displayFolder="" measureGroup="COA" count="0" hidden="1">
      <extLst>
        <ext xmlns:x15="http://schemas.microsoft.com/office/spreadsheetml/2010/11/main" uri="{B97F6D7D-B522-45F9-BDA1-12C45D357490}">
          <x15:cacheHierarchy aggregatedColumn="9"/>
        </ext>
      </extLst>
    </cacheHierarchy>
  </cacheHierarchies>
  <kpis count="0"/>
  <dimensions count="13">
    <dimension name="Actual" uniqueName="[Actual]" caption="Actual"/>
    <dimension name="Budget" uniqueName="[Budget]" caption="Budget"/>
    <dimension name="COA" uniqueName="[COA]" caption="COA"/>
    <dimension name="DataType" uniqueName="[DataType]" caption="DataType"/>
    <dimension name="DB_TimeIntervalSlicer" uniqueName="[DB_TimeIntervalSlicer]" caption="DB_TimeIntervalSlicer"/>
    <dimension name="Header" uniqueName="[Header]" caption="Header"/>
    <dimension name="HorAnalysis" uniqueName="[HorAnalysis]" caption="HorAnalysis"/>
    <dimension measure="1" name="Measures" uniqueName="[Measures]" caption="Measures"/>
    <dimension name="RepPLSlicer" uniqueName="[RepPLSlicer]" caption="RepPLSlicer"/>
    <dimension name="RepVarSlicer" uniqueName="[RepVarSlicer]" caption="RepVarSlicer"/>
    <dimension name="Scenario" uniqueName="[Scenario]" caption="Scenario"/>
    <dimension name="SumMethod" uniqueName="[SumMethod]" caption="SumMethod"/>
    <dimension name="TimeSeries" uniqueName="[TimeSeries]" caption="TimeSeries"/>
  </dimensions>
  <measureGroups count="12">
    <measureGroup name="Actual" caption="Actual"/>
    <measureGroup name="Budget" caption="Budget"/>
    <measureGroup name="COA" caption="COA"/>
    <measureGroup name="DataType" caption="DataType"/>
    <measureGroup name="DB_TimeIntervalSlicer" caption="DB_TimeIntervalSlicer"/>
    <measureGroup name="Header" caption="Header"/>
    <measureGroup name="HorAnalysis" caption="HorAnalysis"/>
    <measureGroup name="RepPLSlicer" caption="RepPLSlicer"/>
    <measureGroup name="RepVarSlicer" caption="RepVarSlicer"/>
    <measureGroup name="Scenario" caption="Scenario"/>
    <measureGroup name="SumMethod" caption="SumMethod"/>
    <measureGroup name="TimeSeries" caption="TimeSeries"/>
  </measureGroups>
  <maps count="23">
    <map measureGroup="0" dimension="0"/>
    <map measureGroup="0" dimension="2"/>
    <map measureGroup="0" dimension="5"/>
    <map measureGroup="0" dimension="12"/>
    <map measureGroup="1" dimension="1"/>
    <map measureGroup="1" dimension="2"/>
    <map measureGroup="1" dimension="5"/>
    <map measureGroup="1" dimension="12"/>
    <map measureGroup="2" dimension="2"/>
    <map measureGroup="2" dimension="5"/>
    <map measureGroup="3" dimension="3"/>
    <map measureGroup="4" dimension="4"/>
    <map measureGroup="5" dimension="5"/>
    <map measureGroup="6" dimension="6"/>
    <map measureGroup="7" dimension="8"/>
    <map measureGroup="7" dimension="10"/>
    <map measureGroup="7" dimension="11"/>
    <map measureGroup="8" dimension="3"/>
    <map measureGroup="8" dimension="9"/>
    <map measureGroup="8" dimension="11"/>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c valencia" refreshedDate="44939.004682754632" backgroundQuery="1" createdVersion="6" refreshedVersion="8" minRefreshableVersion="3" recordCount="0" supportSubquery="1" supportAdvancedDrill="1" xr:uid="{3D1A8E71-1FA9-4E8E-AA6B-377AFF4A2A3F}">
  <cacheSource type="external" connectionId="6"/>
  <cacheFields count="5">
    <cacheField name="[DB_TimeIntervalSlicer].[TIME INTERVAL].[TIME INTERVAL]" caption="TIME INTERVAL" numFmtId="0" hierarchy="20" level="1">
      <sharedItems containsSemiMixedTypes="0" containsNonDate="0" containsString="0"/>
    </cacheField>
    <cacheField name="[Measures].[Actual Report Amount w/ Time Filter]" caption="Actual Report Amount w/ Time Filter" numFmtId="0" hierarchy="108" level="32767"/>
    <cacheField name="[TimeSeries].[FISCAL YEAR].[FISCAL YEAR]" caption="FISCAL YEAR" numFmtId="0" hierarchy="45" level="1">
      <sharedItems containsSemiMixedTypes="0" containsString="0" containsNumber="1" containsInteger="1" minValue="2014" maxValue="2018" count="5">
        <n v="2014"/>
        <n v="2015"/>
        <n v="2016"/>
        <n v="2017"/>
        <n v="2018"/>
      </sharedItems>
      <extLst>
        <ext xmlns:x15="http://schemas.microsoft.com/office/spreadsheetml/2010/11/main" uri="{4F2E5C28-24EA-4eb8-9CBF-B6C8F9C3D259}">
          <x15:cachedUniqueNames>
            <x15:cachedUniqueName index="0" name="[TimeSeries].[FISCAL YEAR].&amp;[2014]"/>
            <x15:cachedUniqueName index="1" name="[TimeSeries].[FISCAL YEAR].&amp;[2015]"/>
            <x15:cachedUniqueName index="2" name="[TimeSeries].[FISCAL YEAR].&amp;[2016]"/>
            <x15:cachedUniqueName index="3" name="[TimeSeries].[FISCAL YEAR].&amp;[2017]"/>
            <x15:cachedUniqueName index="4" name="[TimeSeries].[FISCAL YEAR].&amp;[2018]"/>
          </x15:cachedUniqueNames>
        </ext>
      </extLst>
    </cacheField>
    <cacheField name="[TimeSeries].[QUARTER LABEL].[QUARTER LABEL]" caption="QUARTER LABEL" numFmtId="0" hierarchy="46" level="1">
      <sharedItems count="4">
        <s v="Q1"/>
        <s v="Q2"/>
        <s v="Q3"/>
        <s v="Q4"/>
      </sharedItems>
      <extLst>
        <ext xmlns:x15="http://schemas.microsoft.com/office/spreadsheetml/2010/11/main" uri="{4F2E5C28-24EA-4eb8-9CBF-B6C8F9C3D259}">
          <x15:cachedUniqueNames>
            <x15:cachedUniqueName index="0" name="[TimeSeries].[QUARTER LABEL].&amp;[Q1]"/>
            <x15:cachedUniqueName index="1" name="[TimeSeries].[QUARTER LABEL].&amp;[Q2]"/>
            <x15:cachedUniqueName index="2" name="[TimeSeries].[QUARTER LABEL].&amp;[Q3]"/>
            <x15:cachedUniqueName index="3" name="[TimeSeries].[QUARTER LABEL].&amp;[Q4]"/>
          </x15:cachedUniqueNames>
        </ext>
      </extLst>
    </cacheField>
    <cacheField name="[Header].[HEADER].[HEADER]" caption="HEADER" numFmtId="0" hierarchy="22" level="1">
      <sharedItems containsSemiMixedTypes="0" containsNonDate="0" containsString="0"/>
    </cacheField>
  </cacheFields>
  <cacheHierarchies count="130">
    <cacheHierarchy uniqueName="[Actual].[ACCOUNT KEY]" caption="ACCOUNT KEY" attribute="1" defaultMemberUniqueName="[Actual].[ACCOUNT KEY].[All]" allUniqueName="[Actual].[ACCOUNT KEY].[All]" dimensionUniqueName="[Actual]" displayFolder="" count="0" memberValueDatatype="20" unbalanced="0"/>
    <cacheHierarchy uniqueName="[Actual].[PERIOD KEY]" caption="PERIOD KEY" attribute="1" defaultMemberUniqueName="[Actual].[PERIOD KEY].[All]" allUniqueName="[Actual].[PERIOD KEY].[All]" dimensionUniqueName="[Actual]" displayFolder="" count="0" memberValueDatatype="20" unbalanced="0"/>
    <cacheHierarchy uniqueName="[Actual].[AMOUNT]" caption="AMOUNT" attribute="1" defaultMemberUniqueName="[Actual].[AMOUNT].[All]" allUniqueName="[Actual].[AMOUNT].[All]" dimensionUniqueName="[Actual]" displayFolder="" count="0" memberValueDatatype="20" unbalanced="0"/>
    <cacheHierarchy uniqueName="[Actual].[SCENARIO KEY]" caption="SCENARIO KEY" attribute="1" defaultMemberUniqueName="[Actual].[SCENARIO KEY].[All]" allUniqueName="[Actual].[SCENARIO KEY].[All]" dimensionUniqueName="[Actual]" displayFolder="" count="0" memberValueDatatype="20" unbalanced="0"/>
    <cacheHierarchy uniqueName="[Budget].[ACCOUNT KEY]" caption="ACCOUNT KEY" attribute="1" defaultMemberUniqueName="[Budget].[ACCOUNT KEY].[All]" allUniqueName="[Budget].[ACCOUNT KEY].[All]" dimensionUniqueName="[Budget]" displayFolder="" count="0" memberValueDatatype="20" unbalanced="0"/>
    <cacheHierarchy uniqueName="[Budget].[PERIOD KEY]" caption="PERIOD KEY" attribute="1" defaultMemberUniqueName="[Budget].[PERIOD KEY].[All]" allUniqueName="[Budget].[PERIOD KEY].[All]" dimensionUniqueName="[Budget]" displayFolder="" count="0" memberValueDatatype="20" unbalanced="0"/>
    <cacheHierarchy uniqueName="[Budget].[AMOUNT]" caption="AMOUNT" attribute="1" defaultMemberUniqueName="[Budget].[AMOUNT].[All]" allUniqueName="[Budget].[AMOUNT].[All]" dimensionUniqueName="[Budget]" displayFolder="" count="0" memberValueDatatype="20" unbalanced="0"/>
    <cacheHierarchy uniqueName="[Budget].[SCENARIO KEY]" caption="SCENARIO KEY" attribute="1" defaultMemberUniqueName="[Budget].[SCENARIO KEY].[All]" allUniqueName="[Budget].[SCENARIO KEY].[All]" dimensionUniqueName="[Budget]" displayFolder="" count="0" memberValueDatatype="20" unbalanced="0"/>
    <cacheHierarchy uniqueName="[COA].[ACCOUNT KEY]" caption="ACCOUNT KEY" attribute="1" defaultMemberUniqueName="[COA].[ACCOUNT KEY].[All]" allUniqueName="[COA].[ACCOUNT KEY].[All]" dimensionUniqueName="[COA]" displayFolder="" count="0" memberValueDatatype="130" unbalanced="0"/>
    <cacheHierarchy uniqueName="[COA].[ACCOUNT]" caption="ACCOUNT" attribute="1" defaultMemberUniqueName="[COA].[ACCOUNT].[All]" allUniqueName="[COA].[ACCOUNT].[All]" dimensionUniqueName="[COA]" displayFolder="" count="2" memberValueDatatype="130" unbalanced="0"/>
    <cacheHierarchy uniqueName="[COA].[CATEGORY]" caption="CATEGORY" attribute="1" defaultMemberUniqueName="[COA].[CATEGORY].[All]" allUniqueName="[COA].[CATEGORY].[All]" dimensionUniqueName="[COA]" displayFolder="" count="0" memberValueDatatype="130" unbalanced="0"/>
    <cacheHierarchy uniqueName="[COA].[SUB-HEADER]" caption="SUB-HEADER" attribute="1" defaultMemberUniqueName="[COA].[SUB-HEADER].[All]" allUniqueName="[COA].[SUB-HEADER].[All]" dimensionUniqueName="[COA]" displayFolder="" count="2" memberValueDatatype="130" unbalanced="0"/>
    <cacheHierarchy uniqueName="[COA].[HEADER KEY]" caption="HEADER KEY" attribute="1" defaultMemberUniqueName="[COA].[HEADER KEY].[All]" allUniqueName="[COA].[HEADER KEY].[All]" dimensionUniqueName="[COA]" displayFolder="" count="0" memberValueDatatype="20" unbalanced="0"/>
    <cacheHierarchy uniqueName="[COA].[SUB-HEADER DETAIL]" caption="SUB-HEADER DETAIL" attribute="1" defaultMemberUniqueName="[COA].[SUB-HEADER DETAIL].[All]" allUniqueName="[COA].[SUB-HEADER DETAIL].[All]" dimensionUniqueName="[COA]" displayFolder="" count="0" memberValueDatatype="20" unbalanced="0"/>
    <cacheHierarchy uniqueName="[COA].[REPORT SIGN]" caption="REPORT SIGN" attribute="1" defaultMemberUniqueName="[COA].[REPORT SIGN].[All]" allUniqueName="[COA].[REPORT SIGN].[All]" dimensionUniqueName="[COA]" displayFolder="" count="0" memberValueDatatype="20" unbalanced="0"/>
    <cacheHierarchy uniqueName="[COA].[CALCULATION SIGN]" caption="CALCULATION SIGN" attribute="1" defaultMemberUniqueName="[COA].[CALCULATION SIGN].[All]" allUniqueName="[COA].[CALCULATION SIGN].[All]" dimensionUniqueName="[COA]" displayFolder="" count="0" memberValueDatatype="20" unbalanced="0"/>
    <cacheHierarchy uniqueName="[COA].[SUB HEADER KEY]" caption="SUB HEADER KEY" attribute="1" defaultMemberUniqueName="[COA].[SUB HEADER KEY].[All]" allUniqueName="[COA].[SUB HEADER KEY].[All]" dimensionUniqueName="[COA]" displayFolder="" count="0" memberValueDatatype="130" unbalanced="0"/>
    <cacheHierarchy uniqueName="[DataType].[KEY]" caption="KEY" attribute="1" defaultMemberUniqueName="[DataType].[KEY].[All]" allUniqueName="[DataType].[KEY].[All]" dimensionUniqueName="[DataType]" displayFolder="" count="0" memberValueDatatype="20" unbalanced="0"/>
    <cacheHierarchy uniqueName="[DataType].[DATA TYPE]" caption="DATA TYPE" attribute="1" defaultMemberUniqueName="[DataType].[DATA TYPE].[All]" allUniqueName="[DataType].[DATA TYPE].[All]" dimensionUniqueName="[DataType]" displayFolder="" count="0" memberValueDatatype="130" unbalanced="0"/>
    <cacheHierarchy uniqueName="[DB_TimeIntervalSlicer].[KEY]" caption="KEY" attribute="1" defaultMemberUniqueName="[DB_TimeIntervalSlicer].[KEY].[All]" allUniqueName="[DB_TimeIntervalSlicer].[KEY].[All]" dimensionUniqueName="[DB_TimeIntervalSlicer]" displayFolder="" count="0" memberValueDatatype="20" unbalanced="0"/>
    <cacheHierarchy uniqueName="[DB_TimeIntervalSlicer].[TIME INTERVAL]" caption="TIME INTERVAL" attribute="1" defaultMemberUniqueName="[DB_TimeIntervalSlicer].[TIME INTERVAL].[All]" allUniqueName="[DB_TimeIntervalSlicer].[TIME INTERVAL].[All]" dimensionUniqueName="[DB_TimeIntervalSlicer]" displayFolder="" count="2" memberValueDatatype="130" unbalanced="0">
      <fieldsUsage count="2">
        <fieldUsage x="-1"/>
        <fieldUsage x="0"/>
      </fieldsUsage>
    </cacheHierarchy>
    <cacheHierarchy uniqueName="[Header].[HEADER KEY]" caption="HEADER KEY" attribute="1" defaultMemberUniqueName="[Header].[HEADER KEY].[All]" allUniqueName="[Header].[HEADER KEY].[All]" dimensionUniqueName="[Header]" displayFolder="" count="0" memberValueDatatype="20" unbalanced="0"/>
    <cacheHierarchy uniqueName="[Header].[HEADER]" caption="HEADER" attribute="1" defaultMemberUniqueName="[Header].[HEADER].[All]" allUniqueName="[Header].[HEADER].[All]" dimensionUniqueName="[Header]" displayFolder="" count="2" memberValueDatatype="130" unbalanced="0">
      <fieldsUsage count="2">
        <fieldUsage x="-1"/>
        <fieldUsage x="4"/>
      </fieldsUsage>
    </cacheHierarchy>
    <cacheHierarchy uniqueName="[Header].[DETAILS]" caption="DETAILS" attribute="1" defaultMemberUniqueName="[Header].[DETAILS].[All]" allUniqueName="[Header].[DETAILS].[All]" dimensionUniqueName="[Header]" displayFolder="" count="0" memberValueDatatype="20" unbalanced="0"/>
    <cacheHierarchy uniqueName="[Header].[CALCULATION]" caption="CALCULATION" attribute="1" defaultMemberUniqueName="[Header].[CALCULATION].[All]" allUniqueName="[Header].[CALCULATION].[All]" dimensionUniqueName="[Header]" displayFolder="" count="0" memberValueDatatype="20" unbalanced="0"/>
    <cacheHierarchy uniqueName="[Header].[VAR CALCULATION]" caption="VAR CALCULATION" attribute="1" defaultMemberUniqueName="[Header].[VAR CALCULATION].[All]" allUniqueName="[Header].[VAR CALCULATION].[All]" dimensionUniqueName="[Header]" displayFolder="" count="0" memberValueDatatype="20" unbalanced="0"/>
    <cacheHierarchy uniqueName="[Header].[CATEGORY]" caption="CATEGORY" attribute="1" defaultMemberUniqueName="[Header].[CATEGORY].[All]" allUniqueName="[Header].[CATEGORY].[All]" dimensionUniqueName="[Header]" displayFolder="" count="0" memberValueDatatype="130" unbalanced="0"/>
    <cacheHierarchy uniqueName="[HorAnalysis].[KEY]" caption="KEY" attribute="1" defaultMemberUniqueName="[HorAnalysis].[KEY].[All]" allUniqueName="[HorAnalysis].[KEY].[All]" dimensionUniqueName="[HorAnalysis]" displayFolder="" count="0" memberValueDatatype="20" unbalanced="0"/>
    <cacheHierarchy uniqueName="[HorAnalysis].[ANALYSIS METHOD]" caption="ANALYSIS METHOD" attribute="1" defaultMemberUniqueName="[HorAnalysis].[ANALYSIS METHOD].[All]" allUniqueName="[HorAnalysis].[ANALYSIS METHOD].[All]" dimensionUniqueName="[HorAnalysis]" displayFolder="" count="0" memberValueDatatype="130" unbalanced="0"/>
    <cacheHierarchy uniqueName="[RepPLSlicer].[KEY]" caption="KEY" attribute="1" defaultMemberUniqueName="[RepPLSlicer].[KEY].[All]" allUniqueName="[RepPLSlicer].[KEY].[All]" dimensionUniqueName="[RepPLSlicer]" displayFolder="" count="0" memberValueDatatype="20" unbalanced="0"/>
    <cacheHierarchy uniqueName="[RepPLSlicer].[PL SLICER]" caption="PL SLICER" attribute="1" defaultMemberUniqueName="[RepPLSlicer].[PL SLICER].[All]" allUniqueName="[RepPLSlicer].[PL SLICER].[All]" dimensionUniqueName="[RepPLSlicer]" displayFolder="" count="0" memberValueDatatype="130" unbalanced="0"/>
    <cacheHierarchy uniqueName="[RepPLSlicer].[SCENARIO KEY]" caption="SCENARIO KEY" attribute="1" defaultMemberUniqueName="[RepPLSlicer].[SCENARIO KEY].[All]" allUniqueName="[RepPLSlicer].[SCENARIO KEY].[All]" dimensionUniqueName="[RepPLSlicer]" displayFolder="" count="0" memberValueDatatype="20" unbalanced="0"/>
    <cacheHierarchy uniqueName="[RepPLSlicer].[SUM METHOD KEY]" caption="SUM METHOD KEY" attribute="1" defaultMemberUniqueName="[RepPLSlicer].[SUM METHOD KEY].[All]" allUniqueName="[RepPLSlicer].[SUM METHOD KEY].[All]" dimensionUniqueName="[RepPLSlicer]" displayFolder="" count="0" memberValueDatatype="20" unbalanced="0"/>
    <cacheHierarchy uniqueName="[RepVarSlicer].[KEY]" caption="KEY" attribute="1" defaultMemberUniqueName="[RepVarSlicer].[KEY].[All]" allUniqueName="[RepVarSlicer].[KEY].[All]" dimensionUniqueName="[RepVarSlicer]" displayFolder="" count="0" memberValueDatatype="20" unbalanced="0"/>
    <cacheHierarchy uniqueName="[RepVarSlicer].[VARIANCE SLICER]" caption="VARIANCE SLICER" attribute="1" defaultMemberUniqueName="[RepVarSlicer].[VARIANCE SLICER].[All]" allUniqueName="[RepVarSlicer].[VARIANCE SLICER].[All]" dimensionUniqueName="[RepVarSlicer]" displayFolder="" count="0" memberValueDatatype="130" unbalanced="0"/>
    <cacheHierarchy uniqueName="[RepVarSlicer].[DATA TYPE KEY]" caption="DATA TYPE KEY" attribute="1" defaultMemberUniqueName="[RepVarSlicer].[DATA TYPE KEY].[All]" allUniqueName="[RepVarSlicer].[DATA TYPE KEY].[All]" dimensionUniqueName="[RepVarSlicer]" displayFolder="" count="0" memberValueDatatype="20" unbalanced="0"/>
    <cacheHierarchy uniqueName="[RepVarSlicer].[SUM METHOD KEY]" caption="SUM METHOD KEY" attribute="1" defaultMemberUniqueName="[RepVarSlicer].[SUM METHOD KEY].[All]" allUniqueName="[RepVarSlicer].[SUM METHOD KEY].[All]" dimensionUniqueName="[RepVarSlicer]" displayFolder="" count="0" memberValueDatatype="20" unbalanced="0"/>
    <cacheHierarchy uniqueName="[Scenario].[KEY]" caption="KEY" attribute="1" defaultMemberUniqueName="[Scenario].[KEY].[All]" allUniqueName="[Scenario].[KEY].[All]" dimensionUniqueName="[Scenario]" displayFolder="" count="0" memberValueDatatype="20" unbalanced="0"/>
    <cacheHierarchy uniqueName="[Scenario].[SCENARIO]" caption="SCENARIO" attribute="1" defaultMemberUniqueName="[Scenario].[SCENARIO].[All]" allUniqueName="[Scenario].[SCENARIO].[All]" dimensionUniqueName="[Scenario]" displayFolder="" count="0" memberValueDatatype="130" unbalanced="0"/>
    <cacheHierarchy uniqueName="[SumMethod].[KEY]" caption="KEY" attribute="1" defaultMemberUniqueName="[SumMethod].[KEY].[All]" allUniqueName="[SumMethod].[KEY].[All]" dimensionUniqueName="[SumMethod]" displayFolder="" count="0" memberValueDatatype="20" unbalanced="0"/>
    <cacheHierarchy uniqueName="[SumMethod].[SUM METHOD]" caption="SUM METHOD" attribute="1" defaultMemberUniqueName="[SumMethod].[SUM METHOD].[All]" allUniqueName="[SumMethod].[SUM METHOD].[All]" dimensionUniqueName="[SumMethod]" displayFolder="" count="0" memberValueDatatype="130" unbalanced="0"/>
    <cacheHierarchy uniqueName="[TimeSeries].[PERIOD KEY]" caption="PERIOD KEY" attribute="1" defaultMemberUniqueName="[TimeSeries].[PERIOD KEY].[All]" allUniqueName="[TimeSeries].[PERIOD KEY].[All]" dimensionUniqueName="[TimeSeries]" displayFolder="" count="0" memberValueDatatype="20" unbalanced="0"/>
    <cacheHierarchy uniqueName="[TimeSeries].[EOPERIOD KEY]" caption="EOPERIOD KEY" attribute="1" time="1" defaultMemberUniqueName="[TimeSeries].[EOPERIOD KEY].[All]" allUniqueName="[TimeSeries].[EOPERIOD KEY].[All]" dimensionUniqueName="[TimeSeries]" displayFolder="" count="0" memberValueDatatype="7" unbalanced="0"/>
    <cacheHierarchy uniqueName="[TimeSeries].[CALENDAR YEAR]" caption="CALENDAR YEAR" attribute="1" defaultMemberUniqueName="[TimeSeries].[CALENDAR YEAR].[All]" allUniqueName="[TimeSeries].[CALENDAR YEAR].[All]" dimensionUniqueName="[TimeSeries]" displayFolder="" count="0" memberValueDatatype="20" unbalanced="0"/>
    <cacheHierarchy uniqueName="[TimeSeries].[MONTH KEY]" caption="MONTH KEY" attribute="1" defaultMemberUniqueName="[TimeSeries].[MONTH KEY].[All]" allUniqueName="[TimeSeries].[MONTH KEY].[All]" dimensionUniqueName="[TimeSeries]" displayFolder="" count="0" memberValueDatatype="20" unbalanced="0"/>
    <cacheHierarchy uniqueName="[TimeSeries].[FISCAL YEAR]" caption="FISCAL YEAR" attribute="1" defaultMemberUniqueName="[TimeSeries].[FISCAL YEAR].[All]" allUniqueName="[TimeSeries].[FISCAL YEAR].[All]" dimensionUniqueName="[TimeSeries]" displayFolder="" count="2" memberValueDatatype="20" unbalanced="0">
      <fieldsUsage count="2">
        <fieldUsage x="-1"/>
        <fieldUsage x="2"/>
      </fieldsUsage>
    </cacheHierarchy>
    <cacheHierarchy uniqueName="[TimeSeries].[QUARTER LABEL]" caption="QUARTER LABEL" attribute="1" defaultMemberUniqueName="[TimeSeries].[QUARTER LABEL].[All]" allUniqueName="[TimeSeries].[QUARTER LABEL].[All]" dimensionUniqueName="[TimeSeries]" displayFolder="" count="2" memberValueDatatype="130" unbalanced="0">
      <fieldsUsage count="2">
        <fieldUsage x="-1"/>
        <fieldUsage x="3"/>
      </fieldsUsage>
    </cacheHierarchy>
    <cacheHierarchy uniqueName="[TimeSeries].[EOPERIOD LABEL]" caption="EOPERIOD LABEL" attribute="1" defaultMemberUniqueName="[TimeSeries].[EOPERIOD LABEL].[All]" allUniqueName="[TimeSeries].[EOPERIOD LABEL].[All]" dimensionUniqueName="[TimeSeries]" displayFolder="" count="0" memberValueDatatype="130" unbalanced="0"/>
    <cacheHierarchy uniqueName="[TimeSeries].[QUARTER KEY]" caption="QUARTER KEY" attribute="1" defaultMemberUniqueName="[TimeSeries].[QUARTER KEY].[All]" allUniqueName="[TimeSeries].[QUARTER KEY].[All]" dimensionUniqueName="[TimeSeries]" displayFolder="" count="0" memberValueDatatype="130" unbalanced="0"/>
    <cacheHierarchy uniqueName="[Measures].[Actual Amount]" caption="Actual Amount" measure="1" displayFolder="" measureGroup="Actual" count="0"/>
    <cacheHierarchy uniqueName="[Measures].[Actual Amount w/ Report Sign]" caption="Actual Amount w/ Report Sign" measure="1" displayFolder="" measureGroup="Actual" count="0"/>
    <cacheHierarchy uniqueName="[Measures].[Actual Amount w/ Calculation Sign]" caption="Actual Amount w/ Calculation Sign" measure="1" displayFolder="" measureGroup="Actual" count="0"/>
    <cacheHierarchy uniqueName="[Measures].[Actual Running Sum]" caption="Actual Running Sum" measure="1" displayFolder="" measureGroup="Actual" count="0"/>
    <cacheHierarchy uniqueName="[Measures].[Actual Total Expenses]" caption="Actual Total Expenses" measure="1" displayFolder="" measureGroup="Actual" count="0"/>
    <cacheHierarchy uniqueName="[Measures].[Actual Header Amount]" caption="Actual Header Amount" measure="1" displayFolder="" measureGroup="Actual" count="0"/>
    <cacheHierarchy uniqueName="[Measures].[Actual Report Amount]" caption="Actual Report Amount" measure="1" displayFolder="" measureGroup="Actual" count="0"/>
    <cacheHierarchy uniqueName="[Measures].[Header Detail]" caption="Header Detail" measure="1" displayFolder="" measureGroup="Actual" count="0"/>
    <cacheHierarchy uniqueName="[Measures].[Header Calculation]" caption="Header Calculation" measure="1" displayFolder="" measureGroup="Actual" count="0"/>
    <cacheHierarchy uniqueName="[Measures].[Account IsFiltered]" caption="Account IsFiltered" measure="1" displayFolder="" measureGroup="Actual" count="0"/>
    <cacheHierarchy uniqueName="[Measures].[Budget Amount]" caption="Budget Amount" measure="1" displayFolder="" measureGroup="Budget" count="0"/>
    <cacheHierarchy uniqueName="[Measures].[Budget Amount w/ Report Sign]" caption="Budget Amount w/ Report Sign" measure="1" displayFolder="" measureGroup="Budget" count="0"/>
    <cacheHierarchy uniqueName="[Measures].[Budget Amount w/ Calculation Sign]" caption="Budget Amount w/ Calculation Sign" measure="1" displayFolder="" measureGroup="Budget" count="0"/>
    <cacheHierarchy uniqueName="[Measures].[Budget Running Sum]" caption="Budget Running Sum" measure="1" displayFolder="" measureGroup="Budget" count="0"/>
    <cacheHierarchy uniqueName="[Measures].[Budget Total Expense]" caption="Budget Total Expense" measure="1" displayFolder="" measureGroup="Budget" count="0"/>
    <cacheHierarchy uniqueName="[Measures].[Budget Header Amount]" caption="Budget Header Amount" measure="1" displayFolder="" measureGroup="Budget" count="0"/>
    <cacheHierarchy uniqueName="[Measures].[Budget Report Amount]" caption="Budget Report Amount" measure="1" displayFolder="" measureGroup="Budget" count="0"/>
    <cacheHierarchy uniqueName="[Measures].[Var $]" caption="Var $" measure="1" displayFolder="" measureGroup="Actual" count="0"/>
    <cacheHierarchy uniqueName="[Measures].[Var %]" caption="Var %" measure="1" displayFolder="" measureGroup="Actual" count="0"/>
    <cacheHierarchy uniqueName="[Measures].[Actual Prior Fiscal Year]" caption="Actual Prior Fiscal Year" measure="1" displayFolder="" measureGroup="Actual" count="0"/>
    <cacheHierarchy uniqueName="[Measures].[Actual Prior Quarter]" caption="Actual Prior Quarter" measure="1" displayFolder="" measureGroup="Actual" count="0"/>
    <cacheHierarchy uniqueName="[Measures].[Actual Prior Period Amount]" caption="Actual Prior Period Amount" measure="1" displayFolder="" measureGroup="Actual" count="0"/>
    <cacheHierarchy uniqueName="[Measures].[Change $ vs Prior Period]" caption="Change $ vs Prior Period" measure="1" displayFolder="" measureGroup="Actual" count="0"/>
    <cacheHierarchy uniqueName="[Measures].[Change % vs Prior Period]" caption="Change % vs Prior Period" measure="1" displayFolder="" measureGroup="Actual" count="0"/>
    <cacheHierarchy uniqueName="[Measures].[Actual Base Year Amount]" caption="Actual Base Year Amount" measure="1" displayFolder="" measureGroup="Actual" count="0"/>
    <cacheHierarchy uniqueName="[Measures].[Actual YoY%]" caption="Actual YoY%" measure="1" displayFolder="" measureGroup="Actual" count="0"/>
    <cacheHierarchy uniqueName="[Measures].[Actual Base Quarter Amount]" caption="Actual Base Quarter Amount" measure="1" displayFolder="" measureGroup="Actual" count="0"/>
    <cacheHierarchy uniqueName="[Measures].[Actual Base Period Amount]" caption="Actual Base Period Amount" measure="1" displayFolder="" measureGroup="Actual" count="0"/>
    <cacheHierarchy uniqueName="[Measures].[Growth $]" caption="Growth $" measure="1" displayFolder="" measureGroup="Actual" count="0"/>
    <cacheHierarchy uniqueName="[Measures].[Growth %]" caption="Growth %" measure="1" displayFolder="" measureGroup="Actual" count="0"/>
    <cacheHierarchy uniqueName="[Measures].[Actual Same Quarter Last Year]" caption="Actual Same Quarter Last Year" measure="1" displayFolder="" measureGroup="Actual" count="0"/>
    <cacheHierarchy uniqueName="[Measures].[Actual QoQ$]" caption="Actual QoQ$" measure="1" displayFolder="" measureGroup="Actual" count="0"/>
    <cacheHierarchy uniqueName="[Measures].[Actual QoQ%]" caption="Actual QoQ%" measure="1" displayFolder="" measureGroup="Actual" count="0"/>
    <cacheHierarchy uniqueName="[Measures].[Actual PoP%]" caption="Actual PoP%" measure="1" displayFolder="" measureGroup="Actual" count="0"/>
    <cacheHierarchy uniqueName="[Measures].[Actual Cumulative Amount]" caption="Actual Cumulative Amount" measure="1" displayFolder="" measureGroup="Actual" count="0"/>
    <cacheHierarchy uniqueName="[Measures].[Sub-header IsFiltered]" caption="Sub-header IsFiltered" measure="1" displayFolder="" measureGroup="Actual" count="0"/>
    <cacheHierarchy uniqueName="[Measures].[Sub Header Detail]" caption="Sub Header Detail" measure="1" displayFolder="" measureGroup="Actual" count="0"/>
    <cacheHierarchy uniqueName="[Measures].[PL Amount]" caption="PL Amount" measure="1" displayFolder="" measureGroup="Actual" count="0"/>
    <cacheHierarchy uniqueName="[Measures].[Scenario Selected]" caption="Scenario Selected" measure="1" displayFolder="" measureGroup="Scenario" count="0"/>
    <cacheHierarchy uniqueName="[Measures].[Sum Method Selected]" caption="Sum Method Selected" measure="1" displayFolder="" measureGroup="SumMethod" count="0"/>
    <cacheHierarchy uniqueName="[Measures].[PL Slicer Selected]" caption="PL Slicer Selected" measure="1" displayFolder="" measureGroup="RepPLSlicer" count="0"/>
    <cacheHierarchy uniqueName="[Measures].[Budget Cumulative Amount]" caption="Budget Cumulative Amount" measure="1" displayFolder="" measureGroup="Budget" count="0"/>
    <cacheHierarchy uniqueName="[Measures].[HorAnalysis Selected]" caption="HorAnalysis Selected" measure="1" displayFolder="" measureGroup="HorAnalysis" count="0"/>
    <cacheHierarchy uniqueName="[Measures].[Horizontal Analysis Amount]" caption="Horizontal Analysis Amount" measure="1" displayFolder="" measureGroup="Actual" count="0"/>
    <cacheHierarchy uniqueName="[Measures].[Revenue]" caption="Revenue" measure="1" displayFolder="" measureGroup="Actual" count="0"/>
    <cacheHierarchy uniqueName="[Measures].[% Over Revenue]" caption="% Over Revenue" measure="1" displayFolder="" measureGroup="Actual" count="0"/>
    <cacheHierarchy uniqueName="[Measures].[Revenue Cumulative]" caption="Revenue Cumulative" measure="1" displayFolder="" measureGroup="Actual" count="0"/>
    <cacheHierarchy uniqueName="[Measures].[% Over Revenue Cumulative]" caption="% Over Revenue Cumulative" measure="1" displayFolder="" measureGroup="Actual" count="0"/>
    <cacheHierarchy uniqueName="[Measures].[Vertical Analysis Amount]" caption="Vertical Analysis Amount" measure="1" displayFolder="" measureGroup="Actual" count="0"/>
    <cacheHierarchy uniqueName="[Measures].[Var $ Cumulative]" caption="Var $ Cumulative" measure="1" displayFolder="" measureGroup="Actual" count="0"/>
    <cacheHierarchy uniqueName="[Measures].[Var % Cumulative]" caption="Var % Cumulative" measure="1" displayFolder="" measureGroup="Actual" count="0"/>
    <cacheHierarchy uniqueName="[Measures].[Variance Slicer Selected]" caption="Variance Slicer Selected" measure="1" displayFolder="" measureGroup="RepVarSlicer" count="0"/>
    <cacheHierarchy uniqueName="[Measures].[Variance Analysis Amount]" caption="Variance Analysis Amount" measure="1" displayFolder="" measureGroup="Actual" count="0"/>
    <cacheHierarchy uniqueName="[Measures].[Period Selected]" caption="Period Selected" measure="1" displayFolder="" measureGroup="TimeSeries" count="0"/>
    <cacheHierarchy uniqueName="[Measures].[DB Actual Account Amount]" caption="DB Actual Account Amount" measure="1" displayFolder="" measureGroup="Actual" count="0"/>
    <cacheHierarchy uniqueName="[Measures].[DB Budget Account Amount]" caption="DB Budget Account Amount" measure="1" displayFolder="" measureGroup="Actual" count="0"/>
    <cacheHierarchy uniqueName="[Measures].[DB Var $ Amount]" caption="DB Var $ Amount" measure="1" displayFolder="" measureGroup="Actual" count="0"/>
    <cacheHierarchy uniqueName="[Measures].[DB Var % Amount]" caption="DB Var % Amount" measure="1" displayFolder="" measureGroup="Actual" count="0"/>
    <cacheHierarchy uniqueName="[Measures].[Time Interval Selected]" caption="Time Interval Selected" measure="1" displayFolder="" measureGroup="DB_TimeIntervalSlicer" count="0"/>
    <cacheHierarchy uniqueName="[Measures].[Actual Report Amount w/ Time Filter]" caption="Actual Report Amount w/ Time Filter" measure="1" displayFolder="" measureGroup="Actual" count="0" oneField="1">
      <fieldsUsage count="1">
        <fieldUsage x="1"/>
      </fieldsUsage>
    </cacheHierarchy>
    <cacheHierarchy uniqueName="[Measures].[Var $ w/ Time Filter]" caption="Var $ w/ Time Filter" measure="1" displayFolder="" measureGroup="Actual" count="0"/>
    <cacheHierarchy uniqueName="[Measures].[Var % w/ Time Filter]" caption="Var % w/ Time Filter" measure="1" displayFolder="" measureGroup="Actual" count="0"/>
    <cacheHierarchy uniqueName="[Measures].[Growth % w/ Time Filter]" caption="Growth % w/ Time Filter" measure="1" displayFolder="" measureGroup="Actual" count="0"/>
    <cacheHierarchy uniqueName="[Measures].[% Over Revenue w/ Time Filter]" caption="% Over Revenue w/ Time Filter" measure="1" displayFolder="" measureGroup="Actual" count="0"/>
    <cacheHierarchy uniqueName="[Measures].[__XL_Count Budget]" caption="__XL_Count Budget" measure="1" displayFolder="" measureGroup="Budget" count="0" hidden="1"/>
    <cacheHierarchy uniqueName="[Measures].[__XL_Count Actual]" caption="__XL_Count Actual" measure="1" displayFolder="" measureGroup="Actual" count="0" hidden="1"/>
    <cacheHierarchy uniqueName="[Measures].[__XL_Count TimeSeries]" caption="__XL_Count TimeSeries" measure="1" displayFolder="" measureGroup="TimeSeries" count="0" hidden="1"/>
    <cacheHierarchy uniqueName="[Measures].[__XL_Count COA]" caption="__XL_Count COA" measure="1" displayFolder="" measureGroup="COA" count="0" hidden="1"/>
    <cacheHierarchy uniqueName="[Measures].[__XL_Count Header]" caption="__XL_Count Header" measure="1" displayFolder="" measureGroup="Header" count="0" hidden="1"/>
    <cacheHierarchy uniqueName="[Measures].[__XL_Count Scenario]" caption="__XL_Count Scenario" measure="1" displayFolder="" measureGroup="Scenario" count="0" hidden="1"/>
    <cacheHierarchy uniqueName="[Measures].[__XL_Count SumMethod]" caption="__XL_Count SumMethod" measure="1" displayFolder="" measureGroup="SumMethod" count="0" hidden="1"/>
    <cacheHierarchy uniqueName="[Measures].[__XL_Count DataType]" caption="__XL_Count DataType" measure="1" displayFolder="" measureGroup="DataType" count="0" hidden="1"/>
    <cacheHierarchy uniqueName="[Measures].[__XL_Count HorAnalysis]" caption="__XL_Count HorAnalysis" measure="1" displayFolder="" measureGroup="HorAnalysis" count="0" hidden="1"/>
    <cacheHierarchy uniqueName="[Measures].[__XL_Count RepPLSlicer]" caption="__XL_Count RepPLSlicer" measure="1" displayFolder="" measureGroup="RepPLSlicer" count="0" hidden="1"/>
    <cacheHierarchy uniqueName="[Measures].[__XL_Count RepVarSlicer]" caption="__XL_Count RepVarSlicer" measure="1" displayFolder="" measureGroup="RepVarSlicer" count="0" hidden="1"/>
    <cacheHierarchy uniqueName="[Measures].[__XL_Count DB_TimeIntervalSlicer]" caption="__XL_Count DB_TimeIntervalSlicer" measure="1" displayFolder="" measureGroup="DB_TimeIntervalSlicer" count="0" hidden="1"/>
    <cacheHierarchy uniqueName="[Measures].[__No measures defined]" caption="__No measures defined" measure="1" displayFolder="" count="0" hidden="1"/>
    <cacheHierarchy uniqueName="[Measures].[Sum of KEY]" caption="Sum of KEY" measure="1" displayFolder="" measureGroup="RepPLSlicer" count="0" hidden="1">
      <extLst>
        <ext xmlns:x15="http://schemas.microsoft.com/office/spreadsheetml/2010/11/main" uri="{B97F6D7D-B522-45F9-BDA1-12C45D357490}">
          <x15:cacheHierarchy aggregatedColumn="29"/>
        </ext>
      </extLst>
    </cacheHierarchy>
    <cacheHierarchy uniqueName="[Measures].[Count of QUARTER LABEL]" caption="Count of QUARTER LABEL" measure="1" displayFolder="" measureGroup="TimeSeries" count="0" hidden="1">
      <extLst>
        <ext xmlns:x15="http://schemas.microsoft.com/office/spreadsheetml/2010/11/main" uri="{B97F6D7D-B522-45F9-BDA1-12C45D357490}">
          <x15:cacheHierarchy aggregatedColumn="46"/>
        </ext>
      </extLst>
    </cacheHierarchy>
    <cacheHierarchy uniqueName="[Measures].[Sum of VAR CALCULATION]" caption="Sum of VAR CALCULATION" measure="1" displayFolder="" measureGroup="Header" count="0" hidden="1">
      <extLst>
        <ext xmlns:x15="http://schemas.microsoft.com/office/spreadsheetml/2010/11/main" uri="{B97F6D7D-B522-45F9-BDA1-12C45D357490}">
          <x15:cacheHierarchy aggregatedColumn="25"/>
        </ext>
      </extLst>
    </cacheHierarchy>
    <cacheHierarchy uniqueName="[Measures].[Count of ACCOUNT]" caption="Count of ACCOUNT" measure="1" displayFolder="" measureGroup="COA" count="0" hidden="1">
      <extLst>
        <ext xmlns:x15="http://schemas.microsoft.com/office/spreadsheetml/2010/11/main" uri="{B97F6D7D-B522-45F9-BDA1-12C45D357490}">
          <x15:cacheHierarchy aggregatedColumn="9"/>
        </ext>
      </extLst>
    </cacheHierarchy>
  </cacheHierarchies>
  <kpis count="0"/>
  <dimensions count="13">
    <dimension name="Actual" uniqueName="[Actual]" caption="Actual"/>
    <dimension name="Budget" uniqueName="[Budget]" caption="Budget"/>
    <dimension name="COA" uniqueName="[COA]" caption="COA"/>
    <dimension name="DataType" uniqueName="[DataType]" caption="DataType"/>
    <dimension name="DB_TimeIntervalSlicer" uniqueName="[DB_TimeIntervalSlicer]" caption="DB_TimeIntervalSlicer"/>
    <dimension name="Header" uniqueName="[Header]" caption="Header"/>
    <dimension name="HorAnalysis" uniqueName="[HorAnalysis]" caption="HorAnalysis"/>
    <dimension measure="1" name="Measures" uniqueName="[Measures]" caption="Measures"/>
    <dimension name="RepPLSlicer" uniqueName="[RepPLSlicer]" caption="RepPLSlicer"/>
    <dimension name="RepVarSlicer" uniqueName="[RepVarSlicer]" caption="RepVarSlicer"/>
    <dimension name="Scenario" uniqueName="[Scenario]" caption="Scenario"/>
    <dimension name="SumMethod" uniqueName="[SumMethod]" caption="SumMethod"/>
    <dimension name="TimeSeries" uniqueName="[TimeSeries]" caption="TimeSeries"/>
  </dimensions>
  <measureGroups count="12">
    <measureGroup name="Actual" caption="Actual"/>
    <measureGroup name="Budget" caption="Budget"/>
    <measureGroup name="COA" caption="COA"/>
    <measureGroup name="DataType" caption="DataType"/>
    <measureGroup name="DB_TimeIntervalSlicer" caption="DB_TimeIntervalSlicer"/>
    <measureGroup name="Header" caption="Header"/>
    <measureGroup name="HorAnalysis" caption="HorAnalysis"/>
    <measureGroup name="RepPLSlicer" caption="RepPLSlicer"/>
    <measureGroup name="RepVarSlicer" caption="RepVarSlicer"/>
    <measureGroup name="Scenario" caption="Scenario"/>
    <measureGroup name="SumMethod" caption="SumMethod"/>
    <measureGroup name="TimeSeries" caption="TimeSeries"/>
  </measureGroups>
  <maps count="23">
    <map measureGroup="0" dimension="0"/>
    <map measureGroup="0" dimension="2"/>
    <map measureGroup="0" dimension="5"/>
    <map measureGroup="0" dimension="12"/>
    <map measureGroup="1" dimension="1"/>
    <map measureGroup="1" dimension="2"/>
    <map measureGroup="1" dimension="5"/>
    <map measureGroup="1" dimension="12"/>
    <map measureGroup="2" dimension="2"/>
    <map measureGroup="2" dimension="5"/>
    <map measureGroup="3" dimension="3"/>
    <map measureGroup="4" dimension="4"/>
    <map measureGroup="5" dimension="5"/>
    <map measureGroup="6" dimension="6"/>
    <map measureGroup="7" dimension="8"/>
    <map measureGroup="7" dimension="10"/>
    <map measureGroup="7" dimension="11"/>
    <map measureGroup="8" dimension="3"/>
    <map measureGroup="8" dimension="9"/>
    <map measureGroup="8" dimension="11"/>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c valencia" refreshedDate="44939.004683217594" backgroundQuery="1" createdVersion="6" refreshedVersion="8" minRefreshableVersion="3" recordCount="0" supportSubquery="1" supportAdvancedDrill="1" xr:uid="{451551A9-A074-45B7-8228-0F0EF2F80844}">
  <cacheSource type="external" connectionId="6"/>
  <cacheFields count="5">
    <cacheField name="[TimeSeries].[FISCAL YEAR].[FISCAL YEAR]" caption="FISCAL YEAR" numFmtId="0" hierarchy="45" level="1">
      <sharedItems containsSemiMixedTypes="0" containsString="0" containsNumber="1" containsInteger="1" minValue="2014" maxValue="2018" count="5">
        <n v="2014"/>
        <n v="2015"/>
        <n v="2016"/>
        <n v="2017"/>
        <n v="2018"/>
      </sharedItems>
      <extLst>
        <ext xmlns:x15="http://schemas.microsoft.com/office/spreadsheetml/2010/11/main" uri="{4F2E5C28-24EA-4eb8-9CBF-B6C8F9C3D259}">
          <x15:cachedUniqueNames>
            <x15:cachedUniqueName index="0" name="[TimeSeries].[FISCAL YEAR].&amp;[2014]"/>
            <x15:cachedUniqueName index="1" name="[TimeSeries].[FISCAL YEAR].&amp;[2015]"/>
            <x15:cachedUniqueName index="2" name="[TimeSeries].[FISCAL YEAR].&amp;[2016]"/>
            <x15:cachedUniqueName index="3" name="[TimeSeries].[FISCAL YEAR].&amp;[2017]"/>
            <x15:cachedUniqueName index="4" name="[TimeSeries].[FISCAL YEAR].&amp;[2018]"/>
          </x15:cachedUniqueNames>
        </ext>
      </extLst>
    </cacheField>
    <cacheField name="[TimeSeries].[QUARTER LABEL].[QUARTER LABEL]" caption="QUARTER LABEL" numFmtId="0" hierarchy="46" level="1">
      <sharedItems count="4">
        <s v="Q1"/>
        <s v="Q2"/>
        <s v="Q3"/>
        <s v="Q4"/>
      </sharedItems>
      <extLst>
        <ext xmlns:x15="http://schemas.microsoft.com/office/spreadsheetml/2010/11/main" uri="{4F2E5C28-24EA-4eb8-9CBF-B6C8F9C3D259}">
          <x15:cachedUniqueNames>
            <x15:cachedUniqueName index="0" name="[TimeSeries].[QUARTER LABEL].&amp;[Q1]"/>
            <x15:cachedUniqueName index="1" name="[TimeSeries].[QUARTER LABEL].&amp;[Q2]"/>
            <x15:cachedUniqueName index="2" name="[TimeSeries].[QUARTER LABEL].&amp;[Q3]"/>
            <x15:cachedUniqueName index="3" name="[TimeSeries].[QUARTER LABEL].&amp;[Q4]"/>
          </x15:cachedUniqueNames>
        </ext>
      </extLst>
    </cacheField>
    <cacheField name="[Measures].[Var $ w/ Time Filter]" caption="Var $ w/ Time Filter" numFmtId="0" hierarchy="109" level="32767"/>
    <cacheField name="[DB_TimeIntervalSlicer].[TIME INTERVAL].[TIME INTERVAL]" caption="TIME INTERVAL" numFmtId="0" hierarchy="20" level="1">
      <sharedItems containsSemiMixedTypes="0" containsNonDate="0" containsString="0"/>
    </cacheField>
    <cacheField name="[Header].[HEADER].[HEADER]" caption="HEADER" numFmtId="0" hierarchy="22" level="1">
      <sharedItems containsSemiMixedTypes="0" containsNonDate="0" containsString="0"/>
    </cacheField>
  </cacheFields>
  <cacheHierarchies count="130">
    <cacheHierarchy uniqueName="[Actual].[ACCOUNT KEY]" caption="ACCOUNT KEY" attribute="1" defaultMemberUniqueName="[Actual].[ACCOUNT KEY].[All]" allUniqueName="[Actual].[ACCOUNT KEY].[All]" dimensionUniqueName="[Actual]" displayFolder="" count="0" memberValueDatatype="20" unbalanced="0"/>
    <cacheHierarchy uniqueName="[Actual].[PERIOD KEY]" caption="PERIOD KEY" attribute="1" defaultMemberUniqueName="[Actual].[PERIOD KEY].[All]" allUniqueName="[Actual].[PERIOD KEY].[All]" dimensionUniqueName="[Actual]" displayFolder="" count="0" memberValueDatatype="20" unbalanced="0"/>
    <cacheHierarchy uniqueName="[Actual].[AMOUNT]" caption="AMOUNT" attribute="1" defaultMemberUniqueName="[Actual].[AMOUNT].[All]" allUniqueName="[Actual].[AMOUNT].[All]" dimensionUniqueName="[Actual]" displayFolder="" count="0" memberValueDatatype="20" unbalanced="0"/>
    <cacheHierarchy uniqueName="[Actual].[SCENARIO KEY]" caption="SCENARIO KEY" attribute="1" defaultMemberUniqueName="[Actual].[SCENARIO KEY].[All]" allUniqueName="[Actual].[SCENARIO KEY].[All]" dimensionUniqueName="[Actual]" displayFolder="" count="0" memberValueDatatype="20" unbalanced="0"/>
    <cacheHierarchy uniqueName="[Budget].[ACCOUNT KEY]" caption="ACCOUNT KEY" attribute="1" defaultMemberUniqueName="[Budget].[ACCOUNT KEY].[All]" allUniqueName="[Budget].[ACCOUNT KEY].[All]" dimensionUniqueName="[Budget]" displayFolder="" count="0" memberValueDatatype="20" unbalanced="0"/>
    <cacheHierarchy uniqueName="[Budget].[PERIOD KEY]" caption="PERIOD KEY" attribute="1" defaultMemberUniqueName="[Budget].[PERIOD KEY].[All]" allUniqueName="[Budget].[PERIOD KEY].[All]" dimensionUniqueName="[Budget]" displayFolder="" count="0" memberValueDatatype="20" unbalanced="0"/>
    <cacheHierarchy uniqueName="[Budget].[AMOUNT]" caption="AMOUNT" attribute="1" defaultMemberUniqueName="[Budget].[AMOUNT].[All]" allUniqueName="[Budget].[AMOUNT].[All]" dimensionUniqueName="[Budget]" displayFolder="" count="0" memberValueDatatype="20" unbalanced="0"/>
    <cacheHierarchy uniqueName="[Budget].[SCENARIO KEY]" caption="SCENARIO KEY" attribute="1" defaultMemberUniqueName="[Budget].[SCENARIO KEY].[All]" allUniqueName="[Budget].[SCENARIO KEY].[All]" dimensionUniqueName="[Budget]" displayFolder="" count="0" memberValueDatatype="20" unbalanced="0"/>
    <cacheHierarchy uniqueName="[COA].[ACCOUNT KEY]" caption="ACCOUNT KEY" attribute="1" defaultMemberUniqueName="[COA].[ACCOUNT KEY].[All]" allUniqueName="[COA].[ACCOUNT KEY].[All]" dimensionUniqueName="[COA]" displayFolder="" count="0" memberValueDatatype="130" unbalanced="0"/>
    <cacheHierarchy uniqueName="[COA].[ACCOUNT]" caption="ACCOUNT" attribute="1" defaultMemberUniqueName="[COA].[ACCOUNT].[All]" allUniqueName="[COA].[ACCOUNT].[All]" dimensionUniqueName="[COA]" displayFolder="" count="2" memberValueDatatype="130" unbalanced="0"/>
    <cacheHierarchy uniqueName="[COA].[CATEGORY]" caption="CATEGORY" attribute="1" defaultMemberUniqueName="[COA].[CATEGORY].[All]" allUniqueName="[COA].[CATEGORY].[All]" dimensionUniqueName="[COA]" displayFolder="" count="0" memberValueDatatype="130" unbalanced="0"/>
    <cacheHierarchy uniqueName="[COA].[SUB-HEADER]" caption="SUB-HEADER" attribute="1" defaultMemberUniqueName="[COA].[SUB-HEADER].[All]" allUniqueName="[COA].[SUB-HEADER].[All]" dimensionUniqueName="[COA]" displayFolder="" count="2" memberValueDatatype="130" unbalanced="0"/>
    <cacheHierarchy uniqueName="[COA].[HEADER KEY]" caption="HEADER KEY" attribute="1" defaultMemberUniqueName="[COA].[HEADER KEY].[All]" allUniqueName="[COA].[HEADER KEY].[All]" dimensionUniqueName="[COA]" displayFolder="" count="0" memberValueDatatype="20" unbalanced="0"/>
    <cacheHierarchy uniqueName="[COA].[SUB-HEADER DETAIL]" caption="SUB-HEADER DETAIL" attribute="1" defaultMemberUniqueName="[COA].[SUB-HEADER DETAIL].[All]" allUniqueName="[COA].[SUB-HEADER DETAIL].[All]" dimensionUniqueName="[COA]" displayFolder="" count="0" memberValueDatatype="20" unbalanced="0"/>
    <cacheHierarchy uniqueName="[COA].[REPORT SIGN]" caption="REPORT SIGN" attribute="1" defaultMemberUniqueName="[COA].[REPORT SIGN].[All]" allUniqueName="[COA].[REPORT SIGN].[All]" dimensionUniqueName="[COA]" displayFolder="" count="0" memberValueDatatype="20" unbalanced="0"/>
    <cacheHierarchy uniqueName="[COA].[CALCULATION SIGN]" caption="CALCULATION SIGN" attribute="1" defaultMemberUniqueName="[COA].[CALCULATION SIGN].[All]" allUniqueName="[COA].[CALCULATION SIGN].[All]" dimensionUniqueName="[COA]" displayFolder="" count="0" memberValueDatatype="20" unbalanced="0"/>
    <cacheHierarchy uniqueName="[COA].[SUB HEADER KEY]" caption="SUB HEADER KEY" attribute="1" defaultMemberUniqueName="[COA].[SUB HEADER KEY].[All]" allUniqueName="[COA].[SUB HEADER KEY].[All]" dimensionUniqueName="[COA]" displayFolder="" count="0" memberValueDatatype="130" unbalanced="0"/>
    <cacheHierarchy uniqueName="[DataType].[KEY]" caption="KEY" attribute="1" defaultMemberUniqueName="[DataType].[KEY].[All]" allUniqueName="[DataType].[KEY].[All]" dimensionUniqueName="[DataType]" displayFolder="" count="0" memberValueDatatype="20" unbalanced="0"/>
    <cacheHierarchy uniqueName="[DataType].[DATA TYPE]" caption="DATA TYPE" attribute="1" defaultMemberUniqueName="[DataType].[DATA TYPE].[All]" allUniqueName="[DataType].[DATA TYPE].[All]" dimensionUniqueName="[DataType]" displayFolder="" count="0" memberValueDatatype="130" unbalanced="0"/>
    <cacheHierarchy uniqueName="[DB_TimeIntervalSlicer].[KEY]" caption="KEY" attribute="1" defaultMemberUniqueName="[DB_TimeIntervalSlicer].[KEY].[All]" allUniqueName="[DB_TimeIntervalSlicer].[KEY].[All]" dimensionUniqueName="[DB_TimeIntervalSlicer]" displayFolder="" count="0" memberValueDatatype="20" unbalanced="0"/>
    <cacheHierarchy uniqueName="[DB_TimeIntervalSlicer].[TIME INTERVAL]" caption="TIME INTERVAL" attribute="1" defaultMemberUniqueName="[DB_TimeIntervalSlicer].[TIME INTERVAL].[All]" allUniqueName="[DB_TimeIntervalSlicer].[TIME INTERVAL].[All]" dimensionUniqueName="[DB_TimeIntervalSlicer]" displayFolder="" count="2" memberValueDatatype="130" unbalanced="0">
      <fieldsUsage count="2">
        <fieldUsage x="-1"/>
        <fieldUsage x="3"/>
      </fieldsUsage>
    </cacheHierarchy>
    <cacheHierarchy uniqueName="[Header].[HEADER KEY]" caption="HEADER KEY" attribute="1" defaultMemberUniqueName="[Header].[HEADER KEY].[All]" allUniqueName="[Header].[HEADER KEY].[All]" dimensionUniqueName="[Header]" displayFolder="" count="0" memberValueDatatype="20" unbalanced="0"/>
    <cacheHierarchy uniqueName="[Header].[HEADER]" caption="HEADER" attribute="1" defaultMemberUniqueName="[Header].[HEADER].[All]" allUniqueName="[Header].[HEADER].[All]" dimensionUniqueName="[Header]" displayFolder="" count="2" memberValueDatatype="130" unbalanced="0">
      <fieldsUsage count="2">
        <fieldUsage x="-1"/>
        <fieldUsage x="4"/>
      </fieldsUsage>
    </cacheHierarchy>
    <cacheHierarchy uniqueName="[Header].[DETAILS]" caption="DETAILS" attribute="1" defaultMemberUniqueName="[Header].[DETAILS].[All]" allUniqueName="[Header].[DETAILS].[All]" dimensionUniqueName="[Header]" displayFolder="" count="0" memberValueDatatype="20" unbalanced="0"/>
    <cacheHierarchy uniqueName="[Header].[CALCULATION]" caption="CALCULATION" attribute="1" defaultMemberUniqueName="[Header].[CALCULATION].[All]" allUniqueName="[Header].[CALCULATION].[All]" dimensionUniqueName="[Header]" displayFolder="" count="0" memberValueDatatype="20" unbalanced="0"/>
    <cacheHierarchy uniqueName="[Header].[VAR CALCULATION]" caption="VAR CALCULATION" attribute="1" defaultMemberUniqueName="[Header].[VAR CALCULATION].[All]" allUniqueName="[Header].[VAR CALCULATION].[All]" dimensionUniqueName="[Header]" displayFolder="" count="0" memberValueDatatype="20" unbalanced="0"/>
    <cacheHierarchy uniqueName="[Header].[CATEGORY]" caption="CATEGORY" attribute="1" defaultMemberUniqueName="[Header].[CATEGORY].[All]" allUniqueName="[Header].[CATEGORY].[All]" dimensionUniqueName="[Header]" displayFolder="" count="0" memberValueDatatype="130" unbalanced="0"/>
    <cacheHierarchy uniqueName="[HorAnalysis].[KEY]" caption="KEY" attribute="1" defaultMemberUniqueName="[HorAnalysis].[KEY].[All]" allUniqueName="[HorAnalysis].[KEY].[All]" dimensionUniqueName="[HorAnalysis]" displayFolder="" count="0" memberValueDatatype="20" unbalanced="0"/>
    <cacheHierarchy uniqueName="[HorAnalysis].[ANALYSIS METHOD]" caption="ANALYSIS METHOD" attribute="1" defaultMemberUniqueName="[HorAnalysis].[ANALYSIS METHOD].[All]" allUniqueName="[HorAnalysis].[ANALYSIS METHOD].[All]" dimensionUniqueName="[HorAnalysis]" displayFolder="" count="0" memberValueDatatype="130" unbalanced="0"/>
    <cacheHierarchy uniqueName="[RepPLSlicer].[KEY]" caption="KEY" attribute="1" defaultMemberUniqueName="[RepPLSlicer].[KEY].[All]" allUniqueName="[RepPLSlicer].[KEY].[All]" dimensionUniqueName="[RepPLSlicer]" displayFolder="" count="0" memberValueDatatype="20" unbalanced="0"/>
    <cacheHierarchy uniqueName="[RepPLSlicer].[PL SLICER]" caption="PL SLICER" attribute="1" defaultMemberUniqueName="[RepPLSlicer].[PL SLICER].[All]" allUniqueName="[RepPLSlicer].[PL SLICER].[All]" dimensionUniqueName="[RepPLSlicer]" displayFolder="" count="0" memberValueDatatype="130" unbalanced="0"/>
    <cacheHierarchy uniqueName="[RepPLSlicer].[SCENARIO KEY]" caption="SCENARIO KEY" attribute="1" defaultMemberUniqueName="[RepPLSlicer].[SCENARIO KEY].[All]" allUniqueName="[RepPLSlicer].[SCENARIO KEY].[All]" dimensionUniqueName="[RepPLSlicer]" displayFolder="" count="0" memberValueDatatype="20" unbalanced="0"/>
    <cacheHierarchy uniqueName="[RepPLSlicer].[SUM METHOD KEY]" caption="SUM METHOD KEY" attribute="1" defaultMemberUniqueName="[RepPLSlicer].[SUM METHOD KEY].[All]" allUniqueName="[RepPLSlicer].[SUM METHOD KEY].[All]" dimensionUniqueName="[RepPLSlicer]" displayFolder="" count="0" memberValueDatatype="20" unbalanced="0"/>
    <cacheHierarchy uniqueName="[RepVarSlicer].[KEY]" caption="KEY" attribute="1" defaultMemberUniqueName="[RepVarSlicer].[KEY].[All]" allUniqueName="[RepVarSlicer].[KEY].[All]" dimensionUniqueName="[RepVarSlicer]" displayFolder="" count="0" memberValueDatatype="20" unbalanced="0"/>
    <cacheHierarchy uniqueName="[RepVarSlicer].[VARIANCE SLICER]" caption="VARIANCE SLICER" attribute="1" defaultMemberUniqueName="[RepVarSlicer].[VARIANCE SLICER].[All]" allUniqueName="[RepVarSlicer].[VARIANCE SLICER].[All]" dimensionUniqueName="[RepVarSlicer]" displayFolder="" count="0" memberValueDatatype="130" unbalanced="0"/>
    <cacheHierarchy uniqueName="[RepVarSlicer].[DATA TYPE KEY]" caption="DATA TYPE KEY" attribute="1" defaultMemberUniqueName="[RepVarSlicer].[DATA TYPE KEY].[All]" allUniqueName="[RepVarSlicer].[DATA TYPE KEY].[All]" dimensionUniqueName="[RepVarSlicer]" displayFolder="" count="0" memberValueDatatype="20" unbalanced="0"/>
    <cacheHierarchy uniqueName="[RepVarSlicer].[SUM METHOD KEY]" caption="SUM METHOD KEY" attribute="1" defaultMemberUniqueName="[RepVarSlicer].[SUM METHOD KEY].[All]" allUniqueName="[RepVarSlicer].[SUM METHOD KEY].[All]" dimensionUniqueName="[RepVarSlicer]" displayFolder="" count="0" memberValueDatatype="20" unbalanced="0"/>
    <cacheHierarchy uniqueName="[Scenario].[KEY]" caption="KEY" attribute="1" defaultMemberUniqueName="[Scenario].[KEY].[All]" allUniqueName="[Scenario].[KEY].[All]" dimensionUniqueName="[Scenario]" displayFolder="" count="0" memberValueDatatype="20" unbalanced="0"/>
    <cacheHierarchy uniqueName="[Scenario].[SCENARIO]" caption="SCENARIO" attribute="1" defaultMemberUniqueName="[Scenario].[SCENARIO].[All]" allUniqueName="[Scenario].[SCENARIO].[All]" dimensionUniqueName="[Scenario]" displayFolder="" count="0" memberValueDatatype="130" unbalanced="0"/>
    <cacheHierarchy uniqueName="[SumMethod].[KEY]" caption="KEY" attribute="1" defaultMemberUniqueName="[SumMethod].[KEY].[All]" allUniqueName="[SumMethod].[KEY].[All]" dimensionUniqueName="[SumMethod]" displayFolder="" count="0" memberValueDatatype="20" unbalanced="0"/>
    <cacheHierarchy uniqueName="[SumMethod].[SUM METHOD]" caption="SUM METHOD" attribute="1" defaultMemberUniqueName="[SumMethod].[SUM METHOD].[All]" allUniqueName="[SumMethod].[SUM METHOD].[All]" dimensionUniqueName="[SumMethod]" displayFolder="" count="0" memberValueDatatype="130" unbalanced="0"/>
    <cacheHierarchy uniqueName="[TimeSeries].[PERIOD KEY]" caption="PERIOD KEY" attribute="1" defaultMemberUniqueName="[TimeSeries].[PERIOD KEY].[All]" allUniqueName="[TimeSeries].[PERIOD KEY].[All]" dimensionUniqueName="[TimeSeries]" displayFolder="" count="0" memberValueDatatype="20" unbalanced="0"/>
    <cacheHierarchy uniqueName="[TimeSeries].[EOPERIOD KEY]" caption="EOPERIOD KEY" attribute="1" time="1" defaultMemberUniqueName="[TimeSeries].[EOPERIOD KEY].[All]" allUniqueName="[TimeSeries].[EOPERIOD KEY].[All]" dimensionUniqueName="[TimeSeries]" displayFolder="" count="0" memberValueDatatype="7" unbalanced="0"/>
    <cacheHierarchy uniqueName="[TimeSeries].[CALENDAR YEAR]" caption="CALENDAR YEAR" attribute="1" defaultMemberUniqueName="[TimeSeries].[CALENDAR YEAR].[All]" allUniqueName="[TimeSeries].[CALENDAR YEAR].[All]" dimensionUniqueName="[TimeSeries]" displayFolder="" count="0" memberValueDatatype="20" unbalanced="0"/>
    <cacheHierarchy uniqueName="[TimeSeries].[MONTH KEY]" caption="MONTH KEY" attribute="1" defaultMemberUniqueName="[TimeSeries].[MONTH KEY].[All]" allUniqueName="[TimeSeries].[MONTH KEY].[All]" dimensionUniqueName="[TimeSeries]" displayFolder="" count="0" memberValueDatatype="20" unbalanced="0"/>
    <cacheHierarchy uniqueName="[TimeSeries].[FISCAL YEAR]" caption="FISCAL YEAR" attribute="1" defaultMemberUniqueName="[TimeSeries].[FISCAL YEAR].[All]" allUniqueName="[TimeSeries].[FISCAL YEAR].[All]" dimensionUniqueName="[TimeSeries]" displayFolder="" count="2" memberValueDatatype="20" unbalanced="0">
      <fieldsUsage count="2">
        <fieldUsage x="-1"/>
        <fieldUsage x="0"/>
      </fieldsUsage>
    </cacheHierarchy>
    <cacheHierarchy uniqueName="[TimeSeries].[QUARTER LABEL]" caption="QUARTER LABEL" attribute="1" defaultMemberUniqueName="[TimeSeries].[QUARTER LABEL].[All]" allUniqueName="[TimeSeries].[QUARTER LABEL].[All]" dimensionUniqueName="[TimeSeries]" displayFolder="" count="2" memberValueDatatype="130" unbalanced="0">
      <fieldsUsage count="2">
        <fieldUsage x="-1"/>
        <fieldUsage x="1"/>
      </fieldsUsage>
    </cacheHierarchy>
    <cacheHierarchy uniqueName="[TimeSeries].[EOPERIOD LABEL]" caption="EOPERIOD LABEL" attribute="1" defaultMemberUniqueName="[TimeSeries].[EOPERIOD LABEL].[All]" allUniqueName="[TimeSeries].[EOPERIOD LABEL].[All]" dimensionUniqueName="[TimeSeries]" displayFolder="" count="0" memberValueDatatype="130" unbalanced="0"/>
    <cacheHierarchy uniqueName="[TimeSeries].[QUARTER KEY]" caption="QUARTER KEY" attribute="1" defaultMemberUniqueName="[TimeSeries].[QUARTER KEY].[All]" allUniqueName="[TimeSeries].[QUARTER KEY].[All]" dimensionUniqueName="[TimeSeries]" displayFolder="" count="0" memberValueDatatype="130" unbalanced="0"/>
    <cacheHierarchy uniqueName="[Measures].[Actual Amount]" caption="Actual Amount" measure="1" displayFolder="" measureGroup="Actual" count="0"/>
    <cacheHierarchy uniqueName="[Measures].[Actual Amount w/ Report Sign]" caption="Actual Amount w/ Report Sign" measure="1" displayFolder="" measureGroup="Actual" count="0"/>
    <cacheHierarchy uniqueName="[Measures].[Actual Amount w/ Calculation Sign]" caption="Actual Amount w/ Calculation Sign" measure="1" displayFolder="" measureGroup="Actual" count="0"/>
    <cacheHierarchy uniqueName="[Measures].[Actual Running Sum]" caption="Actual Running Sum" measure="1" displayFolder="" measureGroup="Actual" count="0"/>
    <cacheHierarchy uniqueName="[Measures].[Actual Total Expenses]" caption="Actual Total Expenses" measure="1" displayFolder="" measureGroup="Actual" count="0"/>
    <cacheHierarchy uniqueName="[Measures].[Actual Header Amount]" caption="Actual Header Amount" measure="1" displayFolder="" measureGroup="Actual" count="0"/>
    <cacheHierarchy uniqueName="[Measures].[Actual Report Amount]" caption="Actual Report Amount" measure="1" displayFolder="" measureGroup="Actual" count="0"/>
    <cacheHierarchy uniqueName="[Measures].[Header Detail]" caption="Header Detail" measure="1" displayFolder="" measureGroup="Actual" count="0"/>
    <cacheHierarchy uniqueName="[Measures].[Header Calculation]" caption="Header Calculation" measure="1" displayFolder="" measureGroup="Actual" count="0"/>
    <cacheHierarchy uniqueName="[Measures].[Account IsFiltered]" caption="Account IsFiltered" measure="1" displayFolder="" measureGroup="Actual" count="0"/>
    <cacheHierarchy uniqueName="[Measures].[Budget Amount]" caption="Budget Amount" measure="1" displayFolder="" measureGroup="Budget" count="0"/>
    <cacheHierarchy uniqueName="[Measures].[Budget Amount w/ Report Sign]" caption="Budget Amount w/ Report Sign" measure="1" displayFolder="" measureGroup="Budget" count="0"/>
    <cacheHierarchy uniqueName="[Measures].[Budget Amount w/ Calculation Sign]" caption="Budget Amount w/ Calculation Sign" measure="1" displayFolder="" measureGroup="Budget" count="0"/>
    <cacheHierarchy uniqueName="[Measures].[Budget Running Sum]" caption="Budget Running Sum" measure="1" displayFolder="" measureGroup="Budget" count="0"/>
    <cacheHierarchy uniqueName="[Measures].[Budget Total Expense]" caption="Budget Total Expense" measure="1" displayFolder="" measureGroup="Budget" count="0"/>
    <cacheHierarchy uniqueName="[Measures].[Budget Header Amount]" caption="Budget Header Amount" measure="1" displayFolder="" measureGroup="Budget" count="0"/>
    <cacheHierarchy uniqueName="[Measures].[Budget Report Amount]" caption="Budget Report Amount" measure="1" displayFolder="" measureGroup="Budget" count="0"/>
    <cacheHierarchy uniqueName="[Measures].[Var $]" caption="Var $" measure="1" displayFolder="" measureGroup="Actual" count="0"/>
    <cacheHierarchy uniqueName="[Measures].[Var %]" caption="Var %" measure="1" displayFolder="" measureGroup="Actual" count="0"/>
    <cacheHierarchy uniqueName="[Measures].[Actual Prior Fiscal Year]" caption="Actual Prior Fiscal Year" measure="1" displayFolder="" measureGroup="Actual" count="0"/>
    <cacheHierarchy uniqueName="[Measures].[Actual Prior Quarter]" caption="Actual Prior Quarter" measure="1" displayFolder="" measureGroup="Actual" count="0"/>
    <cacheHierarchy uniqueName="[Measures].[Actual Prior Period Amount]" caption="Actual Prior Period Amount" measure="1" displayFolder="" measureGroup="Actual" count="0"/>
    <cacheHierarchy uniqueName="[Measures].[Change $ vs Prior Period]" caption="Change $ vs Prior Period" measure="1" displayFolder="" measureGroup="Actual" count="0"/>
    <cacheHierarchy uniqueName="[Measures].[Change % vs Prior Period]" caption="Change % vs Prior Period" measure="1" displayFolder="" measureGroup="Actual" count="0"/>
    <cacheHierarchy uniqueName="[Measures].[Actual Base Year Amount]" caption="Actual Base Year Amount" measure="1" displayFolder="" measureGroup="Actual" count="0"/>
    <cacheHierarchy uniqueName="[Measures].[Actual YoY%]" caption="Actual YoY%" measure="1" displayFolder="" measureGroup="Actual" count="0"/>
    <cacheHierarchy uniqueName="[Measures].[Actual Base Quarter Amount]" caption="Actual Base Quarter Amount" measure="1" displayFolder="" measureGroup="Actual" count="0"/>
    <cacheHierarchy uniqueName="[Measures].[Actual Base Period Amount]" caption="Actual Base Period Amount" measure="1" displayFolder="" measureGroup="Actual" count="0"/>
    <cacheHierarchy uniqueName="[Measures].[Growth $]" caption="Growth $" measure="1" displayFolder="" measureGroup="Actual" count="0"/>
    <cacheHierarchy uniqueName="[Measures].[Growth %]" caption="Growth %" measure="1" displayFolder="" measureGroup="Actual" count="0"/>
    <cacheHierarchy uniqueName="[Measures].[Actual Same Quarter Last Year]" caption="Actual Same Quarter Last Year" measure="1" displayFolder="" measureGroup="Actual" count="0"/>
    <cacheHierarchy uniqueName="[Measures].[Actual QoQ$]" caption="Actual QoQ$" measure="1" displayFolder="" measureGroup="Actual" count="0"/>
    <cacheHierarchy uniqueName="[Measures].[Actual QoQ%]" caption="Actual QoQ%" measure="1" displayFolder="" measureGroup="Actual" count="0"/>
    <cacheHierarchy uniqueName="[Measures].[Actual PoP%]" caption="Actual PoP%" measure="1" displayFolder="" measureGroup="Actual" count="0"/>
    <cacheHierarchy uniqueName="[Measures].[Actual Cumulative Amount]" caption="Actual Cumulative Amount" measure="1" displayFolder="" measureGroup="Actual" count="0"/>
    <cacheHierarchy uniqueName="[Measures].[Sub-header IsFiltered]" caption="Sub-header IsFiltered" measure="1" displayFolder="" measureGroup="Actual" count="0"/>
    <cacheHierarchy uniqueName="[Measures].[Sub Header Detail]" caption="Sub Header Detail" measure="1" displayFolder="" measureGroup="Actual" count="0"/>
    <cacheHierarchy uniqueName="[Measures].[PL Amount]" caption="PL Amount" measure="1" displayFolder="" measureGroup="Actual" count="0"/>
    <cacheHierarchy uniqueName="[Measures].[Scenario Selected]" caption="Scenario Selected" measure="1" displayFolder="" measureGroup="Scenario" count="0"/>
    <cacheHierarchy uniqueName="[Measures].[Sum Method Selected]" caption="Sum Method Selected" measure="1" displayFolder="" measureGroup="SumMethod" count="0"/>
    <cacheHierarchy uniqueName="[Measures].[PL Slicer Selected]" caption="PL Slicer Selected" measure="1" displayFolder="" measureGroup="RepPLSlicer" count="0"/>
    <cacheHierarchy uniqueName="[Measures].[Budget Cumulative Amount]" caption="Budget Cumulative Amount" measure="1" displayFolder="" measureGroup="Budget" count="0"/>
    <cacheHierarchy uniqueName="[Measures].[HorAnalysis Selected]" caption="HorAnalysis Selected" measure="1" displayFolder="" measureGroup="HorAnalysis" count="0"/>
    <cacheHierarchy uniqueName="[Measures].[Horizontal Analysis Amount]" caption="Horizontal Analysis Amount" measure="1" displayFolder="" measureGroup="Actual" count="0"/>
    <cacheHierarchy uniqueName="[Measures].[Revenue]" caption="Revenue" measure="1" displayFolder="" measureGroup="Actual" count="0"/>
    <cacheHierarchy uniqueName="[Measures].[% Over Revenue]" caption="% Over Revenue" measure="1" displayFolder="" measureGroup="Actual" count="0"/>
    <cacheHierarchy uniqueName="[Measures].[Revenue Cumulative]" caption="Revenue Cumulative" measure="1" displayFolder="" measureGroup="Actual" count="0"/>
    <cacheHierarchy uniqueName="[Measures].[% Over Revenue Cumulative]" caption="% Over Revenue Cumulative" measure="1" displayFolder="" measureGroup="Actual" count="0"/>
    <cacheHierarchy uniqueName="[Measures].[Vertical Analysis Amount]" caption="Vertical Analysis Amount" measure="1" displayFolder="" measureGroup="Actual" count="0"/>
    <cacheHierarchy uniqueName="[Measures].[Var $ Cumulative]" caption="Var $ Cumulative" measure="1" displayFolder="" measureGroup="Actual" count="0"/>
    <cacheHierarchy uniqueName="[Measures].[Var % Cumulative]" caption="Var % Cumulative" measure="1" displayFolder="" measureGroup="Actual" count="0"/>
    <cacheHierarchy uniqueName="[Measures].[Variance Slicer Selected]" caption="Variance Slicer Selected" measure="1" displayFolder="" measureGroup="RepVarSlicer" count="0"/>
    <cacheHierarchy uniqueName="[Measures].[Variance Analysis Amount]" caption="Variance Analysis Amount" measure="1" displayFolder="" measureGroup="Actual" count="0"/>
    <cacheHierarchy uniqueName="[Measures].[Period Selected]" caption="Period Selected" measure="1" displayFolder="" measureGroup="TimeSeries" count="0"/>
    <cacheHierarchy uniqueName="[Measures].[DB Actual Account Amount]" caption="DB Actual Account Amount" measure="1" displayFolder="" measureGroup="Actual" count="0"/>
    <cacheHierarchy uniqueName="[Measures].[DB Budget Account Amount]" caption="DB Budget Account Amount" measure="1" displayFolder="" measureGroup="Actual" count="0"/>
    <cacheHierarchy uniqueName="[Measures].[DB Var $ Amount]" caption="DB Var $ Amount" measure="1" displayFolder="" measureGroup="Actual" count="0"/>
    <cacheHierarchy uniqueName="[Measures].[DB Var % Amount]" caption="DB Var % Amount" measure="1" displayFolder="" measureGroup="Actual" count="0"/>
    <cacheHierarchy uniqueName="[Measures].[Time Interval Selected]" caption="Time Interval Selected" measure="1" displayFolder="" measureGroup="DB_TimeIntervalSlicer" count="0"/>
    <cacheHierarchy uniqueName="[Measures].[Actual Report Amount w/ Time Filter]" caption="Actual Report Amount w/ Time Filter" measure="1" displayFolder="" measureGroup="Actual" count="0"/>
    <cacheHierarchy uniqueName="[Measures].[Var $ w/ Time Filter]" caption="Var $ w/ Time Filter" measure="1" displayFolder="" measureGroup="Actual" count="0" oneField="1">
      <fieldsUsage count="1">
        <fieldUsage x="2"/>
      </fieldsUsage>
    </cacheHierarchy>
    <cacheHierarchy uniqueName="[Measures].[Var % w/ Time Filter]" caption="Var % w/ Time Filter" measure="1" displayFolder="" measureGroup="Actual" count="0"/>
    <cacheHierarchy uniqueName="[Measures].[Growth % w/ Time Filter]" caption="Growth % w/ Time Filter" measure="1" displayFolder="" measureGroup="Actual" count="0"/>
    <cacheHierarchy uniqueName="[Measures].[% Over Revenue w/ Time Filter]" caption="% Over Revenue w/ Time Filter" measure="1" displayFolder="" measureGroup="Actual" count="0"/>
    <cacheHierarchy uniqueName="[Measures].[__XL_Count Budget]" caption="__XL_Count Budget" measure="1" displayFolder="" measureGroup="Budget" count="0" hidden="1"/>
    <cacheHierarchy uniqueName="[Measures].[__XL_Count Actual]" caption="__XL_Count Actual" measure="1" displayFolder="" measureGroup="Actual" count="0" hidden="1"/>
    <cacheHierarchy uniqueName="[Measures].[__XL_Count TimeSeries]" caption="__XL_Count TimeSeries" measure="1" displayFolder="" measureGroup="TimeSeries" count="0" hidden="1"/>
    <cacheHierarchy uniqueName="[Measures].[__XL_Count COA]" caption="__XL_Count COA" measure="1" displayFolder="" measureGroup="COA" count="0" hidden="1"/>
    <cacheHierarchy uniqueName="[Measures].[__XL_Count Header]" caption="__XL_Count Header" measure="1" displayFolder="" measureGroup="Header" count="0" hidden="1"/>
    <cacheHierarchy uniqueName="[Measures].[__XL_Count Scenario]" caption="__XL_Count Scenario" measure="1" displayFolder="" measureGroup="Scenario" count="0" hidden="1"/>
    <cacheHierarchy uniqueName="[Measures].[__XL_Count SumMethod]" caption="__XL_Count SumMethod" measure="1" displayFolder="" measureGroup="SumMethod" count="0" hidden="1"/>
    <cacheHierarchy uniqueName="[Measures].[__XL_Count DataType]" caption="__XL_Count DataType" measure="1" displayFolder="" measureGroup="DataType" count="0" hidden="1"/>
    <cacheHierarchy uniqueName="[Measures].[__XL_Count HorAnalysis]" caption="__XL_Count HorAnalysis" measure="1" displayFolder="" measureGroup="HorAnalysis" count="0" hidden="1"/>
    <cacheHierarchy uniqueName="[Measures].[__XL_Count RepPLSlicer]" caption="__XL_Count RepPLSlicer" measure="1" displayFolder="" measureGroup="RepPLSlicer" count="0" hidden="1"/>
    <cacheHierarchy uniqueName="[Measures].[__XL_Count RepVarSlicer]" caption="__XL_Count RepVarSlicer" measure="1" displayFolder="" measureGroup="RepVarSlicer" count="0" hidden="1"/>
    <cacheHierarchy uniqueName="[Measures].[__XL_Count DB_TimeIntervalSlicer]" caption="__XL_Count DB_TimeIntervalSlicer" measure="1" displayFolder="" measureGroup="DB_TimeIntervalSlicer" count="0" hidden="1"/>
    <cacheHierarchy uniqueName="[Measures].[__No measures defined]" caption="__No measures defined" measure="1" displayFolder="" count="0" hidden="1"/>
    <cacheHierarchy uniqueName="[Measures].[Sum of KEY]" caption="Sum of KEY" measure="1" displayFolder="" measureGroup="RepPLSlicer" count="0" hidden="1">
      <extLst>
        <ext xmlns:x15="http://schemas.microsoft.com/office/spreadsheetml/2010/11/main" uri="{B97F6D7D-B522-45F9-BDA1-12C45D357490}">
          <x15:cacheHierarchy aggregatedColumn="29"/>
        </ext>
      </extLst>
    </cacheHierarchy>
    <cacheHierarchy uniqueName="[Measures].[Count of QUARTER LABEL]" caption="Count of QUARTER LABEL" measure="1" displayFolder="" measureGroup="TimeSeries" count="0" hidden="1">
      <extLst>
        <ext xmlns:x15="http://schemas.microsoft.com/office/spreadsheetml/2010/11/main" uri="{B97F6D7D-B522-45F9-BDA1-12C45D357490}">
          <x15:cacheHierarchy aggregatedColumn="46"/>
        </ext>
      </extLst>
    </cacheHierarchy>
    <cacheHierarchy uniqueName="[Measures].[Sum of VAR CALCULATION]" caption="Sum of VAR CALCULATION" measure="1" displayFolder="" measureGroup="Header" count="0" hidden="1">
      <extLst>
        <ext xmlns:x15="http://schemas.microsoft.com/office/spreadsheetml/2010/11/main" uri="{B97F6D7D-B522-45F9-BDA1-12C45D357490}">
          <x15:cacheHierarchy aggregatedColumn="25"/>
        </ext>
      </extLst>
    </cacheHierarchy>
    <cacheHierarchy uniqueName="[Measures].[Count of ACCOUNT]" caption="Count of ACCOUNT" measure="1" displayFolder="" measureGroup="COA" count="0" hidden="1">
      <extLst>
        <ext xmlns:x15="http://schemas.microsoft.com/office/spreadsheetml/2010/11/main" uri="{B97F6D7D-B522-45F9-BDA1-12C45D357490}">
          <x15:cacheHierarchy aggregatedColumn="9"/>
        </ext>
      </extLst>
    </cacheHierarchy>
  </cacheHierarchies>
  <kpis count="0"/>
  <dimensions count="13">
    <dimension name="Actual" uniqueName="[Actual]" caption="Actual"/>
    <dimension name="Budget" uniqueName="[Budget]" caption="Budget"/>
    <dimension name="COA" uniqueName="[COA]" caption="COA"/>
    <dimension name="DataType" uniqueName="[DataType]" caption="DataType"/>
    <dimension name="DB_TimeIntervalSlicer" uniqueName="[DB_TimeIntervalSlicer]" caption="DB_TimeIntervalSlicer"/>
    <dimension name="Header" uniqueName="[Header]" caption="Header"/>
    <dimension name="HorAnalysis" uniqueName="[HorAnalysis]" caption="HorAnalysis"/>
    <dimension measure="1" name="Measures" uniqueName="[Measures]" caption="Measures"/>
    <dimension name="RepPLSlicer" uniqueName="[RepPLSlicer]" caption="RepPLSlicer"/>
    <dimension name="RepVarSlicer" uniqueName="[RepVarSlicer]" caption="RepVarSlicer"/>
    <dimension name="Scenario" uniqueName="[Scenario]" caption="Scenario"/>
    <dimension name="SumMethod" uniqueName="[SumMethod]" caption="SumMethod"/>
    <dimension name="TimeSeries" uniqueName="[TimeSeries]" caption="TimeSeries"/>
  </dimensions>
  <measureGroups count="12">
    <measureGroup name="Actual" caption="Actual"/>
    <measureGroup name="Budget" caption="Budget"/>
    <measureGroup name="COA" caption="COA"/>
    <measureGroup name="DataType" caption="DataType"/>
    <measureGroup name="DB_TimeIntervalSlicer" caption="DB_TimeIntervalSlicer"/>
    <measureGroup name="Header" caption="Header"/>
    <measureGroup name="HorAnalysis" caption="HorAnalysis"/>
    <measureGroup name="RepPLSlicer" caption="RepPLSlicer"/>
    <measureGroup name="RepVarSlicer" caption="RepVarSlicer"/>
    <measureGroup name="Scenario" caption="Scenario"/>
    <measureGroup name="SumMethod" caption="SumMethod"/>
    <measureGroup name="TimeSeries" caption="TimeSeries"/>
  </measureGroups>
  <maps count="23">
    <map measureGroup="0" dimension="0"/>
    <map measureGroup="0" dimension="2"/>
    <map measureGroup="0" dimension="5"/>
    <map measureGroup="0" dimension="12"/>
    <map measureGroup="1" dimension="1"/>
    <map measureGroup="1" dimension="2"/>
    <map measureGroup="1" dimension="5"/>
    <map measureGroup="1" dimension="12"/>
    <map measureGroup="2" dimension="2"/>
    <map measureGroup="2" dimension="5"/>
    <map measureGroup="3" dimension="3"/>
    <map measureGroup="4" dimension="4"/>
    <map measureGroup="5" dimension="5"/>
    <map measureGroup="6" dimension="6"/>
    <map measureGroup="7" dimension="8"/>
    <map measureGroup="7" dimension="10"/>
    <map measureGroup="7" dimension="11"/>
    <map measureGroup="8" dimension="3"/>
    <map measureGroup="8" dimension="9"/>
    <map measureGroup="8" dimension="11"/>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c valencia" refreshedDate="44939.004683796295" backgroundQuery="1" createdVersion="6" refreshedVersion="8" minRefreshableVersion="3" recordCount="0" supportSubquery="1" supportAdvancedDrill="1" xr:uid="{AEBDEAD4-08FE-4485-B666-DACCB6175B68}">
  <cacheSource type="external" connectionId="6"/>
  <cacheFields count="5">
    <cacheField name="[TimeSeries].[FISCAL YEAR].[FISCAL YEAR]" caption="FISCAL YEAR" numFmtId="0" hierarchy="45" level="1">
      <sharedItems containsSemiMixedTypes="0" containsString="0" containsNumber="1" containsInteger="1" minValue="2014" maxValue="2018" count="5">
        <n v="2014"/>
        <n v="2015"/>
        <n v="2016"/>
        <n v="2017"/>
        <n v="2018"/>
      </sharedItems>
      <extLst>
        <ext xmlns:x15="http://schemas.microsoft.com/office/spreadsheetml/2010/11/main" uri="{4F2E5C28-24EA-4eb8-9CBF-B6C8F9C3D259}">
          <x15:cachedUniqueNames>
            <x15:cachedUniqueName index="0" name="[TimeSeries].[FISCAL YEAR].&amp;[2014]"/>
            <x15:cachedUniqueName index="1" name="[TimeSeries].[FISCAL YEAR].&amp;[2015]"/>
            <x15:cachedUniqueName index="2" name="[TimeSeries].[FISCAL YEAR].&amp;[2016]"/>
            <x15:cachedUniqueName index="3" name="[TimeSeries].[FISCAL YEAR].&amp;[2017]"/>
            <x15:cachedUniqueName index="4" name="[TimeSeries].[FISCAL YEAR].&amp;[2018]"/>
          </x15:cachedUniqueNames>
        </ext>
      </extLst>
    </cacheField>
    <cacheField name="[TimeSeries].[QUARTER LABEL].[QUARTER LABEL]" caption="QUARTER LABEL" numFmtId="0" hierarchy="46" level="1">
      <sharedItems count="4">
        <s v="Q1"/>
        <s v="Q2"/>
        <s v="Q3"/>
        <s v="Q4"/>
      </sharedItems>
      <extLst>
        <ext xmlns:x15="http://schemas.microsoft.com/office/spreadsheetml/2010/11/main" uri="{4F2E5C28-24EA-4eb8-9CBF-B6C8F9C3D259}">
          <x15:cachedUniqueNames>
            <x15:cachedUniqueName index="0" name="[TimeSeries].[QUARTER LABEL].&amp;[Q1]"/>
            <x15:cachedUniqueName index="1" name="[TimeSeries].[QUARTER LABEL].&amp;[Q2]"/>
            <x15:cachedUniqueName index="2" name="[TimeSeries].[QUARTER LABEL].&amp;[Q3]"/>
            <x15:cachedUniqueName index="3" name="[TimeSeries].[QUARTER LABEL].&amp;[Q4]"/>
          </x15:cachedUniqueNames>
        </ext>
      </extLst>
    </cacheField>
    <cacheField name="[DB_TimeIntervalSlicer].[TIME INTERVAL].[TIME INTERVAL]" caption="TIME INTERVAL" numFmtId="0" hierarchy="20" level="1">
      <sharedItems containsSemiMixedTypes="0" containsNonDate="0" containsString="0"/>
    </cacheField>
    <cacheField name="[Measures].[Growth % w/ Time Filter]" caption="Growth % w/ Time Filter" numFmtId="0" hierarchy="111" level="32767"/>
    <cacheField name="[Header].[HEADER].[HEADER]" caption="HEADER" numFmtId="0" hierarchy="22" level="1">
      <sharedItems containsSemiMixedTypes="0" containsNonDate="0" containsString="0"/>
    </cacheField>
  </cacheFields>
  <cacheHierarchies count="130">
    <cacheHierarchy uniqueName="[Actual].[ACCOUNT KEY]" caption="ACCOUNT KEY" attribute="1" defaultMemberUniqueName="[Actual].[ACCOUNT KEY].[All]" allUniqueName="[Actual].[ACCOUNT KEY].[All]" dimensionUniqueName="[Actual]" displayFolder="" count="0" memberValueDatatype="20" unbalanced="0"/>
    <cacheHierarchy uniqueName="[Actual].[PERIOD KEY]" caption="PERIOD KEY" attribute="1" defaultMemberUniqueName="[Actual].[PERIOD KEY].[All]" allUniqueName="[Actual].[PERIOD KEY].[All]" dimensionUniqueName="[Actual]" displayFolder="" count="0" memberValueDatatype="20" unbalanced="0"/>
    <cacheHierarchy uniqueName="[Actual].[AMOUNT]" caption="AMOUNT" attribute="1" defaultMemberUniqueName="[Actual].[AMOUNT].[All]" allUniqueName="[Actual].[AMOUNT].[All]" dimensionUniqueName="[Actual]" displayFolder="" count="0" memberValueDatatype="20" unbalanced="0"/>
    <cacheHierarchy uniqueName="[Actual].[SCENARIO KEY]" caption="SCENARIO KEY" attribute="1" defaultMemberUniqueName="[Actual].[SCENARIO KEY].[All]" allUniqueName="[Actual].[SCENARIO KEY].[All]" dimensionUniqueName="[Actual]" displayFolder="" count="0" memberValueDatatype="20" unbalanced="0"/>
    <cacheHierarchy uniqueName="[Budget].[ACCOUNT KEY]" caption="ACCOUNT KEY" attribute="1" defaultMemberUniqueName="[Budget].[ACCOUNT KEY].[All]" allUniqueName="[Budget].[ACCOUNT KEY].[All]" dimensionUniqueName="[Budget]" displayFolder="" count="0" memberValueDatatype="20" unbalanced="0"/>
    <cacheHierarchy uniqueName="[Budget].[PERIOD KEY]" caption="PERIOD KEY" attribute="1" defaultMemberUniqueName="[Budget].[PERIOD KEY].[All]" allUniqueName="[Budget].[PERIOD KEY].[All]" dimensionUniqueName="[Budget]" displayFolder="" count="0" memberValueDatatype="20" unbalanced="0"/>
    <cacheHierarchy uniqueName="[Budget].[AMOUNT]" caption="AMOUNT" attribute="1" defaultMemberUniqueName="[Budget].[AMOUNT].[All]" allUniqueName="[Budget].[AMOUNT].[All]" dimensionUniqueName="[Budget]" displayFolder="" count="0" memberValueDatatype="20" unbalanced="0"/>
    <cacheHierarchy uniqueName="[Budget].[SCENARIO KEY]" caption="SCENARIO KEY" attribute="1" defaultMemberUniqueName="[Budget].[SCENARIO KEY].[All]" allUniqueName="[Budget].[SCENARIO KEY].[All]" dimensionUniqueName="[Budget]" displayFolder="" count="0" memberValueDatatype="20" unbalanced="0"/>
    <cacheHierarchy uniqueName="[COA].[ACCOUNT KEY]" caption="ACCOUNT KEY" attribute="1" defaultMemberUniqueName="[COA].[ACCOUNT KEY].[All]" allUniqueName="[COA].[ACCOUNT KEY].[All]" dimensionUniqueName="[COA]" displayFolder="" count="0" memberValueDatatype="130" unbalanced="0"/>
    <cacheHierarchy uniqueName="[COA].[ACCOUNT]" caption="ACCOUNT" attribute="1" defaultMemberUniqueName="[COA].[ACCOUNT].[All]" allUniqueName="[COA].[ACCOUNT].[All]" dimensionUniqueName="[COA]" displayFolder="" count="2" memberValueDatatype="130" unbalanced="0"/>
    <cacheHierarchy uniqueName="[COA].[CATEGORY]" caption="CATEGORY" attribute="1" defaultMemberUniqueName="[COA].[CATEGORY].[All]" allUniqueName="[COA].[CATEGORY].[All]" dimensionUniqueName="[COA]" displayFolder="" count="0" memberValueDatatype="130" unbalanced="0"/>
    <cacheHierarchy uniqueName="[COA].[SUB-HEADER]" caption="SUB-HEADER" attribute="1" defaultMemberUniqueName="[COA].[SUB-HEADER].[All]" allUniqueName="[COA].[SUB-HEADER].[All]" dimensionUniqueName="[COA]" displayFolder="" count="2" memberValueDatatype="130" unbalanced="0"/>
    <cacheHierarchy uniqueName="[COA].[HEADER KEY]" caption="HEADER KEY" attribute="1" defaultMemberUniqueName="[COA].[HEADER KEY].[All]" allUniqueName="[COA].[HEADER KEY].[All]" dimensionUniqueName="[COA]" displayFolder="" count="0" memberValueDatatype="20" unbalanced="0"/>
    <cacheHierarchy uniqueName="[COA].[SUB-HEADER DETAIL]" caption="SUB-HEADER DETAIL" attribute="1" defaultMemberUniqueName="[COA].[SUB-HEADER DETAIL].[All]" allUniqueName="[COA].[SUB-HEADER DETAIL].[All]" dimensionUniqueName="[COA]" displayFolder="" count="0" memberValueDatatype="20" unbalanced="0"/>
    <cacheHierarchy uniqueName="[COA].[REPORT SIGN]" caption="REPORT SIGN" attribute="1" defaultMemberUniqueName="[COA].[REPORT SIGN].[All]" allUniqueName="[COA].[REPORT SIGN].[All]" dimensionUniqueName="[COA]" displayFolder="" count="0" memberValueDatatype="20" unbalanced="0"/>
    <cacheHierarchy uniqueName="[COA].[CALCULATION SIGN]" caption="CALCULATION SIGN" attribute="1" defaultMemberUniqueName="[COA].[CALCULATION SIGN].[All]" allUniqueName="[COA].[CALCULATION SIGN].[All]" dimensionUniqueName="[COA]" displayFolder="" count="0" memberValueDatatype="20" unbalanced="0"/>
    <cacheHierarchy uniqueName="[COA].[SUB HEADER KEY]" caption="SUB HEADER KEY" attribute="1" defaultMemberUniqueName="[COA].[SUB HEADER KEY].[All]" allUniqueName="[COA].[SUB HEADER KEY].[All]" dimensionUniqueName="[COA]" displayFolder="" count="0" memberValueDatatype="130" unbalanced="0"/>
    <cacheHierarchy uniqueName="[DataType].[KEY]" caption="KEY" attribute="1" defaultMemberUniqueName="[DataType].[KEY].[All]" allUniqueName="[DataType].[KEY].[All]" dimensionUniqueName="[DataType]" displayFolder="" count="0" memberValueDatatype="20" unbalanced="0"/>
    <cacheHierarchy uniqueName="[DataType].[DATA TYPE]" caption="DATA TYPE" attribute="1" defaultMemberUniqueName="[DataType].[DATA TYPE].[All]" allUniqueName="[DataType].[DATA TYPE].[All]" dimensionUniqueName="[DataType]" displayFolder="" count="0" memberValueDatatype="130" unbalanced="0"/>
    <cacheHierarchy uniqueName="[DB_TimeIntervalSlicer].[KEY]" caption="KEY" attribute="1" defaultMemberUniqueName="[DB_TimeIntervalSlicer].[KEY].[All]" allUniqueName="[DB_TimeIntervalSlicer].[KEY].[All]" dimensionUniqueName="[DB_TimeIntervalSlicer]" displayFolder="" count="0" memberValueDatatype="20" unbalanced="0"/>
    <cacheHierarchy uniqueName="[DB_TimeIntervalSlicer].[TIME INTERVAL]" caption="TIME INTERVAL" attribute="1" defaultMemberUniqueName="[DB_TimeIntervalSlicer].[TIME INTERVAL].[All]" allUniqueName="[DB_TimeIntervalSlicer].[TIME INTERVAL].[All]" dimensionUniqueName="[DB_TimeIntervalSlicer]" displayFolder="" count="2" memberValueDatatype="130" unbalanced="0">
      <fieldsUsage count="2">
        <fieldUsage x="-1"/>
        <fieldUsage x="2"/>
      </fieldsUsage>
    </cacheHierarchy>
    <cacheHierarchy uniqueName="[Header].[HEADER KEY]" caption="HEADER KEY" attribute="1" defaultMemberUniqueName="[Header].[HEADER KEY].[All]" allUniqueName="[Header].[HEADER KEY].[All]" dimensionUniqueName="[Header]" displayFolder="" count="0" memberValueDatatype="20" unbalanced="0"/>
    <cacheHierarchy uniqueName="[Header].[HEADER]" caption="HEADER" attribute="1" defaultMemberUniqueName="[Header].[HEADER].[All]" allUniqueName="[Header].[HEADER].[All]" dimensionUniqueName="[Header]" displayFolder="" count="2" memberValueDatatype="130" unbalanced="0">
      <fieldsUsage count="2">
        <fieldUsage x="-1"/>
        <fieldUsage x="4"/>
      </fieldsUsage>
    </cacheHierarchy>
    <cacheHierarchy uniqueName="[Header].[DETAILS]" caption="DETAILS" attribute="1" defaultMemberUniqueName="[Header].[DETAILS].[All]" allUniqueName="[Header].[DETAILS].[All]" dimensionUniqueName="[Header]" displayFolder="" count="0" memberValueDatatype="20" unbalanced="0"/>
    <cacheHierarchy uniqueName="[Header].[CALCULATION]" caption="CALCULATION" attribute="1" defaultMemberUniqueName="[Header].[CALCULATION].[All]" allUniqueName="[Header].[CALCULATION].[All]" dimensionUniqueName="[Header]" displayFolder="" count="0" memberValueDatatype="20" unbalanced="0"/>
    <cacheHierarchy uniqueName="[Header].[VAR CALCULATION]" caption="VAR CALCULATION" attribute="1" defaultMemberUniqueName="[Header].[VAR CALCULATION].[All]" allUniqueName="[Header].[VAR CALCULATION].[All]" dimensionUniqueName="[Header]" displayFolder="" count="0" memberValueDatatype="20" unbalanced="0"/>
    <cacheHierarchy uniqueName="[Header].[CATEGORY]" caption="CATEGORY" attribute="1" defaultMemberUniqueName="[Header].[CATEGORY].[All]" allUniqueName="[Header].[CATEGORY].[All]" dimensionUniqueName="[Header]" displayFolder="" count="0" memberValueDatatype="130" unbalanced="0"/>
    <cacheHierarchy uniqueName="[HorAnalysis].[KEY]" caption="KEY" attribute="1" defaultMemberUniqueName="[HorAnalysis].[KEY].[All]" allUniqueName="[HorAnalysis].[KEY].[All]" dimensionUniqueName="[HorAnalysis]" displayFolder="" count="0" memberValueDatatype="20" unbalanced="0"/>
    <cacheHierarchy uniqueName="[HorAnalysis].[ANALYSIS METHOD]" caption="ANALYSIS METHOD" attribute="1" defaultMemberUniqueName="[HorAnalysis].[ANALYSIS METHOD].[All]" allUniqueName="[HorAnalysis].[ANALYSIS METHOD].[All]" dimensionUniqueName="[HorAnalysis]" displayFolder="" count="0" memberValueDatatype="130" unbalanced="0"/>
    <cacheHierarchy uniqueName="[RepPLSlicer].[KEY]" caption="KEY" attribute="1" defaultMemberUniqueName="[RepPLSlicer].[KEY].[All]" allUniqueName="[RepPLSlicer].[KEY].[All]" dimensionUniqueName="[RepPLSlicer]" displayFolder="" count="0" memberValueDatatype="20" unbalanced="0"/>
    <cacheHierarchy uniqueName="[RepPLSlicer].[PL SLICER]" caption="PL SLICER" attribute="1" defaultMemberUniqueName="[RepPLSlicer].[PL SLICER].[All]" allUniqueName="[RepPLSlicer].[PL SLICER].[All]" dimensionUniqueName="[RepPLSlicer]" displayFolder="" count="0" memberValueDatatype="130" unbalanced="0"/>
    <cacheHierarchy uniqueName="[RepPLSlicer].[SCENARIO KEY]" caption="SCENARIO KEY" attribute="1" defaultMemberUniqueName="[RepPLSlicer].[SCENARIO KEY].[All]" allUniqueName="[RepPLSlicer].[SCENARIO KEY].[All]" dimensionUniqueName="[RepPLSlicer]" displayFolder="" count="0" memberValueDatatype="20" unbalanced="0"/>
    <cacheHierarchy uniqueName="[RepPLSlicer].[SUM METHOD KEY]" caption="SUM METHOD KEY" attribute="1" defaultMemberUniqueName="[RepPLSlicer].[SUM METHOD KEY].[All]" allUniqueName="[RepPLSlicer].[SUM METHOD KEY].[All]" dimensionUniqueName="[RepPLSlicer]" displayFolder="" count="0" memberValueDatatype="20" unbalanced="0"/>
    <cacheHierarchy uniqueName="[RepVarSlicer].[KEY]" caption="KEY" attribute="1" defaultMemberUniqueName="[RepVarSlicer].[KEY].[All]" allUniqueName="[RepVarSlicer].[KEY].[All]" dimensionUniqueName="[RepVarSlicer]" displayFolder="" count="0" memberValueDatatype="20" unbalanced="0"/>
    <cacheHierarchy uniqueName="[RepVarSlicer].[VARIANCE SLICER]" caption="VARIANCE SLICER" attribute="1" defaultMemberUniqueName="[RepVarSlicer].[VARIANCE SLICER].[All]" allUniqueName="[RepVarSlicer].[VARIANCE SLICER].[All]" dimensionUniqueName="[RepVarSlicer]" displayFolder="" count="0" memberValueDatatype="130" unbalanced="0"/>
    <cacheHierarchy uniqueName="[RepVarSlicer].[DATA TYPE KEY]" caption="DATA TYPE KEY" attribute="1" defaultMemberUniqueName="[RepVarSlicer].[DATA TYPE KEY].[All]" allUniqueName="[RepVarSlicer].[DATA TYPE KEY].[All]" dimensionUniqueName="[RepVarSlicer]" displayFolder="" count="0" memberValueDatatype="20" unbalanced="0"/>
    <cacheHierarchy uniqueName="[RepVarSlicer].[SUM METHOD KEY]" caption="SUM METHOD KEY" attribute="1" defaultMemberUniqueName="[RepVarSlicer].[SUM METHOD KEY].[All]" allUniqueName="[RepVarSlicer].[SUM METHOD KEY].[All]" dimensionUniqueName="[RepVarSlicer]" displayFolder="" count="0" memberValueDatatype="20" unbalanced="0"/>
    <cacheHierarchy uniqueName="[Scenario].[KEY]" caption="KEY" attribute="1" defaultMemberUniqueName="[Scenario].[KEY].[All]" allUniqueName="[Scenario].[KEY].[All]" dimensionUniqueName="[Scenario]" displayFolder="" count="0" memberValueDatatype="20" unbalanced="0"/>
    <cacheHierarchy uniqueName="[Scenario].[SCENARIO]" caption="SCENARIO" attribute="1" defaultMemberUniqueName="[Scenario].[SCENARIO].[All]" allUniqueName="[Scenario].[SCENARIO].[All]" dimensionUniqueName="[Scenario]" displayFolder="" count="0" memberValueDatatype="130" unbalanced="0"/>
    <cacheHierarchy uniqueName="[SumMethod].[KEY]" caption="KEY" attribute="1" defaultMemberUniqueName="[SumMethod].[KEY].[All]" allUniqueName="[SumMethod].[KEY].[All]" dimensionUniqueName="[SumMethod]" displayFolder="" count="0" memberValueDatatype="20" unbalanced="0"/>
    <cacheHierarchy uniqueName="[SumMethod].[SUM METHOD]" caption="SUM METHOD" attribute="1" defaultMemberUniqueName="[SumMethod].[SUM METHOD].[All]" allUniqueName="[SumMethod].[SUM METHOD].[All]" dimensionUniqueName="[SumMethod]" displayFolder="" count="0" memberValueDatatype="130" unbalanced="0"/>
    <cacheHierarchy uniqueName="[TimeSeries].[PERIOD KEY]" caption="PERIOD KEY" attribute="1" defaultMemberUniqueName="[TimeSeries].[PERIOD KEY].[All]" allUniqueName="[TimeSeries].[PERIOD KEY].[All]" dimensionUniqueName="[TimeSeries]" displayFolder="" count="0" memberValueDatatype="20" unbalanced="0"/>
    <cacheHierarchy uniqueName="[TimeSeries].[EOPERIOD KEY]" caption="EOPERIOD KEY" attribute="1" time="1" defaultMemberUniqueName="[TimeSeries].[EOPERIOD KEY].[All]" allUniqueName="[TimeSeries].[EOPERIOD KEY].[All]" dimensionUniqueName="[TimeSeries]" displayFolder="" count="0" memberValueDatatype="7" unbalanced="0"/>
    <cacheHierarchy uniqueName="[TimeSeries].[CALENDAR YEAR]" caption="CALENDAR YEAR" attribute="1" defaultMemberUniqueName="[TimeSeries].[CALENDAR YEAR].[All]" allUniqueName="[TimeSeries].[CALENDAR YEAR].[All]" dimensionUniqueName="[TimeSeries]" displayFolder="" count="0" memberValueDatatype="20" unbalanced="0"/>
    <cacheHierarchy uniqueName="[TimeSeries].[MONTH KEY]" caption="MONTH KEY" attribute="1" defaultMemberUniqueName="[TimeSeries].[MONTH KEY].[All]" allUniqueName="[TimeSeries].[MONTH KEY].[All]" dimensionUniqueName="[TimeSeries]" displayFolder="" count="0" memberValueDatatype="20" unbalanced="0"/>
    <cacheHierarchy uniqueName="[TimeSeries].[FISCAL YEAR]" caption="FISCAL YEAR" attribute="1" defaultMemberUniqueName="[TimeSeries].[FISCAL YEAR].[All]" allUniqueName="[TimeSeries].[FISCAL YEAR].[All]" dimensionUniqueName="[TimeSeries]" displayFolder="" count="2" memberValueDatatype="20" unbalanced="0">
      <fieldsUsage count="2">
        <fieldUsage x="-1"/>
        <fieldUsage x="0"/>
      </fieldsUsage>
    </cacheHierarchy>
    <cacheHierarchy uniqueName="[TimeSeries].[QUARTER LABEL]" caption="QUARTER LABEL" attribute="1" defaultMemberUniqueName="[TimeSeries].[QUARTER LABEL].[All]" allUniqueName="[TimeSeries].[QUARTER LABEL].[All]" dimensionUniqueName="[TimeSeries]" displayFolder="" count="2" memberValueDatatype="130" unbalanced="0">
      <fieldsUsage count="2">
        <fieldUsage x="-1"/>
        <fieldUsage x="1"/>
      </fieldsUsage>
    </cacheHierarchy>
    <cacheHierarchy uniqueName="[TimeSeries].[EOPERIOD LABEL]" caption="EOPERIOD LABEL" attribute="1" defaultMemberUniqueName="[TimeSeries].[EOPERIOD LABEL].[All]" allUniqueName="[TimeSeries].[EOPERIOD LABEL].[All]" dimensionUniqueName="[TimeSeries]" displayFolder="" count="0" memberValueDatatype="130" unbalanced="0"/>
    <cacheHierarchy uniqueName="[TimeSeries].[QUARTER KEY]" caption="QUARTER KEY" attribute="1" defaultMemberUniqueName="[TimeSeries].[QUARTER KEY].[All]" allUniqueName="[TimeSeries].[QUARTER KEY].[All]" dimensionUniqueName="[TimeSeries]" displayFolder="" count="0" memberValueDatatype="130" unbalanced="0"/>
    <cacheHierarchy uniqueName="[Measures].[Actual Amount]" caption="Actual Amount" measure="1" displayFolder="" measureGroup="Actual" count="0"/>
    <cacheHierarchy uniqueName="[Measures].[Actual Amount w/ Report Sign]" caption="Actual Amount w/ Report Sign" measure="1" displayFolder="" measureGroup="Actual" count="0"/>
    <cacheHierarchy uniqueName="[Measures].[Actual Amount w/ Calculation Sign]" caption="Actual Amount w/ Calculation Sign" measure="1" displayFolder="" measureGroup="Actual" count="0"/>
    <cacheHierarchy uniqueName="[Measures].[Actual Running Sum]" caption="Actual Running Sum" measure="1" displayFolder="" measureGroup="Actual" count="0"/>
    <cacheHierarchy uniqueName="[Measures].[Actual Total Expenses]" caption="Actual Total Expenses" measure="1" displayFolder="" measureGroup="Actual" count="0"/>
    <cacheHierarchy uniqueName="[Measures].[Actual Header Amount]" caption="Actual Header Amount" measure="1" displayFolder="" measureGroup="Actual" count="0"/>
    <cacheHierarchy uniqueName="[Measures].[Actual Report Amount]" caption="Actual Report Amount" measure="1" displayFolder="" measureGroup="Actual" count="0"/>
    <cacheHierarchy uniqueName="[Measures].[Header Detail]" caption="Header Detail" measure="1" displayFolder="" measureGroup="Actual" count="0"/>
    <cacheHierarchy uniqueName="[Measures].[Header Calculation]" caption="Header Calculation" measure="1" displayFolder="" measureGroup="Actual" count="0"/>
    <cacheHierarchy uniqueName="[Measures].[Account IsFiltered]" caption="Account IsFiltered" measure="1" displayFolder="" measureGroup="Actual" count="0"/>
    <cacheHierarchy uniqueName="[Measures].[Budget Amount]" caption="Budget Amount" measure="1" displayFolder="" measureGroup="Budget" count="0"/>
    <cacheHierarchy uniqueName="[Measures].[Budget Amount w/ Report Sign]" caption="Budget Amount w/ Report Sign" measure="1" displayFolder="" measureGroup="Budget" count="0"/>
    <cacheHierarchy uniqueName="[Measures].[Budget Amount w/ Calculation Sign]" caption="Budget Amount w/ Calculation Sign" measure="1" displayFolder="" measureGroup="Budget" count="0"/>
    <cacheHierarchy uniqueName="[Measures].[Budget Running Sum]" caption="Budget Running Sum" measure="1" displayFolder="" measureGroup="Budget" count="0"/>
    <cacheHierarchy uniqueName="[Measures].[Budget Total Expense]" caption="Budget Total Expense" measure="1" displayFolder="" measureGroup="Budget" count="0"/>
    <cacheHierarchy uniqueName="[Measures].[Budget Header Amount]" caption="Budget Header Amount" measure="1" displayFolder="" measureGroup="Budget" count="0"/>
    <cacheHierarchy uniqueName="[Measures].[Budget Report Amount]" caption="Budget Report Amount" measure="1" displayFolder="" measureGroup="Budget" count="0"/>
    <cacheHierarchy uniqueName="[Measures].[Var $]" caption="Var $" measure="1" displayFolder="" measureGroup="Actual" count="0"/>
    <cacheHierarchy uniqueName="[Measures].[Var %]" caption="Var %" measure="1" displayFolder="" measureGroup="Actual" count="0"/>
    <cacheHierarchy uniqueName="[Measures].[Actual Prior Fiscal Year]" caption="Actual Prior Fiscal Year" measure="1" displayFolder="" measureGroup="Actual" count="0"/>
    <cacheHierarchy uniqueName="[Measures].[Actual Prior Quarter]" caption="Actual Prior Quarter" measure="1" displayFolder="" measureGroup="Actual" count="0"/>
    <cacheHierarchy uniqueName="[Measures].[Actual Prior Period Amount]" caption="Actual Prior Period Amount" measure="1" displayFolder="" measureGroup="Actual" count="0"/>
    <cacheHierarchy uniqueName="[Measures].[Change $ vs Prior Period]" caption="Change $ vs Prior Period" measure="1" displayFolder="" measureGroup="Actual" count="0"/>
    <cacheHierarchy uniqueName="[Measures].[Change % vs Prior Period]" caption="Change % vs Prior Period" measure="1" displayFolder="" measureGroup="Actual" count="0"/>
    <cacheHierarchy uniqueName="[Measures].[Actual Base Year Amount]" caption="Actual Base Year Amount" measure="1" displayFolder="" measureGroup="Actual" count="0"/>
    <cacheHierarchy uniqueName="[Measures].[Actual YoY%]" caption="Actual YoY%" measure="1" displayFolder="" measureGroup="Actual" count="0"/>
    <cacheHierarchy uniqueName="[Measures].[Actual Base Quarter Amount]" caption="Actual Base Quarter Amount" measure="1" displayFolder="" measureGroup="Actual" count="0"/>
    <cacheHierarchy uniqueName="[Measures].[Actual Base Period Amount]" caption="Actual Base Period Amount" measure="1" displayFolder="" measureGroup="Actual" count="0"/>
    <cacheHierarchy uniqueName="[Measures].[Growth $]" caption="Growth $" measure="1" displayFolder="" measureGroup="Actual" count="0"/>
    <cacheHierarchy uniqueName="[Measures].[Growth %]" caption="Growth %" measure="1" displayFolder="" measureGroup="Actual" count="0"/>
    <cacheHierarchy uniqueName="[Measures].[Actual Same Quarter Last Year]" caption="Actual Same Quarter Last Year" measure="1" displayFolder="" measureGroup="Actual" count="0"/>
    <cacheHierarchy uniqueName="[Measures].[Actual QoQ$]" caption="Actual QoQ$" measure="1" displayFolder="" measureGroup="Actual" count="0"/>
    <cacheHierarchy uniqueName="[Measures].[Actual QoQ%]" caption="Actual QoQ%" measure="1" displayFolder="" measureGroup="Actual" count="0"/>
    <cacheHierarchy uniqueName="[Measures].[Actual PoP%]" caption="Actual PoP%" measure="1" displayFolder="" measureGroup="Actual" count="0"/>
    <cacheHierarchy uniqueName="[Measures].[Actual Cumulative Amount]" caption="Actual Cumulative Amount" measure="1" displayFolder="" measureGroup="Actual" count="0"/>
    <cacheHierarchy uniqueName="[Measures].[Sub-header IsFiltered]" caption="Sub-header IsFiltered" measure="1" displayFolder="" measureGroup="Actual" count="0"/>
    <cacheHierarchy uniqueName="[Measures].[Sub Header Detail]" caption="Sub Header Detail" measure="1" displayFolder="" measureGroup="Actual" count="0"/>
    <cacheHierarchy uniqueName="[Measures].[PL Amount]" caption="PL Amount" measure="1" displayFolder="" measureGroup="Actual" count="0"/>
    <cacheHierarchy uniqueName="[Measures].[Scenario Selected]" caption="Scenario Selected" measure="1" displayFolder="" measureGroup="Scenario" count="0"/>
    <cacheHierarchy uniqueName="[Measures].[Sum Method Selected]" caption="Sum Method Selected" measure="1" displayFolder="" measureGroup="SumMethod" count="0"/>
    <cacheHierarchy uniqueName="[Measures].[PL Slicer Selected]" caption="PL Slicer Selected" measure="1" displayFolder="" measureGroup="RepPLSlicer" count="0"/>
    <cacheHierarchy uniqueName="[Measures].[Budget Cumulative Amount]" caption="Budget Cumulative Amount" measure="1" displayFolder="" measureGroup="Budget" count="0"/>
    <cacheHierarchy uniqueName="[Measures].[HorAnalysis Selected]" caption="HorAnalysis Selected" measure="1" displayFolder="" measureGroup="HorAnalysis" count="0"/>
    <cacheHierarchy uniqueName="[Measures].[Horizontal Analysis Amount]" caption="Horizontal Analysis Amount" measure="1" displayFolder="" measureGroup="Actual" count="0"/>
    <cacheHierarchy uniqueName="[Measures].[Revenue]" caption="Revenue" measure="1" displayFolder="" measureGroup="Actual" count="0"/>
    <cacheHierarchy uniqueName="[Measures].[% Over Revenue]" caption="% Over Revenue" measure="1" displayFolder="" measureGroup="Actual" count="0"/>
    <cacheHierarchy uniqueName="[Measures].[Revenue Cumulative]" caption="Revenue Cumulative" measure="1" displayFolder="" measureGroup="Actual" count="0"/>
    <cacheHierarchy uniqueName="[Measures].[% Over Revenue Cumulative]" caption="% Over Revenue Cumulative" measure="1" displayFolder="" measureGroup="Actual" count="0"/>
    <cacheHierarchy uniqueName="[Measures].[Vertical Analysis Amount]" caption="Vertical Analysis Amount" measure="1" displayFolder="" measureGroup="Actual" count="0"/>
    <cacheHierarchy uniqueName="[Measures].[Var $ Cumulative]" caption="Var $ Cumulative" measure="1" displayFolder="" measureGroup="Actual" count="0"/>
    <cacheHierarchy uniqueName="[Measures].[Var % Cumulative]" caption="Var % Cumulative" measure="1" displayFolder="" measureGroup="Actual" count="0"/>
    <cacheHierarchy uniqueName="[Measures].[Variance Slicer Selected]" caption="Variance Slicer Selected" measure="1" displayFolder="" measureGroup="RepVarSlicer" count="0"/>
    <cacheHierarchy uniqueName="[Measures].[Variance Analysis Amount]" caption="Variance Analysis Amount" measure="1" displayFolder="" measureGroup="Actual" count="0"/>
    <cacheHierarchy uniqueName="[Measures].[Period Selected]" caption="Period Selected" measure="1" displayFolder="" measureGroup="TimeSeries" count="0"/>
    <cacheHierarchy uniqueName="[Measures].[DB Actual Account Amount]" caption="DB Actual Account Amount" measure="1" displayFolder="" measureGroup="Actual" count="0"/>
    <cacheHierarchy uniqueName="[Measures].[DB Budget Account Amount]" caption="DB Budget Account Amount" measure="1" displayFolder="" measureGroup="Actual" count="0"/>
    <cacheHierarchy uniqueName="[Measures].[DB Var $ Amount]" caption="DB Var $ Amount" measure="1" displayFolder="" measureGroup="Actual" count="0"/>
    <cacheHierarchy uniqueName="[Measures].[DB Var % Amount]" caption="DB Var % Amount" measure="1" displayFolder="" measureGroup="Actual" count="0"/>
    <cacheHierarchy uniqueName="[Measures].[Time Interval Selected]" caption="Time Interval Selected" measure="1" displayFolder="" measureGroup="DB_TimeIntervalSlicer" count="0"/>
    <cacheHierarchy uniqueName="[Measures].[Actual Report Amount w/ Time Filter]" caption="Actual Report Amount w/ Time Filter" measure="1" displayFolder="" measureGroup="Actual" count="0"/>
    <cacheHierarchy uniqueName="[Measures].[Var $ w/ Time Filter]" caption="Var $ w/ Time Filter" measure="1" displayFolder="" measureGroup="Actual" count="0"/>
    <cacheHierarchy uniqueName="[Measures].[Var % w/ Time Filter]" caption="Var % w/ Time Filter" measure="1" displayFolder="" measureGroup="Actual" count="0"/>
    <cacheHierarchy uniqueName="[Measures].[Growth % w/ Time Filter]" caption="Growth % w/ Time Filter" measure="1" displayFolder="" measureGroup="Actual" count="0" oneField="1">
      <fieldsUsage count="1">
        <fieldUsage x="3"/>
      </fieldsUsage>
    </cacheHierarchy>
    <cacheHierarchy uniqueName="[Measures].[% Over Revenue w/ Time Filter]" caption="% Over Revenue w/ Time Filter" measure="1" displayFolder="" measureGroup="Actual" count="0"/>
    <cacheHierarchy uniqueName="[Measures].[__XL_Count Budget]" caption="__XL_Count Budget" measure="1" displayFolder="" measureGroup="Budget" count="0" hidden="1"/>
    <cacheHierarchy uniqueName="[Measures].[__XL_Count Actual]" caption="__XL_Count Actual" measure="1" displayFolder="" measureGroup="Actual" count="0" hidden="1"/>
    <cacheHierarchy uniqueName="[Measures].[__XL_Count TimeSeries]" caption="__XL_Count TimeSeries" measure="1" displayFolder="" measureGroup="TimeSeries" count="0" hidden="1"/>
    <cacheHierarchy uniqueName="[Measures].[__XL_Count COA]" caption="__XL_Count COA" measure="1" displayFolder="" measureGroup="COA" count="0" hidden="1"/>
    <cacheHierarchy uniqueName="[Measures].[__XL_Count Header]" caption="__XL_Count Header" measure="1" displayFolder="" measureGroup="Header" count="0" hidden="1"/>
    <cacheHierarchy uniqueName="[Measures].[__XL_Count Scenario]" caption="__XL_Count Scenario" measure="1" displayFolder="" measureGroup="Scenario" count="0" hidden="1"/>
    <cacheHierarchy uniqueName="[Measures].[__XL_Count SumMethod]" caption="__XL_Count SumMethod" measure="1" displayFolder="" measureGroup="SumMethod" count="0" hidden="1"/>
    <cacheHierarchy uniqueName="[Measures].[__XL_Count DataType]" caption="__XL_Count DataType" measure="1" displayFolder="" measureGroup="DataType" count="0" hidden="1"/>
    <cacheHierarchy uniqueName="[Measures].[__XL_Count HorAnalysis]" caption="__XL_Count HorAnalysis" measure="1" displayFolder="" measureGroup="HorAnalysis" count="0" hidden="1"/>
    <cacheHierarchy uniqueName="[Measures].[__XL_Count RepPLSlicer]" caption="__XL_Count RepPLSlicer" measure="1" displayFolder="" measureGroup="RepPLSlicer" count="0" hidden="1"/>
    <cacheHierarchy uniqueName="[Measures].[__XL_Count RepVarSlicer]" caption="__XL_Count RepVarSlicer" measure="1" displayFolder="" measureGroup="RepVarSlicer" count="0" hidden="1"/>
    <cacheHierarchy uniqueName="[Measures].[__XL_Count DB_TimeIntervalSlicer]" caption="__XL_Count DB_TimeIntervalSlicer" measure="1" displayFolder="" measureGroup="DB_TimeIntervalSlicer" count="0" hidden="1"/>
    <cacheHierarchy uniqueName="[Measures].[__No measures defined]" caption="__No measures defined" measure="1" displayFolder="" count="0" hidden="1"/>
    <cacheHierarchy uniqueName="[Measures].[Sum of KEY]" caption="Sum of KEY" measure="1" displayFolder="" measureGroup="RepPLSlicer" count="0" hidden="1">
      <extLst>
        <ext xmlns:x15="http://schemas.microsoft.com/office/spreadsheetml/2010/11/main" uri="{B97F6D7D-B522-45F9-BDA1-12C45D357490}">
          <x15:cacheHierarchy aggregatedColumn="29"/>
        </ext>
      </extLst>
    </cacheHierarchy>
    <cacheHierarchy uniqueName="[Measures].[Count of QUARTER LABEL]" caption="Count of QUARTER LABEL" measure="1" displayFolder="" measureGroup="TimeSeries" count="0" hidden="1">
      <extLst>
        <ext xmlns:x15="http://schemas.microsoft.com/office/spreadsheetml/2010/11/main" uri="{B97F6D7D-B522-45F9-BDA1-12C45D357490}">
          <x15:cacheHierarchy aggregatedColumn="46"/>
        </ext>
      </extLst>
    </cacheHierarchy>
    <cacheHierarchy uniqueName="[Measures].[Sum of VAR CALCULATION]" caption="Sum of VAR CALCULATION" measure="1" displayFolder="" measureGroup="Header" count="0" hidden="1">
      <extLst>
        <ext xmlns:x15="http://schemas.microsoft.com/office/spreadsheetml/2010/11/main" uri="{B97F6D7D-B522-45F9-BDA1-12C45D357490}">
          <x15:cacheHierarchy aggregatedColumn="25"/>
        </ext>
      </extLst>
    </cacheHierarchy>
    <cacheHierarchy uniqueName="[Measures].[Count of ACCOUNT]" caption="Count of ACCOUNT" measure="1" displayFolder="" measureGroup="COA" count="0" hidden="1">
      <extLst>
        <ext xmlns:x15="http://schemas.microsoft.com/office/spreadsheetml/2010/11/main" uri="{B97F6D7D-B522-45F9-BDA1-12C45D357490}">
          <x15:cacheHierarchy aggregatedColumn="9"/>
        </ext>
      </extLst>
    </cacheHierarchy>
  </cacheHierarchies>
  <kpis count="0"/>
  <dimensions count="13">
    <dimension name="Actual" uniqueName="[Actual]" caption="Actual"/>
    <dimension name="Budget" uniqueName="[Budget]" caption="Budget"/>
    <dimension name="COA" uniqueName="[COA]" caption="COA"/>
    <dimension name="DataType" uniqueName="[DataType]" caption="DataType"/>
    <dimension name="DB_TimeIntervalSlicer" uniqueName="[DB_TimeIntervalSlicer]" caption="DB_TimeIntervalSlicer"/>
    <dimension name="Header" uniqueName="[Header]" caption="Header"/>
    <dimension name="HorAnalysis" uniqueName="[HorAnalysis]" caption="HorAnalysis"/>
    <dimension measure="1" name="Measures" uniqueName="[Measures]" caption="Measures"/>
    <dimension name="RepPLSlicer" uniqueName="[RepPLSlicer]" caption="RepPLSlicer"/>
    <dimension name="RepVarSlicer" uniqueName="[RepVarSlicer]" caption="RepVarSlicer"/>
    <dimension name="Scenario" uniqueName="[Scenario]" caption="Scenario"/>
    <dimension name="SumMethod" uniqueName="[SumMethod]" caption="SumMethod"/>
    <dimension name="TimeSeries" uniqueName="[TimeSeries]" caption="TimeSeries"/>
  </dimensions>
  <measureGroups count="12">
    <measureGroup name="Actual" caption="Actual"/>
    <measureGroup name="Budget" caption="Budget"/>
    <measureGroup name="COA" caption="COA"/>
    <measureGroup name="DataType" caption="DataType"/>
    <measureGroup name="DB_TimeIntervalSlicer" caption="DB_TimeIntervalSlicer"/>
    <measureGroup name="Header" caption="Header"/>
    <measureGroup name="HorAnalysis" caption="HorAnalysis"/>
    <measureGroup name="RepPLSlicer" caption="RepPLSlicer"/>
    <measureGroup name="RepVarSlicer" caption="RepVarSlicer"/>
    <measureGroup name="Scenario" caption="Scenario"/>
    <measureGroup name="SumMethod" caption="SumMethod"/>
    <measureGroup name="TimeSeries" caption="TimeSeries"/>
  </measureGroups>
  <maps count="23">
    <map measureGroup="0" dimension="0"/>
    <map measureGroup="0" dimension="2"/>
    <map measureGroup="0" dimension="5"/>
    <map measureGroup="0" dimension="12"/>
    <map measureGroup="1" dimension="1"/>
    <map measureGroup="1" dimension="2"/>
    <map measureGroup="1" dimension="5"/>
    <map measureGroup="1" dimension="12"/>
    <map measureGroup="2" dimension="2"/>
    <map measureGroup="2" dimension="5"/>
    <map measureGroup="3" dimension="3"/>
    <map measureGroup="4" dimension="4"/>
    <map measureGroup="5" dimension="5"/>
    <map measureGroup="6" dimension="6"/>
    <map measureGroup="7" dimension="8"/>
    <map measureGroup="7" dimension="10"/>
    <map measureGroup="7" dimension="11"/>
    <map measureGroup="8" dimension="3"/>
    <map measureGroup="8" dimension="9"/>
    <map measureGroup="8" dimension="11"/>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c valencia" refreshedDate="44939.004684259256" backgroundQuery="1" createdVersion="6" refreshedVersion="8" minRefreshableVersion="3" recordCount="0" supportSubquery="1" supportAdvancedDrill="1" xr:uid="{68965DC0-1F23-46D2-A3D9-7431D90D88AA}">
  <cacheSource type="external" connectionId="6"/>
  <cacheFields count="5">
    <cacheField name="[TimeSeries].[FISCAL YEAR].[FISCAL YEAR]" caption="FISCAL YEAR" numFmtId="0" hierarchy="45" level="1">
      <sharedItems containsSemiMixedTypes="0" containsString="0" containsNumber="1" containsInteger="1" minValue="2014" maxValue="2018" count="5">
        <n v="2014"/>
        <n v="2015"/>
        <n v="2016"/>
        <n v="2017"/>
        <n v="2018"/>
      </sharedItems>
      <extLst>
        <ext xmlns:x15="http://schemas.microsoft.com/office/spreadsheetml/2010/11/main" uri="{4F2E5C28-24EA-4eb8-9CBF-B6C8F9C3D259}">
          <x15:cachedUniqueNames>
            <x15:cachedUniqueName index="0" name="[TimeSeries].[FISCAL YEAR].&amp;[2014]"/>
            <x15:cachedUniqueName index="1" name="[TimeSeries].[FISCAL YEAR].&amp;[2015]"/>
            <x15:cachedUniqueName index="2" name="[TimeSeries].[FISCAL YEAR].&amp;[2016]"/>
            <x15:cachedUniqueName index="3" name="[TimeSeries].[FISCAL YEAR].&amp;[2017]"/>
            <x15:cachedUniqueName index="4" name="[TimeSeries].[FISCAL YEAR].&amp;[2018]"/>
          </x15:cachedUniqueNames>
        </ext>
      </extLst>
    </cacheField>
    <cacheField name="[TimeSeries].[QUARTER LABEL].[QUARTER LABEL]" caption="QUARTER LABEL" numFmtId="0" hierarchy="46" level="1">
      <sharedItems count="4">
        <s v="Q1"/>
        <s v="Q2"/>
        <s v="Q3"/>
        <s v="Q4"/>
      </sharedItems>
      <extLst>
        <ext xmlns:x15="http://schemas.microsoft.com/office/spreadsheetml/2010/11/main" uri="{4F2E5C28-24EA-4eb8-9CBF-B6C8F9C3D259}">
          <x15:cachedUniqueNames>
            <x15:cachedUniqueName index="0" name="[TimeSeries].[QUARTER LABEL].&amp;[Q1]"/>
            <x15:cachedUniqueName index="1" name="[TimeSeries].[QUARTER LABEL].&amp;[Q2]"/>
            <x15:cachedUniqueName index="2" name="[TimeSeries].[QUARTER LABEL].&amp;[Q3]"/>
            <x15:cachedUniqueName index="3" name="[TimeSeries].[QUARTER LABEL].&amp;[Q4]"/>
          </x15:cachedUniqueNames>
        </ext>
      </extLst>
    </cacheField>
    <cacheField name="[DB_TimeIntervalSlicer].[TIME INTERVAL].[TIME INTERVAL]" caption="TIME INTERVAL" numFmtId="0" hierarchy="20" level="1">
      <sharedItems containsSemiMixedTypes="0" containsNonDate="0" containsString="0"/>
    </cacheField>
    <cacheField name="[Measures].[Var % w/ Time Filter]" caption="Var % w/ Time Filter" numFmtId="0" hierarchy="110" level="32767"/>
    <cacheField name="[Header].[HEADER].[HEADER]" caption="HEADER" numFmtId="0" hierarchy="22" level="1">
      <sharedItems containsSemiMixedTypes="0" containsNonDate="0" containsString="0"/>
    </cacheField>
  </cacheFields>
  <cacheHierarchies count="130">
    <cacheHierarchy uniqueName="[Actual].[ACCOUNT KEY]" caption="ACCOUNT KEY" attribute="1" defaultMemberUniqueName="[Actual].[ACCOUNT KEY].[All]" allUniqueName="[Actual].[ACCOUNT KEY].[All]" dimensionUniqueName="[Actual]" displayFolder="" count="0" memberValueDatatype="20" unbalanced="0"/>
    <cacheHierarchy uniqueName="[Actual].[PERIOD KEY]" caption="PERIOD KEY" attribute="1" defaultMemberUniqueName="[Actual].[PERIOD KEY].[All]" allUniqueName="[Actual].[PERIOD KEY].[All]" dimensionUniqueName="[Actual]" displayFolder="" count="0" memberValueDatatype="20" unbalanced="0"/>
    <cacheHierarchy uniqueName="[Actual].[AMOUNT]" caption="AMOUNT" attribute="1" defaultMemberUniqueName="[Actual].[AMOUNT].[All]" allUniqueName="[Actual].[AMOUNT].[All]" dimensionUniqueName="[Actual]" displayFolder="" count="0" memberValueDatatype="20" unbalanced="0"/>
    <cacheHierarchy uniqueName="[Actual].[SCENARIO KEY]" caption="SCENARIO KEY" attribute="1" defaultMemberUniqueName="[Actual].[SCENARIO KEY].[All]" allUniqueName="[Actual].[SCENARIO KEY].[All]" dimensionUniqueName="[Actual]" displayFolder="" count="0" memberValueDatatype="20" unbalanced="0"/>
    <cacheHierarchy uniqueName="[Budget].[ACCOUNT KEY]" caption="ACCOUNT KEY" attribute="1" defaultMemberUniqueName="[Budget].[ACCOUNT KEY].[All]" allUniqueName="[Budget].[ACCOUNT KEY].[All]" dimensionUniqueName="[Budget]" displayFolder="" count="0" memberValueDatatype="20" unbalanced="0"/>
    <cacheHierarchy uniqueName="[Budget].[PERIOD KEY]" caption="PERIOD KEY" attribute="1" defaultMemberUniqueName="[Budget].[PERIOD KEY].[All]" allUniqueName="[Budget].[PERIOD KEY].[All]" dimensionUniqueName="[Budget]" displayFolder="" count="0" memberValueDatatype="20" unbalanced="0"/>
    <cacheHierarchy uniqueName="[Budget].[AMOUNT]" caption="AMOUNT" attribute="1" defaultMemberUniqueName="[Budget].[AMOUNT].[All]" allUniqueName="[Budget].[AMOUNT].[All]" dimensionUniqueName="[Budget]" displayFolder="" count="0" memberValueDatatype="20" unbalanced="0"/>
    <cacheHierarchy uniqueName="[Budget].[SCENARIO KEY]" caption="SCENARIO KEY" attribute="1" defaultMemberUniqueName="[Budget].[SCENARIO KEY].[All]" allUniqueName="[Budget].[SCENARIO KEY].[All]" dimensionUniqueName="[Budget]" displayFolder="" count="0" memberValueDatatype="20" unbalanced="0"/>
    <cacheHierarchy uniqueName="[COA].[ACCOUNT KEY]" caption="ACCOUNT KEY" attribute="1" defaultMemberUniqueName="[COA].[ACCOUNT KEY].[All]" allUniqueName="[COA].[ACCOUNT KEY].[All]" dimensionUniqueName="[COA]" displayFolder="" count="0" memberValueDatatype="130" unbalanced="0"/>
    <cacheHierarchy uniqueName="[COA].[ACCOUNT]" caption="ACCOUNT" attribute="1" defaultMemberUniqueName="[COA].[ACCOUNT].[All]" allUniqueName="[COA].[ACCOUNT].[All]" dimensionUniqueName="[COA]" displayFolder="" count="2" memberValueDatatype="130" unbalanced="0"/>
    <cacheHierarchy uniqueName="[COA].[CATEGORY]" caption="CATEGORY" attribute="1" defaultMemberUniqueName="[COA].[CATEGORY].[All]" allUniqueName="[COA].[CATEGORY].[All]" dimensionUniqueName="[COA]" displayFolder="" count="0" memberValueDatatype="130" unbalanced="0"/>
    <cacheHierarchy uniqueName="[COA].[SUB-HEADER]" caption="SUB-HEADER" attribute="1" defaultMemberUniqueName="[COA].[SUB-HEADER].[All]" allUniqueName="[COA].[SUB-HEADER].[All]" dimensionUniqueName="[COA]" displayFolder="" count="2" memberValueDatatype="130" unbalanced="0"/>
    <cacheHierarchy uniqueName="[COA].[HEADER KEY]" caption="HEADER KEY" attribute="1" defaultMemberUniqueName="[COA].[HEADER KEY].[All]" allUniqueName="[COA].[HEADER KEY].[All]" dimensionUniqueName="[COA]" displayFolder="" count="0" memberValueDatatype="20" unbalanced="0"/>
    <cacheHierarchy uniqueName="[COA].[SUB-HEADER DETAIL]" caption="SUB-HEADER DETAIL" attribute="1" defaultMemberUniqueName="[COA].[SUB-HEADER DETAIL].[All]" allUniqueName="[COA].[SUB-HEADER DETAIL].[All]" dimensionUniqueName="[COA]" displayFolder="" count="0" memberValueDatatype="20" unbalanced="0"/>
    <cacheHierarchy uniqueName="[COA].[REPORT SIGN]" caption="REPORT SIGN" attribute="1" defaultMemberUniqueName="[COA].[REPORT SIGN].[All]" allUniqueName="[COA].[REPORT SIGN].[All]" dimensionUniqueName="[COA]" displayFolder="" count="0" memberValueDatatype="20" unbalanced="0"/>
    <cacheHierarchy uniqueName="[COA].[CALCULATION SIGN]" caption="CALCULATION SIGN" attribute="1" defaultMemberUniqueName="[COA].[CALCULATION SIGN].[All]" allUniqueName="[COA].[CALCULATION SIGN].[All]" dimensionUniqueName="[COA]" displayFolder="" count="0" memberValueDatatype="20" unbalanced="0"/>
    <cacheHierarchy uniqueName="[COA].[SUB HEADER KEY]" caption="SUB HEADER KEY" attribute="1" defaultMemberUniqueName="[COA].[SUB HEADER KEY].[All]" allUniqueName="[COA].[SUB HEADER KEY].[All]" dimensionUniqueName="[COA]" displayFolder="" count="0" memberValueDatatype="130" unbalanced="0"/>
    <cacheHierarchy uniqueName="[DataType].[KEY]" caption="KEY" attribute="1" defaultMemberUniqueName="[DataType].[KEY].[All]" allUniqueName="[DataType].[KEY].[All]" dimensionUniqueName="[DataType]" displayFolder="" count="0" memberValueDatatype="20" unbalanced="0"/>
    <cacheHierarchy uniqueName="[DataType].[DATA TYPE]" caption="DATA TYPE" attribute="1" defaultMemberUniqueName="[DataType].[DATA TYPE].[All]" allUniqueName="[DataType].[DATA TYPE].[All]" dimensionUniqueName="[DataType]" displayFolder="" count="0" memberValueDatatype="130" unbalanced="0"/>
    <cacheHierarchy uniqueName="[DB_TimeIntervalSlicer].[KEY]" caption="KEY" attribute="1" defaultMemberUniqueName="[DB_TimeIntervalSlicer].[KEY].[All]" allUniqueName="[DB_TimeIntervalSlicer].[KEY].[All]" dimensionUniqueName="[DB_TimeIntervalSlicer]" displayFolder="" count="0" memberValueDatatype="20" unbalanced="0"/>
    <cacheHierarchy uniqueName="[DB_TimeIntervalSlicer].[TIME INTERVAL]" caption="TIME INTERVAL" attribute="1" defaultMemberUniqueName="[DB_TimeIntervalSlicer].[TIME INTERVAL].[All]" allUniqueName="[DB_TimeIntervalSlicer].[TIME INTERVAL].[All]" dimensionUniqueName="[DB_TimeIntervalSlicer]" displayFolder="" count="2" memberValueDatatype="130" unbalanced="0">
      <fieldsUsage count="2">
        <fieldUsage x="-1"/>
        <fieldUsage x="2"/>
      </fieldsUsage>
    </cacheHierarchy>
    <cacheHierarchy uniqueName="[Header].[HEADER KEY]" caption="HEADER KEY" attribute="1" defaultMemberUniqueName="[Header].[HEADER KEY].[All]" allUniqueName="[Header].[HEADER KEY].[All]" dimensionUniqueName="[Header]" displayFolder="" count="0" memberValueDatatype="20" unbalanced="0"/>
    <cacheHierarchy uniqueName="[Header].[HEADER]" caption="HEADER" attribute="1" defaultMemberUniqueName="[Header].[HEADER].[All]" allUniqueName="[Header].[HEADER].[All]" dimensionUniqueName="[Header]" displayFolder="" count="2" memberValueDatatype="130" unbalanced="0">
      <fieldsUsage count="2">
        <fieldUsage x="-1"/>
        <fieldUsage x="4"/>
      </fieldsUsage>
    </cacheHierarchy>
    <cacheHierarchy uniqueName="[Header].[DETAILS]" caption="DETAILS" attribute="1" defaultMemberUniqueName="[Header].[DETAILS].[All]" allUniqueName="[Header].[DETAILS].[All]" dimensionUniqueName="[Header]" displayFolder="" count="0" memberValueDatatype="20" unbalanced="0"/>
    <cacheHierarchy uniqueName="[Header].[CALCULATION]" caption="CALCULATION" attribute="1" defaultMemberUniqueName="[Header].[CALCULATION].[All]" allUniqueName="[Header].[CALCULATION].[All]" dimensionUniqueName="[Header]" displayFolder="" count="0" memberValueDatatype="20" unbalanced="0"/>
    <cacheHierarchy uniqueName="[Header].[VAR CALCULATION]" caption="VAR CALCULATION" attribute="1" defaultMemberUniqueName="[Header].[VAR CALCULATION].[All]" allUniqueName="[Header].[VAR CALCULATION].[All]" dimensionUniqueName="[Header]" displayFolder="" count="0" memberValueDatatype="20" unbalanced="0"/>
    <cacheHierarchy uniqueName="[Header].[CATEGORY]" caption="CATEGORY" attribute="1" defaultMemberUniqueName="[Header].[CATEGORY].[All]" allUniqueName="[Header].[CATEGORY].[All]" dimensionUniqueName="[Header]" displayFolder="" count="0" memberValueDatatype="130" unbalanced="0"/>
    <cacheHierarchy uniqueName="[HorAnalysis].[KEY]" caption="KEY" attribute="1" defaultMemberUniqueName="[HorAnalysis].[KEY].[All]" allUniqueName="[HorAnalysis].[KEY].[All]" dimensionUniqueName="[HorAnalysis]" displayFolder="" count="0" memberValueDatatype="20" unbalanced="0"/>
    <cacheHierarchy uniqueName="[HorAnalysis].[ANALYSIS METHOD]" caption="ANALYSIS METHOD" attribute="1" defaultMemberUniqueName="[HorAnalysis].[ANALYSIS METHOD].[All]" allUniqueName="[HorAnalysis].[ANALYSIS METHOD].[All]" dimensionUniqueName="[HorAnalysis]" displayFolder="" count="0" memberValueDatatype="130" unbalanced="0"/>
    <cacheHierarchy uniqueName="[RepPLSlicer].[KEY]" caption="KEY" attribute="1" defaultMemberUniqueName="[RepPLSlicer].[KEY].[All]" allUniqueName="[RepPLSlicer].[KEY].[All]" dimensionUniqueName="[RepPLSlicer]" displayFolder="" count="0" memberValueDatatype="20" unbalanced="0"/>
    <cacheHierarchy uniqueName="[RepPLSlicer].[PL SLICER]" caption="PL SLICER" attribute="1" defaultMemberUniqueName="[RepPLSlicer].[PL SLICER].[All]" allUniqueName="[RepPLSlicer].[PL SLICER].[All]" dimensionUniqueName="[RepPLSlicer]" displayFolder="" count="0" memberValueDatatype="130" unbalanced="0"/>
    <cacheHierarchy uniqueName="[RepPLSlicer].[SCENARIO KEY]" caption="SCENARIO KEY" attribute="1" defaultMemberUniqueName="[RepPLSlicer].[SCENARIO KEY].[All]" allUniqueName="[RepPLSlicer].[SCENARIO KEY].[All]" dimensionUniqueName="[RepPLSlicer]" displayFolder="" count="0" memberValueDatatype="20" unbalanced="0"/>
    <cacheHierarchy uniqueName="[RepPLSlicer].[SUM METHOD KEY]" caption="SUM METHOD KEY" attribute="1" defaultMemberUniqueName="[RepPLSlicer].[SUM METHOD KEY].[All]" allUniqueName="[RepPLSlicer].[SUM METHOD KEY].[All]" dimensionUniqueName="[RepPLSlicer]" displayFolder="" count="0" memberValueDatatype="20" unbalanced="0"/>
    <cacheHierarchy uniqueName="[RepVarSlicer].[KEY]" caption="KEY" attribute="1" defaultMemberUniqueName="[RepVarSlicer].[KEY].[All]" allUniqueName="[RepVarSlicer].[KEY].[All]" dimensionUniqueName="[RepVarSlicer]" displayFolder="" count="0" memberValueDatatype="20" unbalanced="0"/>
    <cacheHierarchy uniqueName="[RepVarSlicer].[VARIANCE SLICER]" caption="VARIANCE SLICER" attribute="1" defaultMemberUniqueName="[RepVarSlicer].[VARIANCE SLICER].[All]" allUniqueName="[RepVarSlicer].[VARIANCE SLICER].[All]" dimensionUniqueName="[RepVarSlicer]" displayFolder="" count="0" memberValueDatatype="130" unbalanced="0"/>
    <cacheHierarchy uniqueName="[RepVarSlicer].[DATA TYPE KEY]" caption="DATA TYPE KEY" attribute="1" defaultMemberUniqueName="[RepVarSlicer].[DATA TYPE KEY].[All]" allUniqueName="[RepVarSlicer].[DATA TYPE KEY].[All]" dimensionUniqueName="[RepVarSlicer]" displayFolder="" count="0" memberValueDatatype="20" unbalanced="0"/>
    <cacheHierarchy uniqueName="[RepVarSlicer].[SUM METHOD KEY]" caption="SUM METHOD KEY" attribute="1" defaultMemberUniqueName="[RepVarSlicer].[SUM METHOD KEY].[All]" allUniqueName="[RepVarSlicer].[SUM METHOD KEY].[All]" dimensionUniqueName="[RepVarSlicer]" displayFolder="" count="0" memberValueDatatype="20" unbalanced="0"/>
    <cacheHierarchy uniqueName="[Scenario].[KEY]" caption="KEY" attribute="1" defaultMemberUniqueName="[Scenario].[KEY].[All]" allUniqueName="[Scenario].[KEY].[All]" dimensionUniqueName="[Scenario]" displayFolder="" count="0" memberValueDatatype="20" unbalanced="0"/>
    <cacheHierarchy uniqueName="[Scenario].[SCENARIO]" caption="SCENARIO" attribute="1" defaultMemberUniqueName="[Scenario].[SCENARIO].[All]" allUniqueName="[Scenario].[SCENARIO].[All]" dimensionUniqueName="[Scenario]" displayFolder="" count="0" memberValueDatatype="130" unbalanced="0"/>
    <cacheHierarchy uniqueName="[SumMethod].[KEY]" caption="KEY" attribute="1" defaultMemberUniqueName="[SumMethod].[KEY].[All]" allUniqueName="[SumMethod].[KEY].[All]" dimensionUniqueName="[SumMethod]" displayFolder="" count="0" memberValueDatatype="20" unbalanced="0"/>
    <cacheHierarchy uniqueName="[SumMethod].[SUM METHOD]" caption="SUM METHOD" attribute="1" defaultMemberUniqueName="[SumMethod].[SUM METHOD].[All]" allUniqueName="[SumMethod].[SUM METHOD].[All]" dimensionUniqueName="[SumMethod]" displayFolder="" count="0" memberValueDatatype="130" unbalanced="0"/>
    <cacheHierarchy uniqueName="[TimeSeries].[PERIOD KEY]" caption="PERIOD KEY" attribute="1" defaultMemberUniqueName="[TimeSeries].[PERIOD KEY].[All]" allUniqueName="[TimeSeries].[PERIOD KEY].[All]" dimensionUniqueName="[TimeSeries]" displayFolder="" count="0" memberValueDatatype="20" unbalanced="0"/>
    <cacheHierarchy uniqueName="[TimeSeries].[EOPERIOD KEY]" caption="EOPERIOD KEY" attribute="1" time="1" defaultMemberUniqueName="[TimeSeries].[EOPERIOD KEY].[All]" allUniqueName="[TimeSeries].[EOPERIOD KEY].[All]" dimensionUniqueName="[TimeSeries]" displayFolder="" count="0" memberValueDatatype="7" unbalanced="0"/>
    <cacheHierarchy uniqueName="[TimeSeries].[CALENDAR YEAR]" caption="CALENDAR YEAR" attribute="1" defaultMemberUniqueName="[TimeSeries].[CALENDAR YEAR].[All]" allUniqueName="[TimeSeries].[CALENDAR YEAR].[All]" dimensionUniqueName="[TimeSeries]" displayFolder="" count="0" memberValueDatatype="20" unbalanced="0"/>
    <cacheHierarchy uniqueName="[TimeSeries].[MONTH KEY]" caption="MONTH KEY" attribute="1" defaultMemberUniqueName="[TimeSeries].[MONTH KEY].[All]" allUniqueName="[TimeSeries].[MONTH KEY].[All]" dimensionUniqueName="[TimeSeries]" displayFolder="" count="0" memberValueDatatype="20" unbalanced="0"/>
    <cacheHierarchy uniqueName="[TimeSeries].[FISCAL YEAR]" caption="FISCAL YEAR" attribute="1" defaultMemberUniqueName="[TimeSeries].[FISCAL YEAR].[All]" allUniqueName="[TimeSeries].[FISCAL YEAR].[All]" dimensionUniqueName="[TimeSeries]" displayFolder="" count="2" memberValueDatatype="20" unbalanced="0">
      <fieldsUsage count="2">
        <fieldUsage x="-1"/>
        <fieldUsage x="0"/>
      </fieldsUsage>
    </cacheHierarchy>
    <cacheHierarchy uniqueName="[TimeSeries].[QUARTER LABEL]" caption="QUARTER LABEL" attribute="1" defaultMemberUniqueName="[TimeSeries].[QUARTER LABEL].[All]" allUniqueName="[TimeSeries].[QUARTER LABEL].[All]" dimensionUniqueName="[TimeSeries]" displayFolder="" count="2" memberValueDatatype="130" unbalanced="0">
      <fieldsUsage count="2">
        <fieldUsage x="-1"/>
        <fieldUsage x="1"/>
      </fieldsUsage>
    </cacheHierarchy>
    <cacheHierarchy uniqueName="[TimeSeries].[EOPERIOD LABEL]" caption="EOPERIOD LABEL" attribute="1" defaultMemberUniqueName="[TimeSeries].[EOPERIOD LABEL].[All]" allUniqueName="[TimeSeries].[EOPERIOD LABEL].[All]" dimensionUniqueName="[TimeSeries]" displayFolder="" count="0" memberValueDatatype="130" unbalanced="0"/>
    <cacheHierarchy uniqueName="[TimeSeries].[QUARTER KEY]" caption="QUARTER KEY" attribute="1" defaultMemberUniqueName="[TimeSeries].[QUARTER KEY].[All]" allUniqueName="[TimeSeries].[QUARTER KEY].[All]" dimensionUniqueName="[TimeSeries]" displayFolder="" count="0" memberValueDatatype="130" unbalanced="0"/>
    <cacheHierarchy uniqueName="[Measures].[Actual Amount]" caption="Actual Amount" measure="1" displayFolder="" measureGroup="Actual" count="0"/>
    <cacheHierarchy uniqueName="[Measures].[Actual Amount w/ Report Sign]" caption="Actual Amount w/ Report Sign" measure="1" displayFolder="" measureGroup="Actual" count="0"/>
    <cacheHierarchy uniqueName="[Measures].[Actual Amount w/ Calculation Sign]" caption="Actual Amount w/ Calculation Sign" measure="1" displayFolder="" measureGroup="Actual" count="0"/>
    <cacheHierarchy uniqueName="[Measures].[Actual Running Sum]" caption="Actual Running Sum" measure="1" displayFolder="" measureGroup="Actual" count="0"/>
    <cacheHierarchy uniqueName="[Measures].[Actual Total Expenses]" caption="Actual Total Expenses" measure="1" displayFolder="" measureGroup="Actual" count="0"/>
    <cacheHierarchy uniqueName="[Measures].[Actual Header Amount]" caption="Actual Header Amount" measure="1" displayFolder="" measureGroup="Actual" count="0"/>
    <cacheHierarchy uniqueName="[Measures].[Actual Report Amount]" caption="Actual Report Amount" measure="1" displayFolder="" measureGroup="Actual" count="0"/>
    <cacheHierarchy uniqueName="[Measures].[Header Detail]" caption="Header Detail" measure="1" displayFolder="" measureGroup="Actual" count="0"/>
    <cacheHierarchy uniqueName="[Measures].[Header Calculation]" caption="Header Calculation" measure="1" displayFolder="" measureGroup="Actual" count="0"/>
    <cacheHierarchy uniqueName="[Measures].[Account IsFiltered]" caption="Account IsFiltered" measure="1" displayFolder="" measureGroup="Actual" count="0"/>
    <cacheHierarchy uniqueName="[Measures].[Budget Amount]" caption="Budget Amount" measure="1" displayFolder="" measureGroup="Budget" count="0"/>
    <cacheHierarchy uniqueName="[Measures].[Budget Amount w/ Report Sign]" caption="Budget Amount w/ Report Sign" measure="1" displayFolder="" measureGroup="Budget" count="0"/>
    <cacheHierarchy uniqueName="[Measures].[Budget Amount w/ Calculation Sign]" caption="Budget Amount w/ Calculation Sign" measure="1" displayFolder="" measureGroup="Budget" count="0"/>
    <cacheHierarchy uniqueName="[Measures].[Budget Running Sum]" caption="Budget Running Sum" measure="1" displayFolder="" measureGroup="Budget" count="0"/>
    <cacheHierarchy uniqueName="[Measures].[Budget Total Expense]" caption="Budget Total Expense" measure="1" displayFolder="" measureGroup="Budget" count="0"/>
    <cacheHierarchy uniqueName="[Measures].[Budget Header Amount]" caption="Budget Header Amount" measure="1" displayFolder="" measureGroup="Budget" count="0"/>
    <cacheHierarchy uniqueName="[Measures].[Budget Report Amount]" caption="Budget Report Amount" measure="1" displayFolder="" measureGroup="Budget" count="0"/>
    <cacheHierarchy uniqueName="[Measures].[Var $]" caption="Var $" measure="1" displayFolder="" measureGroup="Actual" count="0"/>
    <cacheHierarchy uniqueName="[Measures].[Var %]" caption="Var %" measure="1" displayFolder="" measureGroup="Actual" count="0"/>
    <cacheHierarchy uniqueName="[Measures].[Actual Prior Fiscal Year]" caption="Actual Prior Fiscal Year" measure="1" displayFolder="" measureGroup="Actual" count="0"/>
    <cacheHierarchy uniqueName="[Measures].[Actual Prior Quarter]" caption="Actual Prior Quarter" measure="1" displayFolder="" measureGroup="Actual" count="0"/>
    <cacheHierarchy uniqueName="[Measures].[Actual Prior Period Amount]" caption="Actual Prior Period Amount" measure="1" displayFolder="" measureGroup="Actual" count="0"/>
    <cacheHierarchy uniqueName="[Measures].[Change $ vs Prior Period]" caption="Change $ vs Prior Period" measure="1" displayFolder="" measureGroup="Actual" count="0"/>
    <cacheHierarchy uniqueName="[Measures].[Change % vs Prior Period]" caption="Change % vs Prior Period" measure="1" displayFolder="" measureGroup="Actual" count="0"/>
    <cacheHierarchy uniqueName="[Measures].[Actual Base Year Amount]" caption="Actual Base Year Amount" measure="1" displayFolder="" measureGroup="Actual" count="0"/>
    <cacheHierarchy uniqueName="[Measures].[Actual YoY%]" caption="Actual YoY%" measure="1" displayFolder="" measureGroup="Actual" count="0"/>
    <cacheHierarchy uniqueName="[Measures].[Actual Base Quarter Amount]" caption="Actual Base Quarter Amount" measure="1" displayFolder="" measureGroup="Actual" count="0"/>
    <cacheHierarchy uniqueName="[Measures].[Actual Base Period Amount]" caption="Actual Base Period Amount" measure="1" displayFolder="" measureGroup="Actual" count="0"/>
    <cacheHierarchy uniqueName="[Measures].[Growth $]" caption="Growth $" measure="1" displayFolder="" measureGroup="Actual" count="0"/>
    <cacheHierarchy uniqueName="[Measures].[Growth %]" caption="Growth %" measure="1" displayFolder="" measureGroup="Actual" count="0"/>
    <cacheHierarchy uniqueName="[Measures].[Actual Same Quarter Last Year]" caption="Actual Same Quarter Last Year" measure="1" displayFolder="" measureGroup="Actual" count="0"/>
    <cacheHierarchy uniqueName="[Measures].[Actual QoQ$]" caption="Actual QoQ$" measure="1" displayFolder="" measureGroup="Actual" count="0"/>
    <cacheHierarchy uniqueName="[Measures].[Actual QoQ%]" caption="Actual QoQ%" measure="1" displayFolder="" measureGroup="Actual" count="0"/>
    <cacheHierarchy uniqueName="[Measures].[Actual PoP%]" caption="Actual PoP%" measure="1" displayFolder="" measureGroup="Actual" count="0"/>
    <cacheHierarchy uniqueName="[Measures].[Actual Cumulative Amount]" caption="Actual Cumulative Amount" measure="1" displayFolder="" measureGroup="Actual" count="0"/>
    <cacheHierarchy uniqueName="[Measures].[Sub-header IsFiltered]" caption="Sub-header IsFiltered" measure="1" displayFolder="" measureGroup="Actual" count="0"/>
    <cacheHierarchy uniqueName="[Measures].[Sub Header Detail]" caption="Sub Header Detail" measure="1" displayFolder="" measureGroup="Actual" count="0"/>
    <cacheHierarchy uniqueName="[Measures].[PL Amount]" caption="PL Amount" measure="1" displayFolder="" measureGroup="Actual" count="0"/>
    <cacheHierarchy uniqueName="[Measures].[Scenario Selected]" caption="Scenario Selected" measure="1" displayFolder="" measureGroup="Scenario" count="0"/>
    <cacheHierarchy uniqueName="[Measures].[Sum Method Selected]" caption="Sum Method Selected" measure="1" displayFolder="" measureGroup="SumMethod" count="0"/>
    <cacheHierarchy uniqueName="[Measures].[PL Slicer Selected]" caption="PL Slicer Selected" measure="1" displayFolder="" measureGroup="RepPLSlicer" count="0"/>
    <cacheHierarchy uniqueName="[Measures].[Budget Cumulative Amount]" caption="Budget Cumulative Amount" measure="1" displayFolder="" measureGroup="Budget" count="0"/>
    <cacheHierarchy uniqueName="[Measures].[HorAnalysis Selected]" caption="HorAnalysis Selected" measure="1" displayFolder="" measureGroup="HorAnalysis" count="0"/>
    <cacheHierarchy uniqueName="[Measures].[Horizontal Analysis Amount]" caption="Horizontal Analysis Amount" measure="1" displayFolder="" measureGroup="Actual" count="0"/>
    <cacheHierarchy uniqueName="[Measures].[Revenue]" caption="Revenue" measure="1" displayFolder="" measureGroup="Actual" count="0"/>
    <cacheHierarchy uniqueName="[Measures].[% Over Revenue]" caption="% Over Revenue" measure="1" displayFolder="" measureGroup="Actual" count="0"/>
    <cacheHierarchy uniqueName="[Measures].[Revenue Cumulative]" caption="Revenue Cumulative" measure="1" displayFolder="" measureGroup="Actual" count="0"/>
    <cacheHierarchy uniqueName="[Measures].[% Over Revenue Cumulative]" caption="% Over Revenue Cumulative" measure="1" displayFolder="" measureGroup="Actual" count="0"/>
    <cacheHierarchy uniqueName="[Measures].[Vertical Analysis Amount]" caption="Vertical Analysis Amount" measure="1" displayFolder="" measureGroup="Actual" count="0"/>
    <cacheHierarchy uniqueName="[Measures].[Var $ Cumulative]" caption="Var $ Cumulative" measure="1" displayFolder="" measureGroup="Actual" count="0"/>
    <cacheHierarchy uniqueName="[Measures].[Var % Cumulative]" caption="Var % Cumulative" measure="1" displayFolder="" measureGroup="Actual" count="0"/>
    <cacheHierarchy uniqueName="[Measures].[Variance Slicer Selected]" caption="Variance Slicer Selected" measure="1" displayFolder="" measureGroup="RepVarSlicer" count="0"/>
    <cacheHierarchy uniqueName="[Measures].[Variance Analysis Amount]" caption="Variance Analysis Amount" measure="1" displayFolder="" measureGroup="Actual" count="0"/>
    <cacheHierarchy uniqueName="[Measures].[Period Selected]" caption="Period Selected" measure="1" displayFolder="" measureGroup="TimeSeries" count="0"/>
    <cacheHierarchy uniqueName="[Measures].[DB Actual Account Amount]" caption="DB Actual Account Amount" measure="1" displayFolder="" measureGroup="Actual" count="0"/>
    <cacheHierarchy uniqueName="[Measures].[DB Budget Account Amount]" caption="DB Budget Account Amount" measure="1" displayFolder="" measureGroup="Actual" count="0"/>
    <cacheHierarchy uniqueName="[Measures].[DB Var $ Amount]" caption="DB Var $ Amount" measure="1" displayFolder="" measureGroup="Actual" count="0"/>
    <cacheHierarchy uniqueName="[Measures].[DB Var % Amount]" caption="DB Var % Amount" measure="1" displayFolder="" measureGroup="Actual" count="0"/>
    <cacheHierarchy uniqueName="[Measures].[Time Interval Selected]" caption="Time Interval Selected" measure="1" displayFolder="" measureGroup="DB_TimeIntervalSlicer" count="0"/>
    <cacheHierarchy uniqueName="[Measures].[Actual Report Amount w/ Time Filter]" caption="Actual Report Amount w/ Time Filter" measure="1" displayFolder="" measureGroup="Actual" count="0"/>
    <cacheHierarchy uniqueName="[Measures].[Var $ w/ Time Filter]" caption="Var $ w/ Time Filter" measure="1" displayFolder="" measureGroup="Actual" count="0"/>
    <cacheHierarchy uniqueName="[Measures].[Var % w/ Time Filter]" caption="Var % w/ Time Filter" measure="1" displayFolder="" measureGroup="Actual" count="0" oneField="1">
      <fieldsUsage count="1">
        <fieldUsage x="3"/>
      </fieldsUsage>
    </cacheHierarchy>
    <cacheHierarchy uniqueName="[Measures].[Growth % w/ Time Filter]" caption="Growth % w/ Time Filter" measure="1" displayFolder="" measureGroup="Actual" count="0"/>
    <cacheHierarchy uniqueName="[Measures].[% Over Revenue w/ Time Filter]" caption="% Over Revenue w/ Time Filter" measure="1" displayFolder="" measureGroup="Actual" count="0"/>
    <cacheHierarchy uniqueName="[Measures].[__XL_Count Budget]" caption="__XL_Count Budget" measure="1" displayFolder="" measureGroup="Budget" count="0" hidden="1"/>
    <cacheHierarchy uniqueName="[Measures].[__XL_Count Actual]" caption="__XL_Count Actual" measure="1" displayFolder="" measureGroup="Actual" count="0" hidden="1"/>
    <cacheHierarchy uniqueName="[Measures].[__XL_Count TimeSeries]" caption="__XL_Count TimeSeries" measure="1" displayFolder="" measureGroup="TimeSeries" count="0" hidden="1"/>
    <cacheHierarchy uniqueName="[Measures].[__XL_Count COA]" caption="__XL_Count COA" measure="1" displayFolder="" measureGroup="COA" count="0" hidden="1"/>
    <cacheHierarchy uniqueName="[Measures].[__XL_Count Header]" caption="__XL_Count Header" measure="1" displayFolder="" measureGroup="Header" count="0" hidden="1"/>
    <cacheHierarchy uniqueName="[Measures].[__XL_Count Scenario]" caption="__XL_Count Scenario" measure="1" displayFolder="" measureGroup="Scenario" count="0" hidden="1"/>
    <cacheHierarchy uniqueName="[Measures].[__XL_Count SumMethod]" caption="__XL_Count SumMethod" measure="1" displayFolder="" measureGroup="SumMethod" count="0" hidden="1"/>
    <cacheHierarchy uniqueName="[Measures].[__XL_Count DataType]" caption="__XL_Count DataType" measure="1" displayFolder="" measureGroup="DataType" count="0" hidden="1"/>
    <cacheHierarchy uniqueName="[Measures].[__XL_Count HorAnalysis]" caption="__XL_Count HorAnalysis" measure="1" displayFolder="" measureGroup="HorAnalysis" count="0" hidden="1"/>
    <cacheHierarchy uniqueName="[Measures].[__XL_Count RepPLSlicer]" caption="__XL_Count RepPLSlicer" measure="1" displayFolder="" measureGroup="RepPLSlicer" count="0" hidden="1"/>
    <cacheHierarchy uniqueName="[Measures].[__XL_Count RepVarSlicer]" caption="__XL_Count RepVarSlicer" measure="1" displayFolder="" measureGroup="RepVarSlicer" count="0" hidden="1"/>
    <cacheHierarchy uniqueName="[Measures].[__XL_Count DB_TimeIntervalSlicer]" caption="__XL_Count DB_TimeIntervalSlicer" measure="1" displayFolder="" measureGroup="DB_TimeIntervalSlicer" count="0" hidden="1"/>
    <cacheHierarchy uniqueName="[Measures].[__No measures defined]" caption="__No measures defined" measure="1" displayFolder="" count="0" hidden="1"/>
    <cacheHierarchy uniqueName="[Measures].[Sum of KEY]" caption="Sum of KEY" measure="1" displayFolder="" measureGroup="RepPLSlicer" count="0" hidden="1">
      <extLst>
        <ext xmlns:x15="http://schemas.microsoft.com/office/spreadsheetml/2010/11/main" uri="{B97F6D7D-B522-45F9-BDA1-12C45D357490}">
          <x15:cacheHierarchy aggregatedColumn="29"/>
        </ext>
      </extLst>
    </cacheHierarchy>
    <cacheHierarchy uniqueName="[Measures].[Count of QUARTER LABEL]" caption="Count of QUARTER LABEL" measure="1" displayFolder="" measureGroup="TimeSeries" count="0" hidden="1">
      <extLst>
        <ext xmlns:x15="http://schemas.microsoft.com/office/spreadsheetml/2010/11/main" uri="{B97F6D7D-B522-45F9-BDA1-12C45D357490}">
          <x15:cacheHierarchy aggregatedColumn="46"/>
        </ext>
      </extLst>
    </cacheHierarchy>
    <cacheHierarchy uniqueName="[Measures].[Sum of VAR CALCULATION]" caption="Sum of VAR CALCULATION" measure="1" displayFolder="" measureGroup="Header" count="0" hidden="1">
      <extLst>
        <ext xmlns:x15="http://schemas.microsoft.com/office/spreadsheetml/2010/11/main" uri="{B97F6D7D-B522-45F9-BDA1-12C45D357490}">
          <x15:cacheHierarchy aggregatedColumn="25"/>
        </ext>
      </extLst>
    </cacheHierarchy>
    <cacheHierarchy uniqueName="[Measures].[Count of ACCOUNT]" caption="Count of ACCOUNT" measure="1" displayFolder="" measureGroup="COA" count="0" hidden="1">
      <extLst>
        <ext xmlns:x15="http://schemas.microsoft.com/office/spreadsheetml/2010/11/main" uri="{B97F6D7D-B522-45F9-BDA1-12C45D357490}">
          <x15:cacheHierarchy aggregatedColumn="9"/>
        </ext>
      </extLst>
    </cacheHierarchy>
  </cacheHierarchies>
  <kpis count="0"/>
  <dimensions count="13">
    <dimension name="Actual" uniqueName="[Actual]" caption="Actual"/>
    <dimension name="Budget" uniqueName="[Budget]" caption="Budget"/>
    <dimension name="COA" uniqueName="[COA]" caption="COA"/>
    <dimension name="DataType" uniqueName="[DataType]" caption="DataType"/>
    <dimension name="DB_TimeIntervalSlicer" uniqueName="[DB_TimeIntervalSlicer]" caption="DB_TimeIntervalSlicer"/>
    <dimension name="Header" uniqueName="[Header]" caption="Header"/>
    <dimension name="HorAnalysis" uniqueName="[HorAnalysis]" caption="HorAnalysis"/>
    <dimension measure="1" name="Measures" uniqueName="[Measures]" caption="Measures"/>
    <dimension name="RepPLSlicer" uniqueName="[RepPLSlicer]" caption="RepPLSlicer"/>
    <dimension name="RepVarSlicer" uniqueName="[RepVarSlicer]" caption="RepVarSlicer"/>
    <dimension name="Scenario" uniqueName="[Scenario]" caption="Scenario"/>
    <dimension name="SumMethod" uniqueName="[SumMethod]" caption="SumMethod"/>
    <dimension name="TimeSeries" uniqueName="[TimeSeries]" caption="TimeSeries"/>
  </dimensions>
  <measureGroups count="12">
    <measureGroup name="Actual" caption="Actual"/>
    <measureGroup name="Budget" caption="Budget"/>
    <measureGroup name="COA" caption="COA"/>
    <measureGroup name="DataType" caption="DataType"/>
    <measureGroup name="DB_TimeIntervalSlicer" caption="DB_TimeIntervalSlicer"/>
    <measureGroup name="Header" caption="Header"/>
    <measureGroup name="HorAnalysis" caption="HorAnalysis"/>
    <measureGroup name="RepPLSlicer" caption="RepPLSlicer"/>
    <measureGroup name="RepVarSlicer" caption="RepVarSlicer"/>
    <measureGroup name="Scenario" caption="Scenario"/>
    <measureGroup name="SumMethod" caption="SumMethod"/>
    <measureGroup name="TimeSeries" caption="TimeSeries"/>
  </measureGroups>
  <maps count="23">
    <map measureGroup="0" dimension="0"/>
    <map measureGroup="0" dimension="2"/>
    <map measureGroup="0" dimension="5"/>
    <map measureGroup="0" dimension="12"/>
    <map measureGroup="1" dimension="1"/>
    <map measureGroup="1" dimension="2"/>
    <map measureGroup="1" dimension="5"/>
    <map measureGroup="1" dimension="12"/>
    <map measureGroup="2" dimension="2"/>
    <map measureGroup="2" dimension="5"/>
    <map measureGroup="3" dimension="3"/>
    <map measureGroup="4" dimension="4"/>
    <map measureGroup="5" dimension="5"/>
    <map measureGroup="6" dimension="6"/>
    <map measureGroup="7" dimension="8"/>
    <map measureGroup="7" dimension="10"/>
    <map measureGroup="7" dimension="11"/>
    <map measureGroup="8" dimension="3"/>
    <map measureGroup="8" dimension="9"/>
    <map measureGroup="8" dimension="11"/>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c valencia" refreshedDate="44939.004684837964" backgroundQuery="1" createdVersion="6" refreshedVersion="8" minRefreshableVersion="3" recordCount="0" supportSubquery="1" supportAdvancedDrill="1" xr:uid="{3CB7B043-8F07-4ED9-99E4-7957D7DCE335}">
  <cacheSource type="external" connectionId="6"/>
  <cacheFields count="5">
    <cacheField name="[TimeSeries].[FISCAL YEAR].[FISCAL YEAR]" caption="FISCAL YEAR" numFmtId="0" hierarchy="45" level="1">
      <sharedItems containsSemiMixedTypes="0" containsString="0" containsNumber="1" containsInteger="1" minValue="2014" maxValue="2018" count="5">
        <n v="2014"/>
        <n v="2015"/>
        <n v="2016"/>
        <n v="2017"/>
        <n v="2018"/>
      </sharedItems>
      <extLst>
        <ext xmlns:x15="http://schemas.microsoft.com/office/spreadsheetml/2010/11/main" uri="{4F2E5C28-24EA-4eb8-9CBF-B6C8F9C3D259}">
          <x15:cachedUniqueNames>
            <x15:cachedUniqueName index="0" name="[TimeSeries].[FISCAL YEAR].&amp;[2014]"/>
            <x15:cachedUniqueName index="1" name="[TimeSeries].[FISCAL YEAR].&amp;[2015]"/>
            <x15:cachedUniqueName index="2" name="[TimeSeries].[FISCAL YEAR].&amp;[2016]"/>
            <x15:cachedUniqueName index="3" name="[TimeSeries].[FISCAL YEAR].&amp;[2017]"/>
            <x15:cachedUniqueName index="4" name="[TimeSeries].[FISCAL YEAR].&amp;[2018]"/>
          </x15:cachedUniqueNames>
        </ext>
      </extLst>
    </cacheField>
    <cacheField name="[TimeSeries].[QUARTER LABEL].[QUARTER LABEL]" caption="QUARTER LABEL" numFmtId="0" hierarchy="46" level="1">
      <sharedItems count="4">
        <s v="Q1"/>
        <s v="Q2"/>
        <s v="Q3"/>
        <s v="Q4"/>
      </sharedItems>
      <extLst>
        <ext xmlns:x15="http://schemas.microsoft.com/office/spreadsheetml/2010/11/main" uri="{4F2E5C28-24EA-4eb8-9CBF-B6C8F9C3D259}">
          <x15:cachedUniqueNames>
            <x15:cachedUniqueName index="0" name="[TimeSeries].[QUARTER LABEL].&amp;[Q1]"/>
            <x15:cachedUniqueName index="1" name="[TimeSeries].[QUARTER LABEL].&amp;[Q2]"/>
            <x15:cachedUniqueName index="2" name="[TimeSeries].[QUARTER LABEL].&amp;[Q3]"/>
            <x15:cachedUniqueName index="3" name="[TimeSeries].[QUARTER LABEL].&amp;[Q4]"/>
          </x15:cachedUniqueNames>
        </ext>
      </extLst>
    </cacheField>
    <cacheField name="[DB_TimeIntervalSlicer].[TIME INTERVAL].[TIME INTERVAL]" caption="TIME INTERVAL" numFmtId="0" hierarchy="20" level="1">
      <sharedItems containsSemiMixedTypes="0" containsNonDate="0" containsString="0"/>
    </cacheField>
    <cacheField name="[Measures].[% Over Revenue w/ Time Filter]" caption="% Over Revenue w/ Time Filter" numFmtId="0" hierarchy="112" level="32767"/>
    <cacheField name="[Header].[HEADER].[HEADER]" caption="HEADER" numFmtId="0" hierarchy="22" level="1">
      <sharedItems containsSemiMixedTypes="0" containsNonDate="0" containsString="0"/>
    </cacheField>
  </cacheFields>
  <cacheHierarchies count="130">
    <cacheHierarchy uniqueName="[Actual].[ACCOUNT KEY]" caption="ACCOUNT KEY" attribute="1" defaultMemberUniqueName="[Actual].[ACCOUNT KEY].[All]" allUniqueName="[Actual].[ACCOUNT KEY].[All]" dimensionUniqueName="[Actual]" displayFolder="" count="0" memberValueDatatype="20" unbalanced="0"/>
    <cacheHierarchy uniqueName="[Actual].[PERIOD KEY]" caption="PERIOD KEY" attribute="1" defaultMemberUniqueName="[Actual].[PERIOD KEY].[All]" allUniqueName="[Actual].[PERIOD KEY].[All]" dimensionUniqueName="[Actual]" displayFolder="" count="0" memberValueDatatype="20" unbalanced="0"/>
    <cacheHierarchy uniqueName="[Actual].[AMOUNT]" caption="AMOUNT" attribute="1" defaultMemberUniqueName="[Actual].[AMOUNT].[All]" allUniqueName="[Actual].[AMOUNT].[All]" dimensionUniqueName="[Actual]" displayFolder="" count="0" memberValueDatatype="20" unbalanced="0"/>
    <cacheHierarchy uniqueName="[Actual].[SCENARIO KEY]" caption="SCENARIO KEY" attribute="1" defaultMemberUniqueName="[Actual].[SCENARIO KEY].[All]" allUniqueName="[Actual].[SCENARIO KEY].[All]" dimensionUniqueName="[Actual]" displayFolder="" count="0" memberValueDatatype="20" unbalanced="0"/>
    <cacheHierarchy uniqueName="[Budget].[ACCOUNT KEY]" caption="ACCOUNT KEY" attribute="1" defaultMemberUniqueName="[Budget].[ACCOUNT KEY].[All]" allUniqueName="[Budget].[ACCOUNT KEY].[All]" dimensionUniqueName="[Budget]" displayFolder="" count="0" memberValueDatatype="20" unbalanced="0"/>
    <cacheHierarchy uniqueName="[Budget].[PERIOD KEY]" caption="PERIOD KEY" attribute="1" defaultMemberUniqueName="[Budget].[PERIOD KEY].[All]" allUniqueName="[Budget].[PERIOD KEY].[All]" dimensionUniqueName="[Budget]" displayFolder="" count="0" memberValueDatatype="20" unbalanced="0"/>
    <cacheHierarchy uniqueName="[Budget].[AMOUNT]" caption="AMOUNT" attribute="1" defaultMemberUniqueName="[Budget].[AMOUNT].[All]" allUniqueName="[Budget].[AMOUNT].[All]" dimensionUniqueName="[Budget]" displayFolder="" count="0" memberValueDatatype="20" unbalanced="0"/>
    <cacheHierarchy uniqueName="[Budget].[SCENARIO KEY]" caption="SCENARIO KEY" attribute="1" defaultMemberUniqueName="[Budget].[SCENARIO KEY].[All]" allUniqueName="[Budget].[SCENARIO KEY].[All]" dimensionUniqueName="[Budget]" displayFolder="" count="0" memberValueDatatype="20" unbalanced="0"/>
    <cacheHierarchy uniqueName="[COA].[ACCOUNT KEY]" caption="ACCOUNT KEY" attribute="1" defaultMemberUniqueName="[COA].[ACCOUNT KEY].[All]" allUniqueName="[COA].[ACCOUNT KEY].[All]" dimensionUniqueName="[COA]" displayFolder="" count="0" memberValueDatatype="130" unbalanced="0"/>
    <cacheHierarchy uniqueName="[COA].[ACCOUNT]" caption="ACCOUNT" attribute="1" defaultMemberUniqueName="[COA].[ACCOUNT].[All]" allUniqueName="[COA].[ACCOUNT].[All]" dimensionUniqueName="[COA]" displayFolder="" count="2" memberValueDatatype="130" unbalanced="0"/>
    <cacheHierarchy uniqueName="[COA].[CATEGORY]" caption="CATEGORY" attribute="1" defaultMemberUniqueName="[COA].[CATEGORY].[All]" allUniqueName="[COA].[CATEGORY].[All]" dimensionUniqueName="[COA]" displayFolder="" count="0" memberValueDatatype="130" unbalanced="0"/>
    <cacheHierarchy uniqueName="[COA].[SUB-HEADER]" caption="SUB-HEADER" attribute="1" defaultMemberUniqueName="[COA].[SUB-HEADER].[All]" allUniqueName="[COA].[SUB-HEADER].[All]" dimensionUniqueName="[COA]" displayFolder="" count="2" memberValueDatatype="130" unbalanced="0"/>
    <cacheHierarchy uniqueName="[COA].[HEADER KEY]" caption="HEADER KEY" attribute="1" defaultMemberUniqueName="[COA].[HEADER KEY].[All]" allUniqueName="[COA].[HEADER KEY].[All]" dimensionUniqueName="[COA]" displayFolder="" count="0" memberValueDatatype="20" unbalanced="0"/>
    <cacheHierarchy uniqueName="[COA].[SUB-HEADER DETAIL]" caption="SUB-HEADER DETAIL" attribute="1" defaultMemberUniqueName="[COA].[SUB-HEADER DETAIL].[All]" allUniqueName="[COA].[SUB-HEADER DETAIL].[All]" dimensionUniqueName="[COA]" displayFolder="" count="0" memberValueDatatype="20" unbalanced="0"/>
    <cacheHierarchy uniqueName="[COA].[REPORT SIGN]" caption="REPORT SIGN" attribute="1" defaultMemberUniqueName="[COA].[REPORT SIGN].[All]" allUniqueName="[COA].[REPORT SIGN].[All]" dimensionUniqueName="[COA]" displayFolder="" count="0" memberValueDatatype="20" unbalanced="0"/>
    <cacheHierarchy uniqueName="[COA].[CALCULATION SIGN]" caption="CALCULATION SIGN" attribute="1" defaultMemberUniqueName="[COA].[CALCULATION SIGN].[All]" allUniqueName="[COA].[CALCULATION SIGN].[All]" dimensionUniqueName="[COA]" displayFolder="" count="0" memberValueDatatype="20" unbalanced="0"/>
    <cacheHierarchy uniqueName="[COA].[SUB HEADER KEY]" caption="SUB HEADER KEY" attribute="1" defaultMemberUniqueName="[COA].[SUB HEADER KEY].[All]" allUniqueName="[COA].[SUB HEADER KEY].[All]" dimensionUniqueName="[COA]" displayFolder="" count="0" memberValueDatatype="130" unbalanced="0"/>
    <cacheHierarchy uniqueName="[DataType].[KEY]" caption="KEY" attribute="1" defaultMemberUniqueName="[DataType].[KEY].[All]" allUniqueName="[DataType].[KEY].[All]" dimensionUniqueName="[DataType]" displayFolder="" count="0" memberValueDatatype="20" unbalanced="0"/>
    <cacheHierarchy uniqueName="[DataType].[DATA TYPE]" caption="DATA TYPE" attribute="1" defaultMemberUniqueName="[DataType].[DATA TYPE].[All]" allUniqueName="[DataType].[DATA TYPE].[All]" dimensionUniqueName="[DataType]" displayFolder="" count="0" memberValueDatatype="130" unbalanced="0"/>
    <cacheHierarchy uniqueName="[DB_TimeIntervalSlicer].[KEY]" caption="KEY" attribute="1" defaultMemberUniqueName="[DB_TimeIntervalSlicer].[KEY].[All]" allUniqueName="[DB_TimeIntervalSlicer].[KEY].[All]" dimensionUniqueName="[DB_TimeIntervalSlicer]" displayFolder="" count="0" memberValueDatatype="20" unbalanced="0"/>
    <cacheHierarchy uniqueName="[DB_TimeIntervalSlicer].[TIME INTERVAL]" caption="TIME INTERVAL" attribute="1" defaultMemberUniqueName="[DB_TimeIntervalSlicer].[TIME INTERVAL].[All]" allUniqueName="[DB_TimeIntervalSlicer].[TIME INTERVAL].[All]" dimensionUniqueName="[DB_TimeIntervalSlicer]" displayFolder="" count="2" memberValueDatatype="130" unbalanced="0">
      <fieldsUsage count="2">
        <fieldUsage x="-1"/>
        <fieldUsage x="2"/>
      </fieldsUsage>
    </cacheHierarchy>
    <cacheHierarchy uniqueName="[Header].[HEADER KEY]" caption="HEADER KEY" attribute="1" defaultMemberUniqueName="[Header].[HEADER KEY].[All]" allUniqueName="[Header].[HEADER KEY].[All]" dimensionUniqueName="[Header]" displayFolder="" count="0" memberValueDatatype="20" unbalanced="0"/>
    <cacheHierarchy uniqueName="[Header].[HEADER]" caption="HEADER" attribute="1" defaultMemberUniqueName="[Header].[HEADER].[All]" allUniqueName="[Header].[HEADER].[All]" dimensionUniqueName="[Header]" displayFolder="" count="2" memberValueDatatype="130" unbalanced="0">
      <fieldsUsage count="2">
        <fieldUsage x="-1"/>
        <fieldUsage x="4"/>
      </fieldsUsage>
    </cacheHierarchy>
    <cacheHierarchy uniqueName="[Header].[DETAILS]" caption="DETAILS" attribute="1" defaultMemberUniqueName="[Header].[DETAILS].[All]" allUniqueName="[Header].[DETAILS].[All]" dimensionUniqueName="[Header]" displayFolder="" count="0" memberValueDatatype="20" unbalanced="0"/>
    <cacheHierarchy uniqueName="[Header].[CALCULATION]" caption="CALCULATION" attribute="1" defaultMemberUniqueName="[Header].[CALCULATION].[All]" allUniqueName="[Header].[CALCULATION].[All]" dimensionUniqueName="[Header]" displayFolder="" count="0" memberValueDatatype="20" unbalanced="0"/>
    <cacheHierarchy uniqueName="[Header].[VAR CALCULATION]" caption="VAR CALCULATION" attribute="1" defaultMemberUniqueName="[Header].[VAR CALCULATION].[All]" allUniqueName="[Header].[VAR CALCULATION].[All]" dimensionUniqueName="[Header]" displayFolder="" count="0" memberValueDatatype="20" unbalanced="0"/>
    <cacheHierarchy uniqueName="[Header].[CATEGORY]" caption="CATEGORY" attribute="1" defaultMemberUniqueName="[Header].[CATEGORY].[All]" allUniqueName="[Header].[CATEGORY].[All]" dimensionUniqueName="[Header]" displayFolder="" count="0" memberValueDatatype="130" unbalanced="0"/>
    <cacheHierarchy uniqueName="[HorAnalysis].[KEY]" caption="KEY" attribute="1" defaultMemberUniqueName="[HorAnalysis].[KEY].[All]" allUniqueName="[HorAnalysis].[KEY].[All]" dimensionUniqueName="[HorAnalysis]" displayFolder="" count="0" memberValueDatatype="20" unbalanced="0"/>
    <cacheHierarchy uniqueName="[HorAnalysis].[ANALYSIS METHOD]" caption="ANALYSIS METHOD" attribute="1" defaultMemberUniqueName="[HorAnalysis].[ANALYSIS METHOD].[All]" allUniqueName="[HorAnalysis].[ANALYSIS METHOD].[All]" dimensionUniqueName="[HorAnalysis]" displayFolder="" count="0" memberValueDatatype="130" unbalanced="0"/>
    <cacheHierarchy uniqueName="[RepPLSlicer].[KEY]" caption="KEY" attribute="1" defaultMemberUniqueName="[RepPLSlicer].[KEY].[All]" allUniqueName="[RepPLSlicer].[KEY].[All]" dimensionUniqueName="[RepPLSlicer]" displayFolder="" count="0" memberValueDatatype="20" unbalanced="0"/>
    <cacheHierarchy uniqueName="[RepPLSlicer].[PL SLICER]" caption="PL SLICER" attribute="1" defaultMemberUniqueName="[RepPLSlicer].[PL SLICER].[All]" allUniqueName="[RepPLSlicer].[PL SLICER].[All]" dimensionUniqueName="[RepPLSlicer]" displayFolder="" count="0" memberValueDatatype="130" unbalanced="0"/>
    <cacheHierarchy uniqueName="[RepPLSlicer].[SCENARIO KEY]" caption="SCENARIO KEY" attribute="1" defaultMemberUniqueName="[RepPLSlicer].[SCENARIO KEY].[All]" allUniqueName="[RepPLSlicer].[SCENARIO KEY].[All]" dimensionUniqueName="[RepPLSlicer]" displayFolder="" count="0" memberValueDatatype="20" unbalanced="0"/>
    <cacheHierarchy uniqueName="[RepPLSlicer].[SUM METHOD KEY]" caption="SUM METHOD KEY" attribute="1" defaultMemberUniqueName="[RepPLSlicer].[SUM METHOD KEY].[All]" allUniqueName="[RepPLSlicer].[SUM METHOD KEY].[All]" dimensionUniqueName="[RepPLSlicer]" displayFolder="" count="0" memberValueDatatype="20" unbalanced="0"/>
    <cacheHierarchy uniqueName="[RepVarSlicer].[KEY]" caption="KEY" attribute="1" defaultMemberUniqueName="[RepVarSlicer].[KEY].[All]" allUniqueName="[RepVarSlicer].[KEY].[All]" dimensionUniqueName="[RepVarSlicer]" displayFolder="" count="0" memberValueDatatype="20" unbalanced="0"/>
    <cacheHierarchy uniqueName="[RepVarSlicer].[VARIANCE SLICER]" caption="VARIANCE SLICER" attribute="1" defaultMemberUniqueName="[RepVarSlicer].[VARIANCE SLICER].[All]" allUniqueName="[RepVarSlicer].[VARIANCE SLICER].[All]" dimensionUniqueName="[RepVarSlicer]" displayFolder="" count="0" memberValueDatatype="130" unbalanced="0"/>
    <cacheHierarchy uniqueName="[RepVarSlicer].[DATA TYPE KEY]" caption="DATA TYPE KEY" attribute="1" defaultMemberUniqueName="[RepVarSlicer].[DATA TYPE KEY].[All]" allUniqueName="[RepVarSlicer].[DATA TYPE KEY].[All]" dimensionUniqueName="[RepVarSlicer]" displayFolder="" count="0" memberValueDatatype="20" unbalanced="0"/>
    <cacheHierarchy uniqueName="[RepVarSlicer].[SUM METHOD KEY]" caption="SUM METHOD KEY" attribute="1" defaultMemberUniqueName="[RepVarSlicer].[SUM METHOD KEY].[All]" allUniqueName="[RepVarSlicer].[SUM METHOD KEY].[All]" dimensionUniqueName="[RepVarSlicer]" displayFolder="" count="0" memberValueDatatype="20" unbalanced="0"/>
    <cacheHierarchy uniqueName="[Scenario].[KEY]" caption="KEY" attribute="1" defaultMemberUniqueName="[Scenario].[KEY].[All]" allUniqueName="[Scenario].[KEY].[All]" dimensionUniqueName="[Scenario]" displayFolder="" count="0" memberValueDatatype="20" unbalanced="0"/>
    <cacheHierarchy uniqueName="[Scenario].[SCENARIO]" caption="SCENARIO" attribute="1" defaultMemberUniqueName="[Scenario].[SCENARIO].[All]" allUniqueName="[Scenario].[SCENARIO].[All]" dimensionUniqueName="[Scenario]" displayFolder="" count="0" memberValueDatatype="130" unbalanced="0"/>
    <cacheHierarchy uniqueName="[SumMethod].[KEY]" caption="KEY" attribute="1" defaultMemberUniqueName="[SumMethod].[KEY].[All]" allUniqueName="[SumMethod].[KEY].[All]" dimensionUniqueName="[SumMethod]" displayFolder="" count="0" memberValueDatatype="20" unbalanced="0"/>
    <cacheHierarchy uniqueName="[SumMethod].[SUM METHOD]" caption="SUM METHOD" attribute="1" defaultMemberUniqueName="[SumMethod].[SUM METHOD].[All]" allUniqueName="[SumMethod].[SUM METHOD].[All]" dimensionUniqueName="[SumMethod]" displayFolder="" count="0" memberValueDatatype="130" unbalanced="0"/>
    <cacheHierarchy uniqueName="[TimeSeries].[PERIOD KEY]" caption="PERIOD KEY" attribute="1" defaultMemberUniqueName="[TimeSeries].[PERIOD KEY].[All]" allUniqueName="[TimeSeries].[PERIOD KEY].[All]" dimensionUniqueName="[TimeSeries]" displayFolder="" count="0" memberValueDatatype="20" unbalanced="0"/>
    <cacheHierarchy uniqueName="[TimeSeries].[EOPERIOD KEY]" caption="EOPERIOD KEY" attribute="1" time="1" defaultMemberUniqueName="[TimeSeries].[EOPERIOD KEY].[All]" allUniqueName="[TimeSeries].[EOPERIOD KEY].[All]" dimensionUniqueName="[TimeSeries]" displayFolder="" count="0" memberValueDatatype="7" unbalanced="0"/>
    <cacheHierarchy uniqueName="[TimeSeries].[CALENDAR YEAR]" caption="CALENDAR YEAR" attribute="1" defaultMemberUniqueName="[TimeSeries].[CALENDAR YEAR].[All]" allUniqueName="[TimeSeries].[CALENDAR YEAR].[All]" dimensionUniqueName="[TimeSeries]" displayFolder="" count="0" memberValueDatatype="20" unbalanced="0"/>
    <cacheHierarchy uniqueName="[TimeSeries].[MONTH KEY]" caption="MONTH KEY" attribute="1" defaultMemberUniqueName="[TimeSeries].[MONTH KEY].[All]" allUniqueName="[TimeSeries].[MONTH KEY].[All]" dimensionUniqueName="[TimeSeries]" displayFolder="" count="0" memberValueDatatype="20" unbalanced="0"/>
    <cacheHierarchy uniqueName="[TimeSeries].[FISCAL YEAR]" caption="FISCAL YEAR" attribute="1" defaultMemberUniqueName="[TimeSeries].[FISCAL YEAR].[All]" allUniqueName="[TimeSeries].[FISCAL YEAR].[All]" dimensionUniqueName="[TimeSeries]" displayFolder="" count="2" memberValueDatatype="20" unbalanced="0">
      <fieldsUsage count="2">
        <fieldUsage x="-1"/>
        <fieldUsage x="0"/>
      </fieldsUsage>
    </cacheHierarchy>
    <cacheHierarchy uniqueName="[TimeSeries].[QUARTER LABEL]" caption="QUARTER LABEL" attribute="1" defaultMemberUniqueName="[TimeSeries].[QUARTER LABEL].[All]" allUniqueName="[TimeSeries].[QUARTER LABEL].[All]" dimensionUniqueName="[TimeSeries]" displayFolder="" count="2" memberValueDatatype="130" unbalanced="0">
      <fieldsUsage count="2">
        <fieldUsage x="-1"/>
        <fieldUsage x="1"/>
      </fieldsUsage>
    </cacheHierarchy>
    <cacheHierarchy uniqueName="[TimeSeries].[EOPERIOD LABEL]" caption="EOPERIOD LABEL" attribute="1" defaultMemberUniqueName="[TimeSeries].[EOPERIOD LABEL].[All]" allUniqueName="[TimeSeries].[EOPERIOD LABEL].[All]" dimensionUniqueName="[TimeSeries]" displayFolder="" count="0" memberValueDatatype="130" unbalanced="0"/>
    <cacheHierarchy uniqueName="[TimeSeries].[QUARTER KEY]" caption="QUARTER KEY" attribute="1" defaultMemberUniqueName="[TimeSeries].[QUARTER KEY].[All]" allUniqueName="[TimeSeries].[QUARTER KEY].[All]" dimensionUniqueName="[TimeSeries]" displayFolder="" count="0" memberValueDatatype="130" unbalanced="0"/>
    <cacheHierarchy uniqueName="[Measures].[Actual Amount]" caption="Actual Amount" measure="1" displayFolder="" measureGroup="Actual" count="0"/>
    <cacheHierarchy uniqueName="[Measures].[Actual Amount w/ Report Sign]" caption="Actual Amount w/ Report Sign" measure="1" displayFolder="" measureGroup="Actual" count="0"/>
    <cacheHierarchy uniqueName="[Measures].[Actual Amount w/ Calculation Sign]" caption="Actual Amount w/ Calculation Sign" measure="1" displayFolder="" measureGroup="Actual" count="0"/>
    <cacheHierarchy uniqueName="[Measures].[Actual Running Sum]" caption="Actual Running Sum" measure="1" displayFolder="" measureGroup="Actual" count="0"/>
    <cacheHierarchy uniqueName="[Measures].[Actual Total Expenses]" caption="Actual Total Expenses" measure="1" displayFolder="" measureGroup="Actual" count="0"/>
    <cacheHierarchy uniqueName="[Measures].[Actual Header Amount]" caption="Actual Header Amount" measure="1" displayFolder="" measureGroup="Actual" count="0"/>
    <cacheHierarchy uniqueName="[Measures].[Actual Report Amount]" caption="Actual Report Amount" measure="1" displayFolder="" measureGroup="Actual" count="0"/>
    <cacheHierarchy uniqueName="[Measures].[Header Detail]" caption="Header Detail" measure="1" displayFolder="" measureGroup="Actual" count="0"/>
    <cacheHierarchy uniqueName="[Measures].[Header Calculation]" caption="Header Calculation" measure="1" displayFolder="" measureGroup="Actual" count="0"/>
    <cacheHierarchy uniqueName="[Measures].[Account IsFiltered]" caption="Account IsFiltered" measure="1" displayFolder="" measureGroup="Actual" count="0"/>
    <cacheHierarchy uniqueName="[Measures].[Budget Amount]" caption="Budget Amount" measure="1" displayFolder="" measureGroup="Budget" count="0"/>
    <cacheHierarchy uniqueName="[Measures].[Budget Amount w/ Report Sign]" caption="Budget Amount w/ Report Sign" measure="1" displayFolder="" measureGroup="Budget" count="0"/>
    <cacheHierarchy uniqueName="[Measures].[Budget Amount w/ Calculation Sign]" caption="Budget Amount w/ Calculation Sign" measure="1" displayFolder="" measureGroup="Budget" count="0"/>
    <cacheHierarchy uniqueName="[Measures].[Budget Running Sum]" caption="Budget Running Sum" measure="1" displayFolder="" measureGroup="Budget" count="0"/>
    <cacheHierarchy uniqueName="[Measures].[Budget Total Expense]" caption="Budget Total Expense" measure="1" displayFolder="" measureGroup="Budget" count="0"/>
    <cacheHierarchy uniqueName="[Measures].[Budget Header Amount]" caption="Budget Header Amount" measure="1" displayFolder="" measureGroup="Budget" count="0"/>
    <cacheHierarchy uniqueName="[Measures].[Budget Report Amount]" caption="Budget Report Amount" measure="1" displayFolder="" measureGroup="Budget" count="0"/>
    <cacheHierarchy uniqueName="[Measures].[Var $]" caption="Var $" measure="1" displayFolder="" measureGroup="Actual" count="0"/>
    <cacheHierarchy uniqueName="[Measures].[Var %]" caption="Var %" measure="1" displayFolder="" measureGroup="Actual" count="0"/>
    <cacheHierarchy uniqueName="[Measures].[Actual Prior Fiscal Year]" caption="Actual Prior Fiscal Year" measure="1" displayFolder="" measureGroup="Actual" count="0"/>
    <cacheHierarchy uniqueName="[Measures].[Actual Prior Quarter]" caption="Actual Prior Quarter" measure="1" displayFolder="" measureGroup="Actual" count="0"/>
    <cacheHierarchy uniqueName="[Measures].[Actual Prior Period Amount]" caption="Actual Prior Period Amount" measure="1" displayFolder="" measureGroup="Actual" count="0"/>
    <cacheHierarchy uniqueName="[Measures].[Change $ vs Prior Period]" caption="Change $ vs Prior Period" measure="1" displayFolder="" measureGroup="Actual" count="0"/>
    <cacheHierarchy uniqueName="[Measures].[Change % vs Prior Period]" caption="Change % vs Prior Period" measure="1" displayFolder="" measureGroup="Actual" count="0"/>
    <cacheHierarchy uniqueName="[Measures].[Actual Base Year Amount]" caption="Actual Base Year Amount" measure="1" displayFolder="" measureGroup="Actual" count="0"/>
    <cacheHierarchy uniqueName="[Measures].[Actual YoY%]" caption="Actual YoY%" measure="1" displayFolder="" measureGroup="Actual" count="0"/>
    <cacheHierarchy uniqueName="[Measures].[Actual Base Quarter Amount]" caption="Actual Base Quarter Amount" measure="1" displayFolder="" measureGroup="Actual" count="0"/>
    <cacheHierarchy uniqueName="[Measures].[Actual Base Period Amount]" caption="Actual Base Period Amount" measure="1" displayFolder="" measureGroup="Actual" count="0"/>
    <cacheHierarchy uniqueName="[Measures].[Growth $]" caption="Growth $" measure="1" displayFolder="" measureGroup="Actual" count="0"/>
    <cacheHierarchy uniqueName="[Measures].[Growth %]" caption="Growth %" measure="1" displayFolder="" measureGroup="Actual" count="0"/>
    <cacheHierarchy uniqueName="[Measures].[Actual Same Quarter Last Year]" caption="Actual Same Quarter Last Year" measure="1" displayFolder="" measureGroup="Actual" count="0"/>
    <cacheHierarchy uniqueName="[Measures].[Actual QoQ$]" caption="Actual QoQ$" measure="1" displayFolder="" measureGroup="Actual" count="0"/>
    <cacheHierarchy uniqueName="[Measures].[Actual QoQ%]" caption="Actual QoQ%" measure="1" displayFolder="" measureGroup="Actual" count="0"/>
    <cacheHierarchy uniqueName="[Measures].[Actual PoP%]" caption="Actual PoP%" measure="1" displayFolder="" measureGroup="Actual" count="0"/>
    <cacheHierarchy uniqueName="[Measures].[Actual Cumulative Amount]" caption="Actual Cumulative Amount" measure="1" displayFolder="" measureGroup="Actual" count="0"/>
    <cacheHierarchy uniqueName="[Measures].[Sub-header IsFiltered]" caption="Sub-header IsFiltered" measure="1" displayFolder="" measureGroup="Actual" count="0"/>
    <cacheHierarchy uniqueName="[Measures].[Sub Header Detail]" caption="Sub Header Detail" measure="1" displayFolder="" measureGroup="Actual" count="0"/>
    <cacheHierarchy uniqueName="[Measures].[PL Amount]" caption="PL Amount" measure="1" displayFolder="" measureGroup="Actual" count="0"/>
    <cacheHierarchy uniqueName="[Measures].[Scenario Selected]" caption="Scenario Selected" measure="1" displayFolder="" measureGroup="Scenario" count="0"/>
    <cacheHierarchy uniqueName="[Measures].[Sum Method Selected]" caption="Sum Method Selected" measure="1" displayFolder="" measureGroup="SumMethod" count="0"/>
    <cacheHierarchy uniqueName="[Measures].[PL Slicer Selected]" caption="PL Slicer Selected" measure="1" displayFolder="" measureGroup="RepPLSlicer" count="0"/>
    <cacheHierarchy uniqueName="[Measures].[Budget Cumulative Amount]" caption="Budget Cumulative Amount" measure="1" displayFolder="" measureGroup="Budget" count="0"/>
    <cacheHierarchy uniqueName="[Measures].[HorAnalysis Selected]" caption="HorAnalysis Selected" measure="1" displayFolder="" measureGroup="HorAnalysis" count="0"/>
    <cacheHierarchy uniqueName="[Measures].[Horizontal Analysis Amount]" caption="Horizontal Analysis Amount" measure="1" displayFolder="" measureGroup="Actual" count="0"/>
    <cacheHierarchy uniqueName="[Measures].[Revenue]" caption="Revenue" measure="1" displayFolder="" measureGroup="Actual" count="0"/>
    <cacheHierarchy uniqueName="[Measures].[% Over Revenue]" caption="% Over Revenue" measure="1" displayFolder="" measureGroup="Actual" count="0"/>
    <cacheHierarchy uniqueName="[Measures].[Revenue Cumulative]" caption="Revenue Cumulative" measure="1" displayFolder="" measureGroup="Actual" count="0"/>
    <cacheHierarchy uniqueName="[Measures].[% Over Revenue Cumulative]" caption="% Over Revenue Cumulative" measure="1" displayFolder="" measureGroup="Actual" count="0"/>
    <cacheHierarchy uniqueName="[Measures].[Vertical Analysis Amount]" caption="Vertical Analysis Amount" measure="1" displayFolder="" measureGroup="Actual" count="0"/>
    <cacheHierarchy uniqueName="[Measures].[Var $ Cumulative]" caption="Var $ Cumulative" measure="1" displayFolder="" measureGroup="Actual" count="0"/>
    <cacheHierarchy uniqueName="[Measures].[Var % Cumulative]" caption="Var % Cumulative" measure="1" displayFolder="" measureGroup="Actual" count="0"/>
    <cacheHierarchy uniqueName="[Measures].[Variance Slicer Selected]" caption="Variance Slicer Selected" measure="1" displayFolder="" measureGroup="RepVarSlicer" count="0"/>
    <cacheHierarchy uniqueName="[Measures].[Variance Analysis Amount]" caption="Variance Analysis Amount" measure="1" displayFolder="" measureGroup="Actual" count="0"/>
    <cacheHierarchy uniqueName="[Measures].[Period Selected]" caption="Period Selected" measure="1" displayFolder="" measureGroup="TimeSeries" count="0"/>
    <cacheHierarchy uniqueName="[Measures].[DB Actual Account Amount]" caption="DB Actual Account Amount" measure="1" displayFolder="" measureGroup="Actual" count="0"/>
    <cacheHierarchy uniqueName="[Measures].[DB Budget Account Amount]" caption="DB Budget Account Amount" measure="1" displayFolder="" measureGroup="Actual" count="0"/>
    <cacheHierarchy uniqueName="[Measures].[DB Var $ Amount]" caption="DB Var $ Amount" measure="1" displayFolder="" measureGroup="Actual" count="0"/>
    <cacheHierarchy uniqueName="[Measures].[DB Var % Amount]" caption="DB Var % Amount" measure="1" displayFolder="" measureGroup="Actual" count="0"/>
    <cacheHierarchy uniqueName="[Measures].[Time Interval Selected]" caption="Time Interval Selected" measure="1" displayFolder="" measureGroup="DB_TimeIntervalSlicer" count="0"/>
    <cacheHierarchy uniqueName="[Measures].[Actual Report Amount w/ Time Filter]" caption="Actual Report Amount w/ Time Filter" measure="1" displayFolder="" measureGroup="Actual" count="0"/>
    <cacheHierarchy uniqueName="[Measures].[Var $ w/ Time Filter]" caption="Var $ w/ Time Filter" measure="1" displayFolder="" measureGroup="Actual" count="0"/>
    <cacheHierarchy uniqueName="[Measures].[Var % w/ Time Filter]" caption="Var % w/ Time Filter" measure="1" displayFolder="" measureGroup="Actual" count="0"/>
    <cacheHierarchy uniqueName="[Measures].[Growth % w/ Time Filter]" caption="Growth % w/ Time Filter" measure="1" displayFolder="" measureGroup="Actual" count="0"/>
    <cacheHierarchy uniqueName="[Measures].[% Over Revenue w/ Time Filter]" caption="% Over Revenue w/ Time Filter" measure="1" displayFolder="" measureGroup="Actual" count="0" oneField="1">
      <fieldsUsage count="1">
        <fieldUsage x="3"/>
      </fieldsUsage>
    </cacheHierarchy>
    <cacheHierarchy uniqueName="[Measures].[__XL_Count Budget]" caption="__XL_Count Budget" measure="1" displayFolder="" measureGroup="Budget" count="0" hidden="1"/>
    <cacheHierarchy uniqueName="[Measures].[__XL_Count Actual]" caption="__XL_Count Actual" measure="1" displayFolder="" measureGroup="Actual" count="0" hidden="1"/>
    <cacheHierarchy uniqueName="[Measures].[__XL_Count TimeSeries]" caption="__XL_Count TimeSeries" measure="1" displayFolder="" measureGroup="TimeSeries" count="0" hidden="1"/>
    <cacheHierarchy uniqueName="[Measures].[__XL_Count COA]" caption="__XL_Count COA" measure="1" displayFolder="" measureGroup="COA" count="0" hidden="1"/>
    <cacheHierarchy uniqueName="[Measures].[__XL_Count Header]" caption="__XL_Count Header" measure="1" displayFolder="" measureGroup="Header" count="0" hidden="1"/>
    <cacheHierarchy uniqueName="[Measures].[__XL_Count Scenario]" caption="__XL_Count Scenario" measure="1" displayFolder="" measureGroup="Scenario" count="0" hidden="1"/>
    <cacheHierarchy uniqueName="[Measures].[__XL_Count SumMethod]" caption="__XL_Count SumMethod" measure="1" displayFolder="" measureGroup="SumMethod" count="0" hidden="1"/>
    <cacheHierarchy uniqueName="[Measures].[__XL_Count DataType]" caption="__XL_Count DataType" measure="1" displayFolder="" measureGroup="DataType" count="0" hidden="1"/>
    <cacheHierarchy uniqueName="[Measures].[__XL_Count HorAnalysis]" caption="__XL_Count HorAnalysis" measure="1" displayFolder="" measureGroup="HorAnalysis" count="0" hidden="1"/>
    <cacheHierarchy uniqueName="[Measures].[__XL_Count RepPLSlicer]" caption="__XL_Count RepPLSlicer" measure="1" displayFolder="" measureGroup="RepPLSlicer" count="0" hidden="1"/>
    <cacheHierarchy uniqueName="[Measures].[__XL_Count RepVarSlicer]" caption="__XL_Count RepVarSlicer" measure="1" displayFolder="" measureGroup="RepVarSlicer" count="0" hidden="1"/>
    <cacheHierarchy uniqueName="[Measures].[__XL_Count DB_TimeIntervalSlicer]" caption="__XL_Count DB_TimeIntervalSlicer" measure="1" displayFolder="" measureGroup="DB_TimeIntervalSlicer" count="0" hidden="1"/>
    <cacheHierarchy uniqueName="[Measures].[__No measures defined]" caption="__No measures defined" measure="1" displayFolder="" count="0" hidden="1"/>
    <cacheHierarchy uniqueName="[Measures].[Sum of KEY]" caption="Sum of KEY" measure="1" displayFolder="" measureGroup="RepPLSlicer" count="0" hidden="1">
      <extLst>
        <ext xmlns:x15="http://schemas.microsoft.com/office/spreadsheetml/2010/11/main" uri="{B97F6D7D-B522-45F9-BDA1-12C45D357490}">
          <x15:cacheHierarchy aggregatedColumn="29"/>
        </ext>
      </extLst>
    </cacheHierarchy>
    <cacheHierarchy uniqueName="[Measures].[Count of QUARTER LABEL]" caption="Count of QUARTER LABEL" measure="1" displayFolder="" measureGroup="TimeSeries" count="0" hidden="1">
      <extLst>
        <ext xmlns:x15="http://schemas.microsoft.com/office/spreadsheetml/2010/11/main" uri="{B97F6D7D-B522-45F9-BDA1-12C45D357490}">
          <x15:cacheHierarchy aggregatedColumn="46"/>
        </ext>
      </extLst>
    </cacheHierarchy>
    <cacheHierarchy uniqueName="[Measures].[Sum of VAR CALCULATION]" caption="Sum of VAR CALCULATION" measure="1" displayFolder="" measureGroup="Header" count="0" hidden="1">
      <extLst>
        <ext xmlns:x15="http://schemas.microsoft.com/office/spreadsheetml/2010/11/main" uri="{B97F6D7D-B522-45F9-BDA1-12C45D357490}">
          <x15:cacheHierarchy aggregatedColumn="25"/>
        </ext>
      </extLst>
    </cacheHierarchy>
    <cacheHierarchy uniqueName="[Measures].[Count of ACCOUNT]" caption="Count of ACCOUNT" measure="1" displayFolder="" measureGroup="COA" count="0" hidden="1">
      <extLst>
        <ext xmlns:x15="http://schemas.microsoft.com/office/spreadsheetml/2010/11/main" uri="{B97F6D7D-B522-45F9-BDA1-12C45D357490}">
          <x15:cacheHierarchy aggregatedColumn="9"/>
        </ext>
      </extLst>
    </cacheHierarchy>
  </cacheHierarchies>
  <kpis count="0"/>
  <dimensions count="13">
    <dimension name="Actual" uniqueName="[Actual]" caption="Actual"/>
    <dimension name="Budget" uniqueName="[Budget]" caption="Budget"/>
    <dimension name="COA" uniqueName="[COA]" caption="COA"/>
    <dimension name="DataType" uniqueName="[DataType]" caption="DataType"/>
    <dimension name="DB_TimeIntervalSlicer" uniqueName="[DB_TimeIntervalSlicer]" caption="DB_TimeIntervalSlicer"/>
    <dimension name="Header" uniqueName="[Header]" caption="Header"/>
    <dimension name="HorAnalysis" uniqueName="[HorAnalysis]" caption="HorAnalysis"/>
    <dimension measure="1" name="Measures" uniqueName="[Measures]" caption="Measures"/>
    <dimension name="RepPLSlicer" uniqueName="[RepPLSlicer]" caption="RepPLSlicer"/>
    <dimension name="RepVarSlicer" uniqueName="[RepVarSlicer]" caption="RepVarSlicer"/>
    <dimension name="Scenario" uniqueName="[Scenario]" caption="Scenario"/>
    <dimension name="SumMethod" uniqueName="[SumMethod]" caption="SumMethod"/>
    <dimension name="TimeSeries" uniqueName="[TimeSeries]" caption="TimeSeries"/>
  </dimensions>
  <measureGroups count="12">
    <measureGroup name="Actual" caption="Actual"/>
    <measureGroup name="Budget" caption="Budget"/>
    <measureGroup name="COA" caption="COA"/>
    <measureGroup name="DataType" caption="DataType"/>
    <measureGroup name="DB_TimeIntervalSlicer" caption="DB_TimeIntervalSlicer"/>
    <measureGroup name="Header" caption="Header"/>
    <measureGroup name="HorAnalysis" caption="HorAnalysis"/>
    <measureGroup name="RepPLSlicer" caption="RepPLSlicer"/>
    <measureGroup name="RepVarSlicer" caption="RepVarSlicer"/>
    <measureGroup name="Scenario" caption="Scenario"/>
    <measureGroup name="SumMethod" caption="SumMethod"/>
    <measureGroup name="TimeSeries" caption="TimeSeries"/>
  </measureGroups>
  <maps count="23">
    <map measureGroup="0" dimension="0"/>
    <map measureGroup="0" dimension="2"/>
    <map measureGroup="0" dimension="5"/>
    <map measureGroup="0" dimension="12"/>
    <map measureGroup="1" dimension="1"/>
    <map measureGroup="1" dimension="2"/>
    <map measureGroup="1" dimension="5"/>
    <map measureGroup="1" dimension="12"/>
    <map measureGroup="2" dimension="2"/>
    <map measureGroup="2" dimension="5"/>
    <map measureGroup="3" dimension="3"/>
    <map measureGroup="4" dimension="4"/>
    <map measureGroup="5" dimension="5"/>
    <map measureGroup="6" dimension="6"/>
    <map measureGroup="7" dimension="8"/>
    <map measureGroup="7" dimension="10"/>
    <map measureGroup="7" dimension="11"/>
    <map measureGroup="8" dimension="3"/>
    <map measureGroup="8" dimension="9"/>
    <map measureGroup="8" dimension="11"/>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c valencia" refreshedDate="44939.004981134261" backgroundQuery="1" createdVersion="6" refreshedVersion="8" minRefreshableVersion="3" recordCount="0" supportSubquery="1" supportAdvancedDrill="1" xr:uid="{BF8A5BDA-ED65-4661-B39D-F16DC218A2BE}">
  <cacheSource type="external" connectionId="6"/>
  <cacheFields count="8">
    <cacheField name="[COA].[SUB-HEADER].[SUB-HEADER]" caption="SUB-HEADER" numFmtId="0" hierarchy="11" level="1">
      <sharedItems containsNonDate="0" count="7">
        <s v="Motor Vehicle Expenses"/>
        <s v="Website Expenses"/>
        <s v="Employment Expenses"/>
        <s v="Occupancy Costs"/>
        <s v="General &amp; Administrative"/>
        <s v="Marketing &amp; Promotional"/>
        <s v="Operating Expenses"/>
      </sharedItems>
    </cacheField>
    <cacheField name="[COA].[ACCOUNT].[ACCOUNT]" caption="ACCOUNT" numFmtId="0" hierarchy="9" level="1">
      <sharedItems containsNonDate="0" count="36">
        <s v="Fuel"/>
        <s v="Vehicle service costs"/>
        <s v="Tyres &amp; other replacement costs"/>
        <s v="Insurance"/>
        <s v="Registrations"/>
        <s v="Domain name registration"/>
        <s v="Hosting expenses"/>
        <s v="Salaries/Wages"/>
        <s v="Superannuation"/>
        <s v="Other - Employee Benefits"/>
        <s v="Recruitment costs"/>
        <s v="Workcover Insurance"/>
        <s v="Electricity/Gas"/>
        <s v="Telephones"/>
        <s v="Property Insurance"/>
        <s v="Rent"/>
        <s v="Repair &amp; maintenance"/>
        <s v="Waste removal"/>
        <s v="Water"/>
        <s v="Office Supplies"/>
        <s v="License fees"/>
        <s v="Business insurance"/>
        <s v="Bank charges"/>
        <s v="Credit card commission"/>
        <s v="Consultant fees"/>
        <s v="Advertising"/>
        <s v="Promotion - General"/>
        <s v="Promotion - Other"/>
        <s v="Newspapers &amp; magazines"/>
        <s v="Parking/Taxis/Tolls"/>
        <s v="Entertainment/Meals"/>
        <s v="Travel/Accomodation"/>
        <s v="Laundry/dry cleaning"/>
        <s v="Cleaning &amp; cleaning products"/>
        <s v="Sundry supplies"/>
        <s v="Equipment hire"/>
      </sharedItems>
    </cacheField>
    <cacheField name="[Header].[HEADER].[HEADER]" caption="HEADER" numFmtId="0" hierarchy="22" level="1">
      <sharedItems count="7">
        <s v="Net Sales"/>
        <s v="Cost of Sales"/>
        <s v="Gross Profit"/>
        <s v="Expenses"/>
        <s v="Operating Income (Loss)"/>
        <s v="Other Income"/>
        <s v="Net Profit (Loss)"/>
      </sharedItems>
      <extLst>
        <ext xmlns:x15="http://schemas.microsoft.com/office/spreadsheetml/2010/11/main" uri="{4F2E5C28-24EA-4eb8-9CBF-B6C8F9C3D259}">
          <x15:cachedUniqueNames>
            <x15:cachedUniqueName index="0" name="[Header].[HEADER].&amp;[Net Sales]"/>
            <x15:cachedUniqueName index="1" name="[Header].[HEADER].&amp;[Cost of Sales]"/>
            <x15:cachedUniqueName index="2" name="[Header].[HEADER].&amp;[Gross Profit]"/>
            <x15:cachedUniqueName index="3" name="[Header].[HEADER].&amp;[Expenses]"/>
            <x15:cachedUniqueName index="4" name="[Header].[HEADER].&amp;[Operating Income (Loss)]"/>
            <x15:cachedUniqueName index="5" name="[Header].[HEADER].&amp;[Other Income]"/>
            <x15:cachedUniqueName index="6" name="[Header].[HEADER].&amp;[Net Profit (Loss)]"/>
          </x15:cachedUniqueNames>
        </ext>
      </extLst>
    </cacheField>
    <cacheField name="[Measures].[Variance Analysis Amount]" caption="Variance Analysis Amount" numFmtId="0" hierarchy="101" level="32767"/>
    <cacheField name="[TimeSeries].[FISCAL YEAR].[FISCAL YEAR]" caption="FISCAL YEAR" numFmtId="0" hierarchy="45" level="1">
      <sharedItems containsSemiMixedTypes="0" containsString="0" containsNumber="1" containsInteger="1" minValue="2014" maxValue="2018" count="5">
        <n v="2014"/>
        <n v="2015"/>
        <n v="2016"/>
        <n v="2017"/>
        <n v="2018"/>
      </sharedItems>
      <extLst>
        <ext xmlns:x15="http://schemas.microsoft.com/office/spreadsheetml/2010/11/main" uri="{4F2E5C28-24EA-4eb8-9CBF-B6C8F9C3D259}">
          <x15:cachedUniqueNames>
            <x15:cachedUniqueName index="0" name="[TimeSeries].[FISCAL YEAR].&amp;[2014]"/>
            <x15:cachedUniqueName index="1" name="[TimeSeries].[FISCAL YEAR].&amp;[2015]"/>
            <x15:cachedUniqueName index="2" name="[TimeSeries].[FISCAL YEAR].&amp;[2016]"/>
            <x15:cachedUniqueName index="3" name="[TimeSeries].[FISCAL YEAR].&amp;[2017]"/>
            <x15:cachedUniqueName index="4" name="[TimeSeries].[FISCAL YEAR].&amp;[2018]"/>
          </x15:cachedUniqueNames>
        </ext>
      </extLst>
    </cacheField>
    <cacheField name="[TimeSeries].[QUARTER LABEL].[QUARTER LABEL]" caption="QUARTER LABEL" numFmtId="0" hierarchy="46" level="1">
      <sharedItems count="4">
        <s v="Q1"/>
        <s v="Q2"/>
        <s v="Q3"/>
        <s v="Q4"/>
      </sharedItems>
      <extLst>
        <ext xmlns:x15="http://schemas.microsoft.com/office/spreadsheetml/2010/11/main" uri="{4F2E5C28-24EA-4eb8-9CBF-B6C8F9C3D259}">
          <x15:cachedUniqueNames>
            <x15:cachedUniqueName index="0" name="[TimeSeries].[QUARTER LABEL].&amp;[Q1]"/>
            <x15:cachedUniqueName index="1" name="[TimeSeries].[QUARTER LABEL].&amp;[Q2]"/>
            <x15:cachedUniqueName index="2" name="[TimeSeries].[QUARTER LABEL].&amp;[Q3]"/>
            <x15:cachedUniqueName index="3" name="[TimeSeries].[QUARTER LABEL].&amp;[Q4]"/>
          </x15:cachedUniqueNames>
        </ext>
      </extLst>
    </cacheField>
    <cacheField name="[DataType].[DATA TYPE].[DATA TYPE]" caption="DATA TYPE" numFmtId="0" hierarchy="18" level="1">
      <sharedItems containsSemiMixedTypes="0" containsNonDate="0" containsString="0"/>
    </cacheField>
    <cacheField name="[SumMethod].[SUM METHOD].[SUM METHOD]" caption="SUM METHOD" numFmtId="0" hierarchy="40" level="1">
      <sharedItems containsSemiMixedTypes="0" containsNonDate="0" containsString="0"/>
    </cacheField>
  </cacheFields>
  <cacheHierarchies count="130">
    <cacheHierarchy uniqueName="[Actual].[ACCOUNT KEY]" caption="ACCOUNT KEY" attribute="1" defaultMemberUniqueName="[Actual].[ACCOUNT KEY].[All]" allUniqueName="[Actual].[ACCOUNT KEY].[All]" dimensionUniqueName="[Actual]" displayFolder="" count="2" memberValueDatatype="20" unbalanced="0"/>
    <cacheHierarchy uniqueName="[Actual].[PERIOD KEY]" caption="PERIOD KEY" attribute="1" defaultMemberUniqueName="[Actual].[PERIOD KEY].[All]" allUniqueName="[Actual].[PERIOD KEY].[All]" dimensionUniqueName="[Actual]" displayFolder="" count="2" memberValueDatatype="20" unbalanced="0"/>
    <cacheHierarchy uniqueName="[Actual].[AMOUNT]" caption="AMOUNT" attribute="1" defaultMemberUniqueName="[Actual].[AMOUNT].[All]" allUniqueName="[Actual].[AMOUNT].[All]" dimensionUniqueName="[Actual]" displayFolder="" count="2" memberValueDatatype="20" unbalanced="0"/>
    <cacheHierarchy uniqueName="[Actual].[SCENARIO KEY]" caption="SCENARIO KEY" attribute="1" defaultMemberUniqueName="[Actual].[SCENARIO KEY].[All]" allUniqueName="[Actual].[SCENARIO KEY].[All]" dimensionUniqueName="[Actual]" displayFolder="" count="2" memberValueDatatype="20" unbalanced="0"/>
    <cacheHierarchy uniqueName="[Budget].[ACCOUNT KEY]" caption="ACCOUNT KEY" attribute="1" defaultMemberUniqueName="[Budget].[ACCOUNT KEY].[All]" allUniqueName="[Budget].[ACCOUNT KEY].[All]" dimensionUniqueName="[Budget]" displayFolder="" count="2" memberValueDatatype="20" unbalanced="0"/>
    <cacheHierarchy uniqueName="[Budget].[PERIOD KEY]" caption="PERIOD KEY" attribute="1" defaultMemberUniqueName="[Budget].[PERIOD KEY].[All]" allUniqueName="[Budget].[PERIOD KEY].[All]" dimensionUniqueName="[Budget]" displayFolder="" count="2" memberValueDatatype="20" unbalanced="0"/>
    <cacheHierarchy uniqueName="[Budget].[AMOUNT]" caption="AMOUNT" attribute="1" defaultMemberUniqueName="[Budget].[AMOUNT].[All]" allUniqueName="[Budget].[AMOUNT].[All]" dimensionUniqueName="[Budget]" displayFolder="" count="2" memberValueDatatype="20" unbalanced="0"/>
    <cacheHierarchy uniqueName="[Budget].[SCENARIO KEY]" caption="SCENARIO KEY" attribute="1" defaultMemberUniqueName="[Budget].[SCENARIO KEY].[All]" allUniqueName="[Budget].[SCENARIO KEY].[All]" dimensionUniqueName="[Budget]" displayFolder="" count="2" memberValueDatatype="20" unbalanced="0"/>
    <cacheHierarchy uniqueName="[COA].[ACCOUNT KEY]" caption="ACCOUNT KEY" attribute="1" defaultMemberUniqueName="[COA].[ACCOUNT KEY].[All]" allUniqueName="[COA].[ACCOUNT KEY].[All]" dimensionUniqueName="[COA]" displayFolder="" count="2" memberValueDatatype="130" unbalanced="0"/>
    <cacheHierarchy uniqueName="[COA].[ACCOUNT]" caption="ACCOUNT" attribute="1" defaultMemberUniqueName="[COA].[ACCOUNT].[All]" allUniqueName="[COA].[ACCOUNT].[All]" dimensionUniqueName="[COA]" displayFolder="" count="2" memberValueDatatype="130" unbalanced="0">
      <fieldsUsage count="2">
        <fieldUsage x="-1"/>
        <fieldUsage x="1"/>
      </fieldsUsage>
    </cacheHierarchy>
    <cacheHierarchy uniqueName="[COA].[CATEGORY]" caption="CATEGORY" attribute="1" defaultMemberUniqueName="[COA].[CATEGORY].[All]" allUniqueName="[COA].[CATEGORY].[All]" dimensionUniqueName="[COA]" displayFolder="" count="2" memberValueDatatype="130" unbalanced="0"/>
    <cacheHierarchy uniqueName="[COA].[SUB-HEADER]" caption="SUB-HEADER" attribute="1" defaultMemberUniqueName="[COA].[SUB-HEADER].[All]" allUniqueName="[COA].[SUB-HEADER].[All]" dimensionUniqueName="[COA]" displayFolder="" count="2" memberValueDatatype="130" unbalanced="0">
      <fieldsUsage count="2">
        <fieldUsage x="-1"/>
        <fieldUsage x="0"/>
      </fieldsUsage>
    </cacheHierarchy>
    <cacheHierarchy uniqueName="[COA].[HEADER KEY]" caption="HEADER KEY" attribute="1" defaultMemberUniqueName="[COA].[HEADER KEY].[All]" allUniqueName="[COA].[HEADER KEY].[All]" dimensionUniqueName="[COA]" displayFolder="" count="2" memberValueDatatype="20" unbalanced="0"/>
    <cacheHierarchy uniqueName="[COA].[SUB-HEADER DETAIL]" caption="SUB-HEADER DETAIL" attribute="1" defaultMemberUniqueName="[COA].[SUB-HEADER DETAIL].[All]" allUniqueName="[COA].[SUB-HEADER DETAIL].[All]" dimensionUniqueName="[COA]" displayFolder="" count="2" memberValueDatatype="20" unbalanced="0"/>
    <cacheHierarchy uniqueName="[COA].[REPORT SIGN]" caption="REPORT SIGN" attribute="1" defaultMemberUniqueName="[COA].[REPORT SIGN].[All]" allUniqueName="[COA].[REPORT SIGN].[All]" dimensionUniqueName="[COA]" displayFolder="" count="2" memberValueDatatype="20" unbalanced="0"/>
    <cacheHierarchy uniqueName="[COA].[CALCULATION SIGN]" caption="CALCULATION SIGN" attribute="1" defaultMemberUniqueName="[COA].[CALCULATION SIGN].[All]" allUniqueName="[COA].[CALCULATION SIGN].[All]" dimensionUniqueName="[COA]" displayFolder="" count="2" memberValueDatatype="20" unbalanced="0"/>
    <cacheHierarchy uniqueName="[COA].[SUB HEADER KEY]" caption="SUB HEADER KEY" attribute="1" defaultMemberUniqueName="[COA].[SUB HEADER KEY].[All]" allUniqueName="[COA].[SUB HEADER KEY].[All]" dimensionUniqueName="[COA]" displayFolder="" count="2" memberValueDatatype="130" unbalanced="0"/>
    <cacheHierarchy uniqueName="[DataType].[KEY]" caption="KEY" attribute="1" defaultMemberUniqueName="[DataType].[KEY].[All]" allUniqueName="[DataType].[KEY].[All]" dimensionUniqueName="[DataType]" displayFolder="" count="2" memberValueDatatype="20" unbalanced="0"/>
    <cacheHierarchy uniqueName="[DataType].[DATA TYPE]" caption="DATA TYPE" attribute="1" defaultMemberUniqueName="[DataType].[DATA TYPE].[All]" allUniqueName="[DataType].[DATA TYPE].[All]" dimensionUniqueName="[DataType]" displayFolder="" count="2" memberValueDatatype="130" unbalanced="0">
      <fieldsUsage count="2">
        <fieldUsage x="-1"/>
        <fieldUsage x="6"/>
      </fieldsUsage>
    </cacheHierarchy>
    <cacheHierarchy uniqueName="[DB_TimeIntervalSlicer].[KEY]" caption="KEY" attribute="1" defaultMemberUniqueName="[DB_TimeIntervalSlicer].[KEY].[All]" allUniqueName="[DB_TimeIntervalSlicer].[KEY].[All]" dimensionUniqueName="[DB_TimeIntervalSlicer]" displayFolder="" count="2" memberValueDatatype="20" unbalanced="0"/>
    <cacheHierarchy uniqueName="[DB_TimeIntervalSlicer].[TIME INTERVAL]" caption="TIME INTERVAL" attribute="1" defaultMemberUniqueName="[DB_TimeIntervalSlicer].[TIME INTERVAL].[All]" allUniqueName="[DB_TimeIntervalSlicer].[TIME INTERVAL].[All]" dimensionUniqueName="[DB_TimeIntervalSlicer]" displayFolder="" count="2" memberValueDatatype="130" unbalanced="0"/>
    <cacheHierarchy uniqueName="[Header].[HEADER KEY]" caption="HEADER KEY" attribute="1" defaultMemberUniqueName="[Header].[HEADER KEY].[All]" allUniqueName="[Header].[HEADER KEY].[All]" dimensionUniqueName="[Header]" displayFolder="" count="2" memberValueDatatype="20" unbalanced="0"/>
    <cacheHierarchy uniqueName="[Header].[HEADER]" caption="HEADER" attribute="1" defaultMemberUniqueName="[Header].[HEADER].[All]" allUniqueName="[Header].[HEADER].[All]" dimensionUniqueName="[Header]" displayFolder="" count="2" memberValueDatatype="130" unbalanced="0">
      <fieldsUsage count="2">
        <fieldUsage x="-1"/>
        <fieldUsage x="2"/>
      </fieldsUsage>
    </cacheHierarchy>
    <cacheHierarchy uniqueName="[Header].[DETAILS]" caption="DETAILS" attribute="1" defaultMemberUniqueName="[Header].[DETAILS].[All]" allUniqueName="[Header].[DETAILS].[All]" dimensionUniqueName="[Header]" displayFolder="" count="2" memberValueDatatype="20" unbalanced="0"/>
    <cacheHierarchy uniqueName="[Header].[CALCULATION]" caption="CALCULATION" attribute="1" defaultMemberUniqueName="[Header].[CALCULATION].[All]" allUniqueName="[Header].[CALCULATION].[All]" dimensionUniqueName="[Header]" displayFolder="" count="2" memberValueDatatype="20" unbalanced="0"/>
    <cacheHierarchy uniqueName="[Header].[VAR CALCULATION]" caption="VAR CALCULATION" attribute="1" defaultMemberUniqueName="[Header].[VAR CALCULATION].[All]" allUniqueName="[Header].[VAR CALCULATION].[All]" dimensionUniqueName="[Header]" displayFolder="" count="2" memberValueDatatype="20" unbalanced="0"/>
    <cacheHierarchy uniqueName="[Header].[CATEGORY]" caption="CATEGORY" attribute="1" defaultMemberUniqueName="[Header].[CATEGORY].[All]" allUniqueName="[Header].[CATEGORY].[All]" dimensionUniqueName="[Header]" displayFolder="" count="2" memberValueDatatype="130" unbalanced="0"/>
    <cacheHierarchy uniqueName="[HorAnalysis].[KEY]" caption="KEY" attribute="1" defaultMemberUniqueName="[HorAnalysis].[KEY].[All]" allUniqueName="[HorAnalysis].[KEY].[All]" dimensionUniqueName="[HorAnalysis]" displayFolder="" count="2" memberValueDatatype="20" unbalanced="0"/>
    <cacheHierarchy uniqueName="[HorAnalysis].[ANALYSIS METHOD]" caption="ANALYSIS METHOD" attribute="1" defaultMemberUniqueName="[HorAnalysis].[ANALYSIS METHOD].[All]" allUniqueName="[HorAnalysis].[ANALYSIS METHOD].[All]" dimensionUniqueName="[HorAnalysis]" displayFolder="" count="2" memberValueDatatype="130" unbalanced="0"/>
    <cacheHierarchy uniqueName="[RepPLSlicer].[KEY]" caption="KEY" attribute="1" defaultMemberUniqueName="[RepPLSlicer].[KEY].[All]" allUniqueName="[RepPLSlicer].[KEY].[All]" dimensionUniqueName="[RepPLSlicer]" displayFolder="" count="2" memberValueDatatype="20" unbalanced="0"/>
    <cacheHierarchy uniqueName="[RepPLSlicer].[PL SLICER]" caption="PL SLICER" attribute="1" defaultMemberUniqueName="[RepPLSlicer].[PL SLICER].[All]" allUniqueName="[RepPLSlicer].[PL SLICER].[All]" dimensionUniqueName="[RepPLSlicer]" displayFolder="" count="2" memberValueDatatype="130" unbalanced="0"/>
    <cacheHierarchy uniqueName="[RepPLSlicer].[SCENARIO KEY]" caption="SCENARIO KEY" attribute="1" defaultMemberUniqueName="[RepPLSlicer].[SCENARIO KEY].[All]" allUniqueName="[RepPLSlicer].[SCENARIO KEY].[All]" dimensionUniqueName="[RepPLSlicer]" displayFolder="" count="2" memberValueDatatype="20" unbalanced="0"/>
    <cacheHierarchy uniqueName="[RepPLSlicer].[SUM METHOD KEY]" caption="SUM METHOD KEY" attribute="1" defaultMemberUniqueName="[RepPLSlicer].[SUM METHOD KEY].[All]" allUniqueName="[RepPLSlicer].[SUM METHOD KEY].[All]" dimensionUniqueName="[RepPLSlicer]" displayFolder="" count="2" memberValueDatatype="20" unbalanced="0"/>
    <cacheHierarchy uniqueName="[RepVarSlicer].[KEY]" caption="KEY" attribute="1" defaultMemberUniqueName="[RepVarSlicer].[KEY].[All]" allUniqueName="[RepVarSlicer].[KEY].[All]" dimensionUniqueName="[RepVarSlicer]" displayFolder="" count="2" memberValueDatatype="20" unbalanced="0"/>
    <cacheHierarchy uniqueName="[RepVarSlicer].[VARIANCE SLICER]" caption="VARIANCE SLICER" attribute="1" defaultMemberUniqueName="[RepVarSlicer].[VARIANCE SLICER].[All]" allUniqueName="[RepVarSlicer].[VARIANCE SLICER].[All]" dimensionUniqueName="[RepVarSlicer]" displayFolder="" count="2" memberValueDatatype="130" unbalanced="0"/>
    <cacheHierarchy uniqueName="[RepVarSlicer].[DATA TYPE KEY]" caption="DATA TYPE KEY" attribute="1" defaultMemberUniqueName="[RepVarSlicer].[DATA TYPE KEY].[All]" allUniqueName="[RepVarSlicer].[DATA TYPE KEY].[All]" dimensionUniqueName="[RepVarSlicer]" displayFolder="" count="2" memberValueDatatype="20" unbalanced="0"/>
    <cacheHierarchy uniqueName="[RepVarSlicer].[SUM METHOD KEY]" caption="SUM METHOD KEY" attribute="1" defaultMemberUniqueName="[RepVarSlicer].[SUM METHOD KEY].[All]" allUniqueName="[RepVarSlicer].[SUM METHOD KEY].[All]" dimensionUniqueName="[RepVarSlicer]" displayFolder="" count="2" memberValueDatatype="20" unbalanced="0"/>
    <cacheHierarchy uniqueName="[Scenario].[KEY]" caption="KEY" attribute="1" defaultMemberUniqueName="[Scenario].[KEY].[All]" allUniqueName="[Scenario].[KEY].[All]" dimensionUniqueName="[Scenario]" displayFolder="" count="2" memberValueDatatype="20" unbalanced="0"/>
    <cacheHierarchy uniqueName="[Scenario].[SCENARIO]" caption="SCENARIO" attribute="1" defaultMemberUniqueName="[Scenario].[SCENARIO].[All]" allUniqueName="[Scenario].[SCENARIO].[All]" dimensionUniqueName="[Scenario]" displayFolder="" count="2" memberValueDatatype="130" unbalanced="0"/>
    <cacheHierarchy uniqueName="[SumMethod].[KEY]" caption="KEY" attribute="1" defaultMemberUniqueName="[SumMethod].[KEY].[All]" allUniqueName="[SumMethod].[KEY].[All]" dimensionUniqueName="[SumMethod]" displayFolder="" count="2" memberValueDatatype="20" unbalanced="0"/>
    <cacheHierarchy uniqueName="[SumMethod].[SUM METHOD]" caption="SUM METHOD" attribute="1" defaultMemberUniqueName="[SumMethod].[SUM METHOD].[All]" allUniqueName="[SumMethod].[SUM METHOD].[All]" dimensionUniqueName="[SumMethod]" displayFolder="" count="2" memberValueDatatype="130" unbalanced="0">
      <fieldsUsage count="2">
        <fieldUsage x="-1"/>
        <fieldUsage x="7"/>
      </fieldsUsage>
    </cacheHierarchy>
    <cacheHierarchy uniqueName="[TimeSeries].[PERIOD KEY]" caption="PERIOD KEY" attribute="1" defaultMemberUniqueName="[TimeSeries].[PERIOD KEY].[All]" allUniqueName="[TimeSeries].[PERIOD KEY].[All]" dimensionUniqueName="[TimeSeries]" displayFolder="" count="2" memberValueDatatype="20" unbalanced="0"/>
    <cacheHierarchy uniqueName="[TimeSeries].[EOPERIOD KEY]" caption="EOPERIOD KEY" attribute="1" time="1" defaultMemberUniqueName="[TimeSeries].[EOPERIOD KEY].[All]" allUniqueName="[TimeSeries].[EOPERIOD KEY].[All]" dimensionUniqueName="[TimeSeries]" displayFolder="" count="2" memberValueDatatype="7" unbalanced="0"/>
    <cacheHierarchy uniqueName="[TimeSeries].[CALENDAR YEAR]" caption="CALENDAR YEAR" attribute="1" defaultMemberUniqueName="[TimeSeries].[CALENDAR YEAR].[All]" allUniqueName="[TimeSeries].[CALENDAR YEAR].[All]" dimensionUniqueName="[TimeSeries]" displayFolder="" count="2" memberValueDatatype="20" unbalanced="0"/>
    <cacheHierarchy uniqueName="[TimeSeries].[MONTH KEY]" caption="MONTH KEY" attribute="1" defaultMemberUniqueName="[TimeSeries].[MONTH KEY].[All]" allUniqueName="[TimeSeries].[MONTH KEY].[All]" dimensionUniqueName="[TimeSeries]" displayFolder="" count="2" memberValueDatatype="20" unbalanced="0"/>
    <cacheHierarchy uniqueName="[TimeSeries].[FISCAL YEAR]" caption="FISCAL YEAR" attribute="1" defaultMemberUniqueName="[TimeSeries].[FISCAL YEAR].[All]" allUniqueName="[TimeSeries].[FISCAL YEAR].[All]" dimensionUniqueName="[TimeSeries]" displayFolder="" count="2" memberValueDatatype="20" unbalanced="0">
      <fieldsUsage count="2">
        <fieldUsage x="-1"/>
        <fieldUsage x="4"/>
      </fieldsUsage>
    </cacheHierarchy>
    <cacheHierarchy uniqueName="[TimeSeries].[QUARTER LABEL]" caption="QUARTER LABEL" attribute="1" defaultMemberUniqueName="[TimeSeries].[QUARTER LABEL].[All]" allUniqueName="[TimeSeries].[QUARTER LABEL].[All]" dimensionUniqueName="[TimeSeries]" displayFolder="" count="2" memberValueDatatype="130" unbalanced="0">
      <fieldsUsage count="2">
        <fieldUsage x="-1"/>
        <fieldUsage x="5"/>
      </fieldsUsage>
    </cacheHierarchy>
    <cacheHierarchy uniqueName="[TimeSeries].[EOPERIOD LABEL]" caption="EOPERIOD LABEL" attribute="1" defaultMemberUniqueName="[TimeSeries].[EOPERIOD LABEL].[All]" allUniqueName="[TimeSeries].[EOPERIOD LABEL].[All]" dimensionUniqueName="[TimeSeries]" displayFolder="" count="2" memberValueDatatype="130" unbalanced="0"/>
    <cacheHierarchy uniqueName="[TimeSeries].[QUARTER KEY]" caption="QUARTER KEY" attribute="1" defaultMemberUniqueName="[TimeSeries].[QUARTER KEY].[All]" allUniqueName="[TimeSeries].[QUARTER KEY].[All]" dimensionUniqueName="[TimeSeries]" displayFolder="" count="2" memberValueDatatype="130" unbalanced="0"/>
    <cacheHierarchy uniqueName="[Measures].[Actual Amount]" caption="Actual Amount" measure="1" displayFolder="" measureGroup="Actual" count="0"/>
    <cacheHierarchy uniqueName="[Measures].[Actual Amount w/ Report Sign]" caption="Actual Amount w/ Report Sign" measure="1" displayFolder="" measureGroup="Actual" count="0"/>
    <cacheHierarchy uniqueName="[Measures].[Actual Amount w/ Calculation Sign]" caption="Actual Amount w/ Calculation Sign" measure="1" displayFolder="" measureGroup="Actual" count="0"/>
    <cacheHierarchy uniqueName="[Measures].[Actual Running Sum]" caption="Actual Running Sum" measure="1" displayFolder="" measureGroup="Actual" count="0"/>
    <cacheHierarchy uniqueName="[Measures].[Actual Total Expenses]" caption="Actual Total Expenses" measure="1" displayFolder="" measureGroup="Actual" count="0"/>
    <cacheHierarchy uniqueName="[Measures].[Actual Header Amount]" caption="Actual Header Amount" measure="1" displayFolder="" measureGroup="Actual" count="0"/>
    <cacheHierarchy uniqueName="[Measures].[Actual Report Amount]" caption="Actual Report Amount" measure="1" displayFolder="" measureGroup="Actual" count="0"/>
    <cacheHierarchy uniqueName="[Measures].[Header Detail]" caption="Header Detail" measure="1" displayFolder="" measureGroup="Actual" count="0"/>
    <cacheHierarchy uniqueName="[Measures].[Header Calculation]" caption="Header Calculation" measure="1" displayFolder="" measureGroup="Actual" count="0"/>
    <cacheHierarchy uniqueName="[Measures].[Account IsFiltered]" caption="Account IsFiltered" measure="1" displayFolder="" measureGroup="Actual" count="0"/>
    <cacheHierarchy uniqueName="[Measures].[Budget Amount]" caption="Budget Amount" measure="1" displayFolder="" measureGroup="Budget" count="0"/>
    <cacheHierarchy uniqueName="[Measures].[Budget Amount w/ Report Sign]" caption="Budget Amount w/ Report Sign" measure="1" displayFolder="" measureGroup="Budget" count="0"/>
    <cacheHierarchy uniqueName="[Measures].[Budget Amount w/ Calculation Sign]" caption="Budget Amount w/ Calculation Sign" measure="1" displayFolder="" measureGroup="Budget" count="0"/>
    <cacheHierarchy uniqueName="[Measures].[Budget Running Sum]" caption="Budget Running Sum" measure="1" displayFolder="" measureGroup="Budget" count="0"/>
    <cacheHierarchy uniqueName="[Measures].[Budget Total Expense]" caption="Budget Total Expense" measure="1" displayFolder="" measureGroup="Budget" count="0"/>
    <cacheHierarchy uniqueName="[Measures].[Budget Header Amount]" caption="Budget Header Amount" measure="1" displayFolder="" measureGroup="Budget" count="0"/>
    <cacheHierarchy uniqueName="[Measures].[Budget Report Amount]" caption="Budget Report Amount" measure="1" displayFolder="" measureGroup="Budget" count="0"/>
    <cacheHierarchy uniqueName="[Measures].[Var $]" caption="Var $" measure="1" displayFolder="" measureGroup="Actual" count="0"/>
    <cacheHierarchy uniqueName="[Measures].[Var %]" caption="Var %" measure="1" displayFolder="" measureGroup="Actual" count="0"/>
    <cacheHierarchy uniqueName="[Measures].[Actual Prior Fiscal Year]" caption="Actual Prior Fiscal Year" measure="1" displayFolder="" measureGroup="Actual" count="0"/>
    <cacheHierarchy uniqueName="[Measures].[Actual Prior Quarter]" caption="Actual Prior Quarter" measure="1" displayFolder="" measureGroup="Actual" count="0"/>
    <cacheHierarchy uniqueName="[Measures].[Actual Prior Period Amount]" caption="Actual Prior Period Amount" measure="1" displayFolder="" measureGroup="Actual" count="0"/>
    <cacheHierarchy uniqueName="[Measures].[Change $ vs Prior Period]" caption="Change $ vs Prior Period" measure="1" displayFolder="" measureGroup="Actual" count="0"/>
    <cacheHierarchy uniqueName="[Measures].[Change % vs Prior Period]" caption="Change % vs Prior Period" measure="1" displayFolder="" measureGroup="Actual" count="0"/>
    <cacheHierarchy uniqueName="[Measures].[Actual Base Year Amount]" caption="Actual Base Year Amount" measure="1" displayFolder="" measureGroup="Actual" count="0"/>
    <cacheHierarchy uniqueName="[Measures].[Actual YoY%]" caption="Actual YoY%" measure="1" displayFolder="" measureGroup="Actual" count="0"/>
    <cacheHierarchy uniqueName="[Measures].[Actual Base Quarter Amount]" caption="Actual Base Quarter Amount" measure="1" displayFolder="" measureGroup="Actual" count="0"/>
    <cacheHierarchy uniqueName="[Measures].[Actual Base Period Amount]" caption="Actual Base Period Amount" measure="1" displayFolder="" measureGroup="Actual" count="0"/>
    <cacheHierarchy uniqueName="[Measures].[Growth $]" caption="Growth $" measure="1" displayFolder="" measureGroup="Actual" count="0"/>
    <cacheHierarchy uniqueName="[Measures].[Growth %]" caption="Growth %" measure="1" displayFolder="" measureGroup="Actual" count="0"/>
    <cacheHierarchy uniqueName="[Measures].[Actual Same Quarter Last Year]" caption="Actual Same Quarter Last Year" measure="1" displayFolder="" measureGroup="Actual" count="0"/>
    <cacheHierarchy uniqueName="[Measures].[Actual QoQ$]" caption="Actual QoQ$" measure="1" displayFolder="" measureGroup="Actual" count="0"/>
    <cacheHierarchy uniqueName="[Measures].[Actual QoQ%]" caption="Actual QoQ%" measure="1" displayFolder="" measureGroup="Actual" count="0"/>
    <cacheHierarchy uniqueName="[Measures].[Actual PoP%]" caption="Actual PoP%" measure="1" displayFolder="" measureGroup="Actual" count="0"/>
    <cacheHierarchy uniqueName="[Measures].[Actual Cumulative Amount]" caption="Actual Cumulative Amount" measure="1" displayFolder="" measureGroup="Actual" count="0"/>
    <cacheHierarchy uniqueName="[Measures].[Sub-header IsFiltered]" caption="Sub-header IsFiltered" measure="1" displayFolder="" measureGroup="Actual" count="0"/>
    <cacheHierarchy uniqueName="[Measures].[Sub Header Detail]" caption="Sub Header Detail" measure="1" displayFolder="" measureGroup="Actual" count="0"/>
    <cacheHierarchy uniqueName="[Measures].[PL Amount]" caption="PL Amount" measure="1" displayFolder="" measureGroup="Actual" count="0"/>
    <cacheHierarchy uniqueName="[Measures].[Scenario Selected]" caption="Scenario Selected" measure="1" displayFolder="" measureGroup="Scenario" count="0"/>
    <cacheHierarchy uniqueName="[Measures].[Sum Method Selected]" caption="Sum Method Selected" measure="1" displayFolder="" measureGroup="SumMethod" count="0"/>
    <cacheHierarchy uniqueName="[Measures].[PL Slicer Selected]" caption="PL Slicer Selected" measure="1" displayFolder="" measureGroup="RepPLSlicer" count="0"/>
    <cacheHierarchy uniqueName="[Measures].[Budget Cumulative Amount]" caption="Budget Cumulative Amount" measure="1" displayFolder="" measureGroup="Budget" count="0"/>
    <cacheHierarchy uniqueName="[Measures].[HorAnalysis Selected]" caption="HorAnalysis Selected" measure="1" displayFolder="" measureGroup="HorAnalysis" count="0"/>
    <cacheHierarchy uniqueName="[Measures].[Horizontal Analysis Amount]" caption="Horizontal Analysis Amount" measure="1" displayFolder="" measureGroup="Actual" count="0"/>
    <cacheHierarchy uniqueName="[Measures].[Revenue]" caption="Revenue" measure="1" displayFolder="" measureGroup="Actual" count="0"/>
    <cacheHierarchy uniqueName="[Measures].[% Over Revenue]" caption="% Over Revenue" measure="1" displayFolder="" measureGroup="Actual" count="0"/>
    <cacheHierarchy uniqueName="[Measures].[Revenue Cumulative]" caption="Revenue Cumulative" measure="1" displayFolder="" measureGroup="Actual" count="0"/>
    <cacheHierarchy uniqueName="[Measures].[% Over Revenue Cumulative]" caption="% Over Revenue Cumulative" measure="1" displayFolder="" measureGroup="Actual" count="0"/>
    <cacheHierarchy uniqueName="[Measures].[Vertical Analysis Amount]" caption="Vertical Analysis Amount" measure="1" displayFolder="" measureGroup="Actual" count="0"/>
    <cacheHierarchy uniqueName="[Measures].[Var $ Cumulative]" caption="Var $ Cumulative" measure="1" displayFolder="" measureGroup="Actual" count="0"/>
    <cacheHierarchy uniqueName="[Measures].[Var % Cumulative]" caption="Var % Cumulative" measure="1" displayFolder="" measureGroup="Actual" count="0"/>
    <cacheHierarchy uniqueName="[Measures].[Variance Slicer Selected]" caption="Variance Slicer Selected" measure="1" displayFolder="" measureGroup="RepVarSlicer" count="0"/>
    <cacheHierarchy uniqueName="[Measures].[Variance Analysis Amount]" caption="Variance Analysis Amount" measure="1" displayFolder="" measureGroup="Actual" count="0" oneField="1">
      <fieldsUsage count="1">
        <fieldUsage x="3"/>
      </fieldsUsage>
    </cacheHierarchy>
    <cacheHierarchy uniqueName="[Measures].[Period Selected]" caption="Period Selected" measure="1" displayFolder="" measureGroup="TimeSeries" count="0"/>
    <cacheHierarchy uniqueName="[Measures].[DB Actual Account Amount]" caption="DB Actual Account Amount" measure="1" displayFolder="" measureGroup="Actual" count="0"/>
    <cacheHierarchy uniqueName="[Measures].[DB Budget Account Amount]" caption="DB Budget Account Amount" measure="1" displayFolder="" measureGroup="Actual" count="0"/>
    <cacheHierarchy uniqueName="[Measures].[DB Var $ Amount]" caption="DB Var $ Amount" measure="1" displayFolder="" measureGroup="Actual" count="0"/>
    <cacheHierarchy uniqueName="[Measures].[DB Var % Amount]" caption="DB Var % Amount" measure="1" displayFolder="" measureGroup="Actual" count="0"/>
    <cacheHierarchy uniqueName="[Measures].[Time Interval Selected]" caption="Time Interval Selected" measure="1" displayFolder="" measureGroup="DB_TimeIntervalSlicer" count="0"/>
    <cacheHierarchy uniqueName="[Measures].[Actual Report Amount w/ Time Filter]" caption="Actual Report Amount w/ Time Filter" measure="1" displayFolder="" measureGroup="Actual" count="0"/>
    <cacheHierarchy uniqueName="[Measures].[Var $ w/ Time Filter]" caption="Var $ w/ Time Filter" measure="1" displayFolder="" measureGroup="Actual" count="0"/>
    <cacheHierarchy uniqueName="[Measures].[Var % w/ Time Filter]" caption="Var % w/ Time Filter" measure="1" displayFolder="" measureGroup="Actual" count="0"/>
    <cacheHierarchy uniqueName="[Measures].[Growth % w/ Time Filter]" caption="Growth % w/ Time Filter" measure="1" displayFolder="" measureGroup="Actual" count="0"/>
    <cacheHierarchy uniqueName="[Measures].[% Over Revenue w/ Time Filter]" caption="% Over Revenue w/ Time Filter" measure="1" displayFolder="" measureGroup="Actual" count="0"/>
    <cacheHierarchy uniqueName="[Measures].[__XL_Count Budget]" caption="__XL_Count Budget" measure="1" displayFolder="" measureGroup="Budget" count="0" hidden="1"/>
    <cacheHierarchy uniqueName="[Measures].[__XL_Count Actual]" caption="__XL_Count Actual" measure="1" displayFolder="" measureGroup="Actual" count="0" hidden="1"/>
    <cacheHierarchy uniqueName="[Measures].[__XL_Count TimeSeries]" caption="__XL_Count TimeSeries" measure="1" displayFolder="" measureGroup="TimeSeries" count="0" hidden="1"/>
    <cacheHierarchy uniqueName="[Measures].[__XL_Count COA]" caption="__XL_Count COA" measure="1" displayFolder="" measureGroup="COA" count="0" hidden="1"/>
    <cacheHierarchy uniqueName="[Measures].[__XL_Count Header]" caption="__XL_Count Header" measure="1" displayFolder="" measureGroup="Header" count="0" hidden="1"/>
    <cacheHierarchy uniqueName="[Measures].[__XL_Count Scenario]" caption="__XL_Count Scenario" measure="1" displayFolder="" measureGroup="Scenario" count="0" hidden="1"/>
    <cacheHierarchy uniqueName="[Measures].[__XL_Count SumMethod]" caption="__XL_Count SumMethod" measure="1" displayFolder="" measureGroup="SumMethod" count="0" hidden="1"/>
    <cacheHierarchy uniqueName="[Measures].[__XL_Count DataType]" caption="__XL_Count DataType" measure="1" displayFolder="" measureGroup="DataType" count="0" hidden="1"/>
    <cacheHierarchy uniqueName="[Measures].[__XL_Count HorAnalysis]" caption="__XL_Count HorAnalysis" measure="1" displayFolder="" measureGroup="HorAnalysis" count="0" hidden="1"/>
    <cacheHierarchy uniqueName="[Measures].[__XL_Count RepPLSlicer]" caption="__XL_Count RepPLSlicer" measure="1" displayFolder="" measureGroup="RepPLSlicer" count="0" hidden="1"/>
    <cacheHierarchy uniqueName="[Measures].[__XL_Count RepVarSlicer]" caption="__XL_Count RepVarSlicer" measure="1" displayFolder="" measureGroup="RepVarSlicer" count="0" hidden="1"/>
    <cacheHierarchy uniqueName="[Measures].[__XL_Count DB_TimeIntervalSlicer]" caption="__XL_Count DB_TimeIntervalSlicer" measure="1" displayFolder="" measureGroup="DB_TimeIntervalSlicer" count="0" hidden="1"/>
    <cacheHierarchy uniqueName="[Measures].[__No measures defined]" caption="__No measures defined" measure="1" displayFolder="" count="0" hidden="1"/>
    <cacheHierarchy uniqueName="[Measures].[Sum of KEY]" caption="Sum of KEY" measure="1" displayFolder="" measureGroup="RepPLSlicer" count="0" hidden="1">
      <extLst>
        <ext xmlns:x15="http://schemas.microsoft.com/office/spreadsheetml/2010/11/main" uri="{B97F6D7D-B522-45F9-BDA1-12C45D357490}">
          <x15:cacheHierarchy aggregatedColumn="29"/>
        </ext>
      </extLst>
    </cacheHierarchy>
    <cacheHierarchy uniqueName="[Measures].[Count of QUARTER LABEL]" caption="Count of QUARTER LABEL" measure="1" displayFolder="" measureGroup="TimeSeries" count="0" hidden="1">
      <extLst>
        <ext xmlns:x15="http://schemas.microsoft.com/office/spreadsheetml/2010/11/main" uri="{B97F6D7D-B522-45F9-BDA1-12C45D357490}">
          <x15:cacheHierarchy aggregatedColumn="46"/>
        </ext>
      </extLst>
    </cacheHierarchy>
    <cacheHierarchy uniqueName="[Measures].[Sum of VAR CALCULATION]" caption="Sum of VAR CALCULATION" measure="1" displayFolder="" measureGroup="Header" count="0" hidden="1">
      <extLst>
        <ext xmlns:x15="http://schemas.microsoft.com/office/spreadsheetml/2010/11/main" uri="{B97F6D7D-B522-45F9-BDA1-12C45D357490}">
          <x15:cacheHierarchy aggregatedColumn="25"/>
        </ext>
      </extLst>
    </cacheHierarchy>
    <cacheHierarchy uniqueName="[Measures].[Count of ACCOUNT]" caption="Count of ACCOUNT" measure="1" displayFolder="" measureGroup="COA" count="0" hidden="1">
      <extLst>
        <ext xmlns:x15="http://schemas.microsoft.com/office/spreadsheetml/2010/11/main" uri="{B97F6D7D-B522-45F9-BDA1-12C45D357490}">
          <x15:cacheHierarchy aggregatedColumn="9"/>
        </ext>
      </extLst>
    </cacheHierarchy>
  </cacheHierarchies>
  <kpis count="0"/>
  <dimensions count="13">
    <dimension name="Actual" uniqueName="[Actual]" caption="Actual"/>
    <dimension name="Budget" uniqueName="[Budget]" caption="Budget"/>
    <dimension name="COA" uniqueName="[COA]" caption="COA"/>
    <dimension name="DataType" uniqueName="[DataType]" caption="DataType"/>
    <dimension name="DB_TimeIntervalSlicer" uniqueName="[DB_TimeIntervalSlicer]" caption="DB_TimeIntervalSlicer"/>
    <dimension name="Header" uniqueName="[Header]" caption="Header"/>
    <dimension name="HorAnalysis" uniqueName="[HorAnalysis]" caption="HorAnalysis"/>
    <dimension measure="1" name="Measures" uniqueName="[Measures]" caption="Measures"/>
    <dimension name="RepPLSlicer" uniqueName="[RepPLSlicer]" caption="RepPLSlicer"/>
    <dimension name="RepVarSlicer" uniqueName="[RepVarSlicer]" caption="RepVarSlicer"/>
    <dimension name="Scenario" uniqueName="[Scenario]" caption="Scenario"/>
    <dimension name="SumMethod" uniqueName="[SumMethod]" caption="SumMethod"/>
    <dimension name="TimeSeries" uniqueName="[TimeSeries]" caption="TimeSeries"/>
  </dimensions>
  <measureGroups count="12">
    <measureGroup name="Actual" caption="Actual"/>
    <measureGroup name="Budget" caption="Budget"/>
    <measureGroup name="COA" caption="COA"/>
    <measureGroup name="DataType" caption="DataType"/>
    <measureGroup name="DB_TimeIntervalSlicer" caption="DB_TimeIntervalSlicer"/>
    <measureGroup name="Header" caption="Header"/>
    <measureGroup name="HorAnalysis" caption="HorAnalysis"/>
    <measureGroup name="RepPLSlicer" caption="RepPLSlicer"/>
    <measureGroup name="RepVarSlicer" caption="RepVarSlicer"/>
    <measureGroup name="Scenario" caption="Scenario"/>
    <measureGroup name="SumMethod" caption="SumMethod"/>
    <measureGroup name="TimeSeries" caption="TimeSeries"/>
  </measureGroups>
  <maps count="23">
    <map measureGroup="0" dimension="0"/>
    <map measureGroup="0" dimension="2"/>
    <map measureGroup="0" dimension="5"/>
    <map measureGroup="0" dimension="12"/>
    <map measureGroup="1" dimension="1"/>
    <map measureGroup="1" dimension="2"/>
    <map measureGroup="1" dimension="5"/>
    <map measureGroup="1" dimension="12"/>
    <map measureGroup="2" dimension="2"/>
    <map measureGroup="2" dimension="5"/>
    <map measureGroup="3" dimension="3"/>
    <map measureGroup="4" dimension="4"/>
    <map measureGroup="5" dimension="5"/>
    <map measureGroup="6" dimension="6"/>
    <map measureGroup="7" dimension="8"/>
    <map measureGroup="7" dimension="10"/>
    <map measureGroup="7" dimension="11"/>
    <map measureGroup="8" dimension="3"/>
    <map measureGroup="8" dimension="9"/>
    <map measureGroup="8" dimension="11"/>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cisco" refreshedDate="43231.457357754633" backgroundQuery="1" createdVersion="3" refreshedVersion="6" minRefreshableVersion="3" recordCount="0" supportSubquery="1" supportAdvancedDrill="1" xr:uid="{F58EC60A-42A4-4A10-AA8F-562524B4FAC3}">
  <cacheSource type="external" connectionId="6">
    <extLst>
      <ext xmlns:x14="http://schemas.microsoft.com/office/spreadsheetml/2009/9/main" uri="{F057638F-6D5F-4e77-A914-E7F072B9BCA8}">
        <x14:sourceConnection name="ThisWorkbookDataModel"/>
      </ext>
    </extLst>
  </cacheSource>
  <cacheFields count="0"/>
  <cacheHierarchies count="130">
    <cacheHierarchy uniqueName="[Actual].[ACCOUNT KEY]" caption="ACCOUNT KEY" attribute="1" defaultMemberUniqueName="[Actual].[ACCOUNT KEY].[All]" allUniqueName="[Actual].[ACCOUNT KEY].[All]" dimensionUniqueName="[Actual]" displayFolder="" count="0" memberValueDatatype="20" unbalanced="0"/>
    <cacheHierarchy uniqueName="[Actual].[PERIOD KEY]" caption="PERIOD KEY" attribute="1" defaultMemberUniqueName="[Actual].[PERIOD KEY].[All]" allUniqueName="[Actual].[PERIOD KEY].[All]" dimensionUniqueName="[Actual]" displayFolder="" count="0" memberValueDatatype="20" unbalanced="0"/>
    <cacheHierarchy uniqueName="[Actual].[AMOUNT]" caption="AMOUNT" attribute="1" defaultMemberUniqueName="[Actual].[AMOUNT].[All]" allUniqueName="[Actual].[AMOUNT].[All]" dimensionUniqueName="[Actual]" displayFolder="" count="0" memberValueDatatype="20" unbalanced="0"/>
    <cacheHierarchy uniqueName="[Actual].[SCENARIO KEY]" caption="SCENARIO KEY" attribute="1" defaultMemberUniqueName="[Actual].[SCENARIO KEY].[All]" allUniqueName="[Actual].[SCENARIO KEY].[All]" dimensionUniqueName="[Actual]" displayFolder="" count="0" memberValueDatatype="20" unbalanced="0"/>
    <cacheHierarchy uniqueName="[Budget].[ACCOUNT KEY]" caption="ACCOUNT KEY" attribute="1" defaultMemberUniqueName="[Budget].[ACCOUNT KEY].[All]" allUniqueName="[Budget].[ACCOUNT KEY].[All]" dimensionUniqueName="[Budget]" displayFolder="" count="0" memberValueDatatype="20" unbalanced="0"/>
    <cacheHierarchy uniqueName="[Budget].[PERIOD KEY]" caption="PERIOD KEY" attribute="1" defaultMemberUniqueName="[Budget].[PERIOD KEY].[All]" allUniqueName="[Budget].[PERIOD KEY].[All]" dimensionUniqueName="[Budget]" displayFolder="" count="0" memberValueDatatype="20" unbalanced="0"/>
    <cacheHierarchy uniqueName="[Budget].[AMOUNT]" caption="AMOUNT" attribute="1" defaultMemberUniqueName="[Budget].[AMOUNT].[All]" allUniqueName="[Budget].[AMOUNT].[All]" dimensionUniqueName="[Budget]" displayFolder="" count="0" memberValueDatatype="20" unbalanced="0"/>
    <cacheHierarchy uniqueName="[Budget].[SCENARIO KEY]" caption="SCENARIO KEY" attribute="1" defaultMemberUniqueName="[Budget].[SCENARIO KEY].[All]" allUniqueName="[Budget].[SCENARIO KEY].[All]" dimensionUniqueName="[Budget]" displayFolder="" count="0" memberValueDatatype="20" unbalanced="0"/>
    <cacheHierarchy uniqueName="[COA].[ACCOUNT KEY]" caption="ACCOUNT KEY" attribute="1" defaultMemberUniqueName="[COA].[ACCOUNT KEY].[All]" allUniqueName="[COA].[ACCOUNT KEY].[All]" dimensionUniqueName="[COA]" displayFolder="" count="0" memberValueDatatype="130" unbalanced="0"/>
    <cacheHierarchy uniqueName="[COA].[ACCOUNT]" caption="ACCOUNT" attribute="1" defaultMemberUniqueName="[COA].[ACCOUNT].[All]" allUniqueName="[COA].[ACCOUNT].[All]" dimensionUniqueName="[COA]" displayFolder="" count="2" memberValueDatatype="130" unbalanced="0"/>
    <cacheHierarchy uniqueName="[COA].[CATEGORY]" caption="CATEGORY" attribute="1" defaultMemberUniqueName="[COA].[CATEGORY].[All]" allUniqueName="[COA].[CATEGORY].[All]" dimensionUniqueName="[COA]" displayFolder="" count="0" memberValueDatatype="130" unbalanced="0"/>
    <cacheHierarchy uniqueName="[COA].[SUB-HEADER]" caption="SUB-HEADER" attribute="1" defaultMemberUniqueName="[COA].[SUB-HEADER].[All]" allUniqueName="[COA].[SUB-HEADER].[All]" dimensionUniqueName="[COA]" displayFolder="" count="2" memberValueDatatype="130" unbalanced="0"/>
    <cacheHierarchy uniqueName="[COA].[HEADER KEY]" caption="HEADER KEY" attribute="1" defaultMemberUniqueName="[COA].[HEADER KEY].[All]" allUniqueName="[COA].[HEADER KEY].[All]" dimensionUniqueName="[COA]" displayFolder="" count="0" memberValueDatatype="20" unbalanced="0"/>
    <cacheHierarchy uniqueName="[COA].[SUB-HEADER DETAIL]" caption="SUB-HEADER DETAIL" attribute="1" defaultMemberUniqueName="[COA].[SUB-HEADER DETAIL].[All]" allUniqueName="[COA].[SUB-HEADER DETAIL].[All]" dimensionUniqueName="[COA]" displayFolder="" count="0" memberValueDatatype="20" unbalanced="0"/>
    <cacheHierarchy uniqueName="[COA].[REPORT SIGN]" caption="REPORT SIGN" attribute="1" defaultMemberUniqueName="[COA].[REPORT SIGN].[All]" allUniqueName="[COA].[REPORT SIGN].[All]" dimensionUniqueName="[COA]" displayFolder="" count="0" memberValueDatatype="20" unbalanced="0"/>
    <cacheHierarchy uniqueName="[COA].[CALCULATION SIGN]" caption="CALCULATION SIGN" attribute="1" defaultMemberUniqueName="[COA].[CALCULATION SIGN].[All]" allUniqueName="[COA].[CALCULATION SIGN].[All]" dimensionUniqueName="[COA]" displayFolder="" count="0" memberValueDatatype="20" unbalanced="0"/>
    <cacheHierarchy uniqueName="[COA].[SUB HEADER KEY]" caption="SUB HEADER KEY" attribute="1" defaultMemberUniqueName="[COA].[SUB HEADER KEY].[All]" allUniqueName="[COA].[SUB HEADER KEY].[All]" dimensionUniqueName="[COA]" displayFolder="" count="0" memberValueDatatype="130" unbalanced="0"/>
    <cacheHierarchy uniqueName="[DataType].[KEY]" caption="KEY" attribute="1" defaultMemberUniqueName="[DataType].[KEY].[All]" allUniqueName="[DataType].[KEY].[All]" dimensionUniqueName="[DataType]" displayFolder="" count="0" memberValueDatatype="20" unbalanced="0"/>
    <cacheHierarchy uniqueName="[DataType].[DATA TYPE]" caption="DATA TYPE" attribute="1" defaultMemberUniqueName="[DataType].[DATA TYPE].[All]" allUniqueName="[DataType].[DATA TYPE].[All]" dimensionUniqueName="[DataType]" displayFolder="" count="0" memberValueDatatype="130" unbalanced="0"/>
    <cacheHierarchy uniqueName="[DB_TimeIntervalSlicer].[KEY]" caption="KEY" attribute="1" defaultMemberUniqueName="[DB_TimeIntervalSlicer].[KEY].[All]" allUniqueName="[DB_TimeIntervalSlicer].[KEY].[All]" dimensionUniqueName="[DB_TimeIntervalSlicer]" displayFolder="" count="0" memberValueDatatype="20" unbalanced="0"/>
    <cacheHierarchy uniqueName="[DB_TimeIntervalSlicer].[TIME INTERVAL]" caption="TIME INTERVAL" attribute="1" defaultMemberUniqueName="[DB_TimeIntervalSlicer].[TIME INTERVAL].[All]" allUniqueName="[DB_TimeIntervalSlicer].[TIME INTERVAL].[All]" dimensionUniqueName="[DB_TimeIntervalSlicer]" displayFolder="" count="2" memberValueDatatype="130" unbalanced="0"/>
    <cacheHierarchy uniqueName="[Header].[HEADER KEY]" caption="HEADER KEY" attribute="1" defaultMemberUniqueName="[Header].[HEADER KEY].[All]" allUniqueName="[Header].[HEADER KEY].[All]" dimensionUniqueName="[Header]" displayFolder="" count="0" memberValueDatatype="20" unbalanced="0"/>
    <cacheHierarchy uniqueName="[Header].[HEADER]" caption="HEADER" attribute="1" defaultMemberUniqueName="[Header].[HEADER].[All]" allUniqueName="[Header].[HEADER].[All]" dimensionUniqueName="[Header]" displayFolder="" count="2" memberValueDatatype="130" unbalanced="0"/>
    <cacheHierarchy uniqueName="[Header].[DETAILS]" caption="DETAILS" attribute="1" defaultMemberUniqueName="[Header].[DETAILS].[All]" allUniqueName="[Header].[DETAILS].[All]" dimensionUniqueName="[Header]" displayFolder="" count="0" memberValueDatatype="20" unbalanced="0"/>
    <cacheHierarchy uniqueName="[Header].[CALCULATION]" caption="CALCULATION" attribute="1" defaultMemberUniqueName="[Header].[CALCULATION].[All]" allUniqueName="[Header].[CALCULATION].[All]" dimensionUniqueName="[Header]" displayFolder="" count="0" memberValueDatatype="20" unbalanced="0"/>
    <cacheHierarchy uniqueName="[Header].[VAR CALCULATION]" caption="VAR CALCULATION" attribute="1" defaultMemberUniqueName="[Header].[VAR CALCULATION].[All]" allUniqueName="[Header].[VAR CALCULATION].[All]" dimensionUniqueName="[Header]" displayFolder="" count="0" memberValueDatatype="20" unbalanced="0"/>
    <cacheHierarchy uniqueName="[Header].[CATEGORY]" caption="CATEGORY" attribute="1" defaultMemberUniqueName="[Header].[CATEGORY].[All]" allUniqueName="[Header].[CATEGORY].[All]" dimensionUniqueName="[Header]" displayFolder="" count="0" memberValueDatatype="130" unbalanced="0"/>
    <cacheHierarchy uniqueName="[HorAnalysis].[KEY]" caption="KEY" attribute="1" defaultMemberUniqueName="[HorAnalysis].[KEY].[All]" allUniqueName="[HorAnalysis].[KEY].[All]" dimensionUniqueName="[HorAnalysis]" displayFolder="" count="0" memberValueDatatype="20" unbalanced="0"/>
    <cacheHierarchy uniqueName="[HorAnalysis].[ANALYSIS METHOD]" caption="ANALYSIS METHOD" attribute="1" defaultMemberUniqueName="[HorAnalysis].[ANALYSIS METHOD].[All]" allUniqueName="[HorAnalysis].[ANALYSIS METHOD].[All]" dimensionUniqueName="[HorAnalysis]" displayFolder="" count="0" memberValueDatatype="130" unbalanced="0"/>
    <cacheHierarchy uniqueName="[RepPLSlicer].[KEY]" caption="KEY" attribute="1" defaultMemberUniqueName="[RepPLSlicer].[KEY].[All]" allUniqueName="[RepPLSlicer].[KEY].[All]" dimensionUniqueName="[RepPLSlicer]" displayFolder="" count="0" memberValueDatatype="20" unbalanced="0"/>
    <cacheHierarchy uniqueName="[RepPLSlicer].[PL SLICER]" caption="PL SLICER" attribute="1" defaultMemberUniqueName="[RepPLSlicer].[PL SLICER].[All]" allUniqueName="[RepPLSlicer].[PL SLICER].[All]" dimensionUniqueName="[RepPLSlicer]" displayFolder="" count="0" memberValueDatatype="130" unbalanced="0"/>
    <cacheHierarchy uniqueName="[RepPLSlicer].[SCENARIO KEY]" caption="SCENARIO KEY" attribute="1" defaultMemberUniqueName="[RepPLSlicer].[SCENARIO KEY].[All]" allUniqueName="[RepPLSlicer].[SCENARIO KEY].[All]" dimensionUniqueName="[RepPLSlicer]" displayFolder="" count="0" memberValueDatatype="20" unbalanced="0"/>
    <cacheHierarchy uniqueName="[RepPLSlicer].[SUM METHOD KEY]" caption="SUM METHOD KEY" attribute="1" defaultMemberUniqueName="[RepPLSlicer].[SUM METHOD KEY].[All]" allUniqueName="[RepPLSlicer].[SUM METHOD KEY].[All]" dimensionUniqueName="[RepPLSlicer]" displayFolder="" count="0" memberValueDatatype="20" unbalanced="0"/>
    <cacheHierarchy uniqueName="[RepVarSlicer].[KEY]" caption="KEY" attribute="1" defaultMemberUniqueName="[RepVarSlicer].[KEY].[All]" allUniqueName="[RepVarSlicer].[KEY].[All]" dimensionUniqueName="[RepVarSlicer]" displayFolder="" count="0" memberValueDatatype="20" unbalanced="0"/>
    <cacheHierarchy uniqueName="[RepVarSlicer].[VARIANCE SLICER]" caption="VARIANCE SLICER" attribute="1" defaultMemberUniqueName="[RepVarSlicer].[VARIANCE SLICER].[All]" allUniqueName="[RepVarSlicer].[VARIANCE SLICER].[All]" dimensionUniqueName="[RepVarSlicer]" displayFolder="" count="0" memberValueDatatype="130" unbalanced="0"/>
    <cacheHierarchy uniqueName="[RepVarSlicer].[DATA TYPE KEY]" caption="DATA TYPE KEY" attribute="1" defaultMemberUniqueName="[RepVarSlicer].[DATA TYPE KEY].[All]" allUniqueName="[RepVarSlicer].[DATA TYPE KEY].[All]" dimensionUniqueName="[RepVarSlicer]" displayFolder="" count="0" memberValueDatatype="20" unbalanced="0"/>
    <cacheHierarchy uniqueName="[RepVarSlicer].[SUM METHOD KEY]" caption="SUM METHOD KEY" attribute="1" defaultMemberUniqueName="[RepVarSlicer].[SUM METHOD KEY].[All]" allUniqueName="[RepVarSlicer].[SUM METHOD KEY].[All]" dimensionUniqueName="[RepVarSlicer]" displayFolder="" count="0" memberValueDatatype="20" unbalanced="0"/>
    <cacheHierarchy uniqueName="[Scenario].[KEY]" caption="KEY" attribute="1" defaultMemberUniqueName="[Scenario].[KEY].[All]" allUniqueName="[Scenario].[KEY].[All]" dimensionUniqueName="[Scenario]" displayFolder="" count="0" memberValueDatatype="20" unbalanced="0"/>
    <cacheHierarchy uniqueName="[Scenario].[SCENARIO]" caption="SCENARIO" attribute="1" defaultMemberUniqueName="[Scenario].[SCENARIO].[All]" allUniqueName="[Scenario].[SCENARIO].[All]" dimensionUniqueName="[Scenario]" displayFolder="" count="0" memberValueDatatype="130" unbalanced="0"/>
    <cacheHierarchy uniqueName="[SumMethod].[KEY]" caption="KEY" attribute="1" defaultMemberUniqueName="[SumMethod].[KEY].[All]" allUniqueName="[SumMethod].[KEY].[All]" dimensionUniqueName="[SumMethod]" displayFolder="" count="0" memberValueDatatype="20" unbalanced="0"/>
    <cacheHierarchy uniqueName="[SumMethod].[SUM METHOD]" caption="SUM METHOD" attribute="1" defaultMemberUniqueName="[SumMethod].[SUM METHOD].[All]" allUniqueName="[SumMethod].[SUM METHOD].[All]" dimensionUniqueName="[SumMethod]" displayFolder="" count="0" memberValueDatatype="130" unbalanced="0"/>
    <cacheHierarchy uniqueName="[TimeSeries].[PERIOD KEY]" caption="PERIOD KEY" attribute="1" defaultMemberUniqueName="[TimeSeries].[PERIOD KEY].[All]" allUniqueName="[TimeSeries].[PERIOD KEY].[All]" dimensionUniqueName="[TimeSeries]" displayFolder="" count="0" memberValueDatatype="20" unbalanced="0"/>
    <cacheHierarchy uniqueName="[TimeSeries].[EOPERIOD KEY]" caption="EOPERIOD KEY" attribute="1" time="1" defaultMemberUniqueName="[TimeSeries].[EOPERIOD KEY].[All]" allUniqueName="[TimeSeries].[EOPERIOD KEY].[All]" dimensionUniqueName="[TimeSeries]" displayFolder="" count="0" memberValueDatatype="7" unbalanced="0"/>
    <cacheHierarchy uniqueName="[TimeSeries].[CALENDAR YEAR]" caption="CALENDAR YEAR" attribute="1" defaultMemberUniqueName="[TimeSeries].[CALENDAR YEAR].[All]" allUniqueName="[TimeSeries].[CALENDAR YEAR].[All]" dimensionUniqueName="[TimeSeries]" displayFolder="" count="0" memberValueDatatype="20" unbalanced="0"/>
    <cacheHierarchy uniqueName="[TimeSeries].[MONTH KEY]" caption="MONTH KEY" attribute="1" defaultMemberUniqueName="[TimeSeries].[MONTH KEY].[All]" allUniqueName="[TimeSeries].[MONTH KEY].[All]" dimensionUniqueName="[TimeSeries]" displayFolder="" count="0" memberValueDatatype="20" unbalanced="0"/>
    <cacheHierarchy uniqueName="[TimeSeries].[FISCAL YEAR]" caption="FISCAL YEAR" attribute="1" defaultMemberUniqueName="[TimeSeries].[FISCAL YEAR].[All]" allUniqueName="[TimeSeries].[FISCAL YEAR].[All]" dimensionUniqueName="[TimeSeries]" displayFolder="" count="0" memberValueDatatype="20" unbalanced="0"/>
    <cacheHierarchy uniqueName="[TimeSeries].[QUARTER LABEL]" caption="QUARTER LABEL" attribute="1" defaultMemberUniqueName="[TimeSeries].[QUARTER LABEL].[All]" allUniqueName="[TimeSeries].[QUARTER LABEL].[All]" dimensionUniqueName="[TimeSeries]" displayFolder="" count="2" memberValueDatatype="130" unbalanced="0"/>
    <cacheHierarchy uniqueName="[TimeSeries].[EOPERIOD LABEL]" caption="EOPERIOD LABEL" attribute="1" defaultMemberUniqueName="[TimeSeries].[EOPERIOD LABEL].[All]" allUniqueName="[TimeSeries].[EOPERIOD LABEL].[All]" dimensionUniqueName="[TimeSeries]" displayFolder="" count="0" memberValueDatatype="130" unbalanced="0"/>
    <cacheHierarchy uniqueName="[TimeSeries].[QUARTER KEY]" caption="QUARTER KEY" attribute="1" defaultMemberUniqueName="[TimeSeries].[QUARTER KEY].[All]" allUniqueName="[TimeSeries].[QUARTER KEY].[All]" dimensionUniqueName="[TimeSeries]" displayFolder="" count="0" memberValueDatatype="130" unbalanced="0"/>
    <cacheHierarchy uniqueName="[Measures].[Actual Amount]" caption="Actual Amount" measure="1" displayFolder="" measureGroup="Actual" count="0"/>
    <cacheHierarchy uniqueName="[Measures].[Actual Amount w/ Report Sign]" caption="Actual Amount w/ Report Sign" measure="1" displayFolder="" measureGroup="Actual" count="0"/>
    <cacheHierarchy uniqueName="[Measures].[Actual Amount w/ Calculation Sign]" caption="Actual Amount w/ Calculation Sign" measure="1" displayFolder="" measureGroup="Actual" count="0"/>
    <cacheHierarchy uniqueName="[Measures].[Actual Running Sum]" caption="Actual Running Sum" measure="1" displayFolder="" measureGroup="Actual" count="0"/>
    <cacheHierarchy uniqueName="[Measures].[Actual Total Expenses]" caption="Actual Total Expenses" measure="1" displayFolder="" measureGroup="Actual" count="0"/>
    <cacheHierarchy uniqueName="[Measures].[Actual Header Amount]" caption="Actual Header Amount" measure="1" displayFolder="" measureGroup="Actual" count="0"/>
    <cacheHierarchy uniqueName="[Measures].[Actual Report Amount]" caption="Actual Report Amount" measure="1" displayFolder="" measureGroup="Actual" count="0"/>
    <cacheHierarchy uniqueName="[Measures].[Header Detail]" caption="Header Detail" measure="1" displayFolder="" measureGroup="Actual" count="0"/>
    <cacheHierarchy uniqueName="[Measures].[Header Calculation]" caption="Header Calculation" measure="1" displayFolder="" measureGroup="Actual" count="0"/>
    <cacheHierarchy uniqueName="[Measures].[Account IsFiltered]" caption="Account IsFiltered" measure="1" displayFolder="" measureGroup="Actual" count="0"/>
    <cacheHierarchy uniqueName="[Measures].[Budget Amount]" caption="Budget Amount" measure="1" displayFolder="" measureGroup="Budget" count="0"/>
    <cacheHierarchy uniqueName="[Measures].[Budget Amount w/ Report Sign]" caption="Budget Amount w/ Report Sign" measure="1" displayFolder="" measureGroup="Budget" count="0"/>
    <cacheHierarchy uniqueName="[Measures].[Budget Amount w/ Calculation Sign]" caption="Budget Amount w/ Calculation Sign" measure="1" displayFolder="" measureGroup="Budget" count="0"/>
    <cacheHierarchy uniqueName="[Measures].[Budget Running Sum]" caption="Budget Running Sum" measure="1" displayFolder="" measureGroup="Budget" count="0"/>
    <cacheHierarchy uniqueName="[Measures].[Budget Total Expense]" caption="Budget Total Expense" measure="1" displayFolder="" measureGroup="Budget" count="0"/>
    <cacheHierarchy uniqueName="[Measures].[Budget Header Amount]" caption="Budget Header Amount" measure="1" displayFolder="" measureGroup="Budget" count="0"/>
    <cacheHierarchy uniqueName="[Measures].[Budget Report Amount]" caption="Budget Report Amount" measure="1" displayFolder="" measureGroup="Budget" count="0"/>
    <cacheHierarchy uniqueName="[Measures].[Var $]" caption="Var $" measure="1" displayFolder="" measureGroup="Actual" count="0"/>
    <cacheHierarchy uniqueName="[Measures].[Var %]" caption="Var %" measure="1" displayFolder="" measureGroup="Actual" count="0"/>
    <cacheHierarchy uniqueName="[Measures].[Actual Prior Fiscal Year]" caption="Actual Prior Fiscal Year" measure="1" displayFolder="" measureGroup="Actual" count="0"/>
    <cacheHierarchy uniqueName="[Measures].[Actual Prior Quarter]" caption="Actual Prior Quarter" measure="1" displayFolder="" measureGroup="Actual" count="0"/>
    <cacheHierarchy uniqueName="[Measures].[Actual Prior Period Amount]" caption="Actual Prior Period Amount" measure="1" displayFolder="" measureGroup="Actual" count="0"/>
    <cacheHierarchy uniqueName="[Measures].[Change $ vs Prior Period]" caption="Change $ vs Prior Period" measure="1" displayFolder="" measureGroup="Actual" count="0"/>
    <cacheHierarchy uniqueName="[Measures].[Change % vs Prior Period]" caption="Change % vs Prior Period" measure="1" displayFolder="" measureGroup="Actual" count="0"/>
    <cacheHierarchy uniqueName="[Measures].[Actual Base Year Amount]" caption="Actual Base Year Amount" measure="1" displayFolder="" measureGroup="Actual" count="0"/>
    <cacheHierarchy uniqueName="[Measures].[Actual YoY%]" caption="Actual YoY%" measure="1" displayFolder="" measureGroup="Actual" count="0"/>
    <cacheHierarchy uniqueName="[Measures].[Actual Base Quarter Amount]" caption="Actual Base Quarter Amount" measure="1" displayFolder="" measureGroup="Actual" count="0"/>
    <cacheHierarchy uniqueName="[Measures].[Actual Base Period Amount]" caption="Actual Base Period Amount" measure="1" displayFolder="" measureGroup="Actual" count="0"/>
    <cacheHierarchy uniqueName="[Measures].[Growth $]" caption="Growth $" measure="1" displayFolder="" measureGroup="Actual" count="0"/>
    <cacheHierarchy uniqueName="[Measures].[Growth %]" caption="Growth %" measure="1" displayFolder="" measureGroup="Actual" count="0"/>
    <cacheHierarchy uniqueName="[Measures].[Actual Same Quarter Last Year]" caption="Actual Same Quarter Last Year" measure="1" displayFolder="" measureGroup="Actual" count="0"/>
    <cacheHierarchy uniqueName="[Measures].[Actual QoQ$]" caption="Actual QoQ$" measure="1" displayFolder="" measureGroup="Actual" count="0"/>
    <cacheHierarchy uniqueName="[Measures].[Actual QoQ%]" caption="Actual QoQ%" measure="1" displayFolder="" measureGroup="Actual" count="0"/>
    <cacheHierarchy uniqueName="[Measures].[Actual PoP%]" caption="Actual PoP%" measure="1" displayFolder="" measureGroup="Actual" count="0"/>
    <cacheHierarchy uniqueName="[Measures].[Actual Cumulative Amount]" caption="Actual Cumulative Amount" measure="1" displayFolder="" measureGroup="Actual" count="0"/>
    <cacheHierarchy uniqueName="[Measures].[Sub-header IsFiltered]" caption="Sub-header IsFiltered" measure="1" displayFolder="" measureGroup="Actual" count="0"/>
    <cacheHierarchy uniqueName="[Measures].[Sub Header Detail]" caption="Sub Header Detail" measure="1" displayFolder="" measureGroup="Actual" count="0"/>
    <cacheHierarchy uniqueName="[Measures].[PL Amount]" caption="PL Amount" measure="1" displayFolder="" measureGroup="Actual" count="0"/>
    <cacheHierarchy uniqueName="[Measures].[Scenario Selected]" caption="Scenario Selected" measure="1" displayFolder="" measureGroup="Scenario" count="0"/>
    <cacheHierarchy uniqueName="[Measures].[Sum Method Selected]" caption="Sum Method Selected" measure="1" displayFolder="" measureGroup="SumMethod" count="0"/>
    <cacheHierarchy uniqueName="[Measures].[PL Slicer Selected]" caption="PL Slicer Selected" measure="1" displayFolder="" measureGroup="RepPLSlicer" count="0"/>
    <cacheHierarchy uniqueName="[Measures].[Budget Cumulative Amount]" caption="Budget Cumulative Amount" measure="1" displayFolder="" measureGroup="Budget" count="0"/>
    <cacheHierarchy uniqueName="[Measures].[HorAnalysis Selected]" caption="HorAnalysis Selected" measure="1" displayFolder="" measureGroup="HorAnalysis" count="0"/>
    <cacheHierarchy uniqueName="[Measures].[Horizontal Analysis Amount]" caption="Horizontal Analysis Amount" measure="1" displayFolder="" measureGroup="Actual" count="0"/>
    <cacheHierarchy uniqueName="[Measures].[Revenue]" caption="Revenue" measure="1" displayFolder="" measureGroup="Actual" count="0"/>
    <cacheHierarchy uniqueName="[Measures].[% Over Revenue]" caption="% Over Revenue" measure="1" displayFolder="" measureGroup="Actual" count="0"/>
    <cacheHierarchy uniqueName="[Measures].[Revenue Cumulative]" caption="Revenue Cumulative" measure="1" displayFolder="" measureGroup="Actual" count="0"/>
    <cacheHierarchy uniqueName="[Measures].[% Over Revenue Cumulative]" caption="% Over Revenue Cumulative" measure="1" displayFolder="" measureGroup="Actual" count="0"/>
    <cacheHierarchy uniqueName="[Measures].[Vertical Analysis Amount]" caption="Vertical Analysis Amount" measure="1" displayFolder="" measureGroup="Actual" count="0"/>
    <cacheHierarchy uniqueName="[Measures].[Var $ Cumulative]" caption="Var $ Cumulative" measure="1" displayFolder="" measureGroup="Actual" count="0"/>
    <cacheHierarchy uniqueName="[Measures].[Var % Cumulative]" caption="Var % Cumulative" measure="1" displayFolder="" measureGroup="Actual" count="0"/>
    <cacheHierarchy uniqueName="[Measures].[Variance Slicer Selected]" caption="Variance Slicer Selected" measure="1" displayFolder="" measureGroup="RepVarSlicer" count="0"/>
    <cacheHierarchy uniqueName="[Measures].[Variance Analysis Amount]" caption="Variance Analysis Amount" measure="1" displayFolder="" measureGroup="Actual" count="0"/>
    <cacheHierarchy uniqueName="[Measures].[Period Selected]" caption="Period Selected" measure="1" displayFolder="" measureGroup="TimeSeries" count="0"/>
    <cacheHierarchy uniqueName="[Measures].[DB Actual Account Amount]" caption="DB Actual Account Amount" measure="1" displayFolder="" measureGroup="Actual" count="0"/>
    <cacheHierarchy uniqueName="[Measures].[DB Budget Account Amount]" caption="DB Budget Account Amount" measure="1" displayFolder="" measureGroup="Actual" count="0"/>
    <cacheHierarchy uniqueName="[Measures].[DB Var $ Amount]" caption="DB Var $ Amount" measure="1" displayFolder="" measureGroup="Actual" count="0"/>
    <cacheHierarchy uniqueName="[Measures].[DB Var % Amount]" caption="DB Var % Amount" measure="1" displayFolder="" measureGroup="Actual" count="0"/>
    <cacheHierarchy uniqueName="[Measures].[Time Interval Selected]" caption="Time Interval Selected" measure="1" displayFolder="" measureGroup="DB_TimeIntervalSlicer" count="0"/>
    <cacheHierarchy uniqueName="[Measures].[Actual Report Amount w/ Time Filter]" caption="Actual Report Amount w/ Time Filter" measure="1" displayFolder="" measureGroup="Actual" count="0"/>
    <cacheHierarchy uniqueName="[Measures].[Var $ w/ Time Filter]" caption="Var $ w/ Time Filter" measure="1" displayFolder="" measureGroup="Actual" count="0"/>
    <cacheHierarchy uniqueName="[Measures].[Var % w/ Time Filter]" caption="Var % w/ Time Filter" measure="1" displayFolder="" measureGroup="Actual" count="0"/>
    <cacheHierarchy uniqueName="[Measures].[Growth % w/ Time Filter]" caption="Growth % w/ Time Filter" measure="1" displayFolder="" measureGroup="Actual" count="0"/>
    <cacheHierarchy uniqueName="[Measures].[% Over Revenue w/ Time Filter]" caption="% Over Revenue w/ Time Filter" measure="1" displayFolder="" measureGroup="Actual" count="0"/>
    <cacheHierarchy uniqueName="[Measures].[__XL_Count Budget]" caption="__XL_Count Budget" measure="1" displayFolder="" measureGroup="Budget" count="0" hidden="1"/>
    <cacheHierarchy uniqueName="[Measures].[__XL_Count Actual]" caption="__XL_Count Actual" measure="1" displayFolder="" measureGroup="Actual" count="0" hidden="1"/>
    <cacheHierarchy uniqueName="[Measures].[__XL_Count TimeSeries]" caption="__XL_Count TimeSeries" measure="1" displayFolder="" measureGroup="TimeSeries" count="0" hidden="1"/>
    <cacheHierarchy uniqueName="[Measures].[__XL_Count COA]" caption="__XL_Count COA" measure="1" displayFolder="" measureGroup="COA" count="0" hidden="1"/>
    <cacheHierarchy uniqueName="[Measures].[__XL_Count Header]" caption="__XL_Count Header" measure="1" displayFolder="" measureGroup="Header" count="0" hidden="1"/>
    <cacheHierarchy uniqueName="[Measures].[__XL_Count Scenario]" caption="__XL_Count Scenario" measure="1" displayFolder="" measureGroup="Scenario" count="0" hidden="1"/>
    <cacheHierarchy uniqueName="[Measures].[__XL_Count SumMethod]" caption="__XL_Count SumMethod" measure="1" displayFolder="" measureGroup="SumMethod" count="0" hidden="1"/>
    <cacheHierarchy uniqueName="[Measures].[__XL_Count DataType]" caption="__XL_Count DataType" measure="1" displayFolder="" measureGroup="DataType" count="0" hidden="1"/>
    <cacheHierarchy uniqueName="[Measures].[__XL_Count HorAnalysis]" caption="__XL_Count HorAnalysis" measure="1" displayFolder="" measureGroup="HorAnalysis" count="0" hidden="1"/>
    <cacheHierarchy uniqueName="[Measures].[__XL_Count RepPLSlicer]" caption="__XL_Count RepPLSlicer" measure="1" displayFolder="" measureGroup="RepPLSlicer" count="0" hidden="1"/>
    <cacheHierarchy uniqueName="[Measures].[__XL_Count RepVarSlicer]" caption="__XL_Count RepVarSlicer" measure="1" displayFolder="" measureGroup="RepVarSlicer" count="0" hidden="1"/>
    <cacheHierarchy uniqueName="[Measures].[__XL_Count DB_TimeIntervalSlicer]" caption="__XL_Count DB_TimeIntervalSlicer" measure="1" displayFolder="" measureGroup="DB_TimeIntervalSlicer" count="0" hidden="1"/>
    <cacheHierarchy uniqueName="[Measures].[__No measures defined]" caption="__No measures defined" measure="1" displayFolder="" count="0" hidden="1"/>
    <cacheHierarchy uniqueName="[Measures].[Sum of KEY]" caption="Sum of KEY" measure="1" displayFolder="" measureGroup="RepPLSlicer" count="0" hidden="1">
      <extLst>
        <ext xmlns:x15="http://schemas.microsoft.com/office/spreadsheetml/2010/11/main" uri="{B97F6D7D-B522-45F9-BDA1-12C45D357490}">
          <x15:cacheHierarchy aggregatedColumn="29"/>
        </ext>
      </extLst>
    </cacheHierarchy>
    <cacheHierarchy uniqueName="[Measures].[Count of QUARTER LABEL]" caption="Count of QUARTER LABEL" measure="1" displayFolder="" measureGroup="TimeSeries" count="0" hidden="1">
      <extLst>
        <ext xmlns:x15="http://schemas.microsoft.com/office/spreadsheetml/2010/11/main" uri="{B97F6D7D-B522-45F9-BDA1-12C45D357490}">
          <x15:cacheHierarchy aggregatedColumn="46"/>
        </ext>
      </extLst>
    </cacheHierarchy>
    <cacheHierarchy uniqueName="[Measures].[Sum of VAR CALCULATION]" caption="Sum of VAR CALCULATION" measure="1" displayFolder="" measureGroup="Header" count="0" hidden="1">
      <extLst>
        <ext xmlns:x15="http://schemas.microsoft.com/office/spreadsheetml/2010/11/main" uri="{B97F6D7D-B522-45F9-BDA1-12C45D357490}">
          <x15:cacheHierarchy aggregatedColumn="25"/>
        </ext>
      </extLst>
    </cacheHierarchy>
    <cacheHierarchy uniqueName="[Measures].[Count of ACCOUNT]" caption="Count of ACCOUNT" measure="1" displayFolder="" measureGroup="COA"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647108374"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cisco" refreshedDate="43231.45737916667" backgroundQuery="1" createdVersion="3" refreshedVersion="6" minRefreshableVersion="3" recordCount="0" supportSubquery="1" supportAdvancedDrill="1" xr:uid="{EDC7B8A4-540F-459C-9CC2-B239201F61AB}">
  <cacheSource type="external" connectionId="6">
    <extLst>
      <ext xmlns:x14="http://schemas.microsoft.com/office/spreadsheetml/2009/9/main" uri="{F057638F-6D5F-4e77-A914-E7F072B9BCA8}">
        <x14:sourceConnection name="ThisWorkbookDataModel"/>
      </ext>
    </extLst>
  </cacheSource>
  <cacheFields count="0"/>
  <cacheHierarchies count="130">
    <cacheHierarchy uniqueName="[Actual].[ACCOUNT KEY]" caption="ACCOUNT KEY" attribute="1" defaultMemberUniqueName="[Actual].[ACCOUNT KEY].[All]" allUniqueName="[Actual].[ACCOUNT KEY].[All]" dimensionUniqueName="[Actual]" displayFolder="" count="0" memberValueDatatype="20" unbalanced="0"/>
    <cacheHierarchy uniqueName="[Actual].[PERIOD KEY]" caption="PERIOD KEY" attribute="1" defaultMemberUniqueName="[Actual].[PERIOD KEY].[All]" allUniqueName="[Actual].[PERIOD KEY].[All]" dimensionUniqueName="[Actual]" displayFolder="" count="0" memberValueDatatype="20" unbalanced="0"/>
    <cacheHierarchy uniqueName="[Actual].[AMOUNT]" caption="AMOUNT" attribute="1" defaultMemberUniqueName="[Actual].[AMOUNT].[All]" allUniqueName="[Actual].[AMOUNT].[All]" dimensionUniqueName="[Actual]" displayFolder="" count="0" memberValueDatatype="20" unbalanced="0"/>
    <cacheHierarchy uniqueName="[Actual].[SCENARIO KEY]" caption="SCENARIO KEY" attribute="1" defaultMemberUniqueName="[Actual].[SCENARIO KEY].[All]" allUniqueName="[Actual].[SCENARIO KEY].[All]" dimensionUniqueName="[Actual]" displayFolder="" count="0" memberValueDatatype="20" unbalanced="0"/>
    <cacheHierarchy uniqueName="[Budget].[ACCOUNT KEY]" caption="ACCOUNT KEY" attribute="1" defaultMemberUniqueName="[Budget].[ACCOUNT KEY].[All]" allUniqueName="[Budget].[ACCOUNT KEY].[All]" dimensionUniqueName="[Budget]" displayFolder="" count="0" memberValueDatatype="20" unbalanced="0"/>
    <cacheHierarchy uniqueName="[Budget].[PERIOD KEY]" caption="PERIOD KEY" attribute="1" defaultMemberUniqueName="[Budget].[PERIOD KEY].[All]" allUniqueName="[Budget].[PERIOD KEY].[All]" dimensionUniqueName="[Budget]" displayFolder="" count="0" memberValueDatatype="20" unbalanced="0"/>
    <cacheHierarchy uniqueName="[Budget].[AMOUNT]" caption="AMOUNT" attribute="1" defaultMemberUniqueName="[Budget].[AMOUNT].[All]" allUniqueName="[Budget].[AMOUNT].[All]" dimensionUniqueName="[Budget]" displayFolder="" count="0" memberValueDatatype="20" unbalanced="0"/>
    <cacheHierarchy uniqueName="[Budget].[SCENARIO KEY]" caption="SCENARIO KEY" attribute="1" defaultMemberUniqueName="[Budget].[SCENARIO KEY].[All]" allUniqueName="[Budget].[SCENARIO KEY].[All]" dimensionUniqueName="[Budget]" displayFolder="" count="0" memberValueDatatype="20" unbalanced="0"/>
    <cacheHierarchy uniqueName="[COA].[ACCOUNT KEY]" caption="ACCOUNT KEY" attribute="1" defaultMemberUniqueName="[COA].[ACCOUNT KEY].[All]" allUniqueName="[COA].[ACCOUNT KEY].[All]" dimensionUniqueName="[COA]" displayFolder="" count="0" memberValueDatatype="130" unbalanced="0"/>
    <cacheHierarchy uniqueName="[COA].[ACCOUNT]" caption="ACCOUNT" attribute="1" defaultMemberUniqueName="[COA].[ACCOUNT].[All]" allUniqueName="[COA].[ACCOUNT].[All]" dimensionUniqueName="[COA]" displayFolder="" count="0" memberValueDatatype="130" unbalanced="0"/>
    <cacheHierarchy uniqueName="[COA].[CATEGORY]" caption="CATEGORY" attribute="1" defaultMemberUniqueName="[COA].[CATEGORY].[All]" allUniqueName="[COA].[CATEGORY].[All]" dimensionUniqueName="[COA]" displayFolder="" count="0" memberValueDatatype="130" unbalanced="0"/>
    <cacheHierarchy uniqueName="[COA].[SUB-HEADER]" caption="SUB-HEADER" attribute="1" defaultMemberUniqueName="[COA].[SUB-HEADER].[All]" allUniqueName="[COA].[SUB-HEADER].[All]" dimensionUniqueName="[COA]" displayFolder="" count="0" memberValueDatatype="130" unbalanced="0"/>
    <cacheHierarchy uniqueName="[COA].[HEADER KEY]" caption="HEADER KEY" attribute="1" defaultMemberUniqueName="[COA].[HEADER KEY].[All]" allUniqueName="[COA].[HEADER KEY].[All]" dimensionUniqueName="[COA]" displayFolder="" count="0" memberValueDatatype="20" unbalanced="0"/>
    <cacheHierarchy uniqueName="[COA].[SUB-HEADER DETAIL]" caption="SUB-HEADER DETAIL" attribute="1" defaultMemberUniqueName="[COA].[SUB-HEADER DETAIL].[All]" allUniqueName="[COA].[SUB-HEADER DETAIL].[All]" dimensionUniqueName="[COA]" displayFolder="" count="0" memberValueDatatype="20" unbalanced="0"/>
    <cacheHierarchy uniqueName="[COA].[REPORT SIGN]" caption="REPORT SIGN" attribute="1" defaultMemberUniqueName="[COA].[REPORT SIGN].[All]" allUniqueName="[COA].[REPORT SIGN].[All]" dimensionUniqueName="[COA]" displayFolder="" count="0" memberValueDatatype="20" unbalanced="0"/>
    <cacheHierarchy uniqueName="[COA].[CALCULATION SIGN]" caption="CALCULATION SIGN" attribute="1" defaultMemberUniqueName="[COA].[CALCULATION SIGN].[All]" allUniqueName="[COA].[CALCULATION SIGN].[All]" dimensionUniqueName="[COA]" displayFolder="" count="0" memberValueDatatype="20" unbalanced="0"/>
    <cacheHierarchy uniqueName="[COA].[SUB HEADER KEY]" caption="SUB HEADER KEY" attribute="1" defaultMemberUniqueName="[COA].[SUB HEADER KEY].[All]" allUniqueName="[COA].[SUB HEADER KEY].[All]" dimensionUniqueName="[COA]" displayFolder="" count="0" memberValueDatatype="130" unbalanced="0"/>
    <cacheHierarchy uniqueName="[DataType].[KEY]" caption="KEY" attribute="1" defaultMemberUniqueName="[DataType].[KEY].[All]" allUniqueName="[DataType].[KEY].[All]" dimensionUniqueName="[DataType]" displayFolder="" count="0" memberValueDatatype="20" unbalanced="0"/>
    <cacheHierarchy uniqueName="[DataType].[DATA TYPE]" caption="DATA TYPE" attribute="1" defaultMemberUniqueName="[DataType].[DATA TYPE].[All]" allUniqueName="[DataType].[DATA TYPE].[All]" dimensionUniqueName="[DataType]" displayFolder="" count="0" memberValueDatatype="130" unbalanced="0"/>
    <cacheHierarchy uniqueName="[DB_TimeIntervalSlicer].[KEY]" caption="KEY" attribute="1" defaultMemberUniqueName="[DB_TimeIntervalSlicer].[KEY].[All]" allUniqueName="[DB_TimeIntervalSlicer].[KEY].[All]" dimensionUniqueName="[DB_TimeIntervalSlicer]" displayFolder="" count="0" memberValueDatatype="20" unbalanced="0"/>
    <cacheHierarchy uniqueName="[DB_TimeIntervalSlicer].[TIME INTERVAL]" caption="TIME INTERVAL" attribute="1" defaultMemberUniqueName="[DB_TimeIntervalSlicer].[TIME INTERVAL].[All]" allUniqueName="[DB_TimeIntervalSlicer].[TIME INTERVAL].[All]" dimensionUniqueName="[DB_TimeIntervalSlicer]" displayFolder="" count="0" memberValueDatatype="130" unbalanced="0"/>
    <cacheHierarchy uniqueName="[Header].[HEADER KEY]" caption="HEADER KEY" attribute="1" defaultMemberUniqueName="[Header].[HEADER KEY].[All]" allUniqueName="[Header].[HEADER KEY].[All]" dimensionUniqueName="[Header]" displayFolder="" count="0" memberValueDatatype="20" unbalanced="0"/>
    <cacheHierarchy uniqueName="[Header].[HEADER]" caption="HEADER" attribute="1" defaultMemberUniqueName="[Header].[HEADER].[All]" allUniqueName="[Header].[HEADER].[All]" dimensionUniqueName="[Header]" displayFolder="" count="0" memberValueDatatype="130" unbalanced="0"/>
    <cacheHierarchy uniqueName="[Header].[DETAILS]" caption="DETAILS" attribute="1" defaultMemberUniqueName="[Header].[DETAILS].[All]" allUniqueName="[Header].[DETAILS].[All]" dimensionUniqueName="[Header]" displayFolder="" count="0" memberValueDatatype="20" unbalanced="0"/>
    <cacheHierarchy uniqueName="[Header].[CALCULATION]" caption="CALCULATION" attribute="1" defaultMemberUniqueName="[Header].[CALCULATION].[All]" allUniqueName="[Header].[CALCULATION].[All]" dimensionUniqueName="[Header]" displayFolder="" count="0" memberValueDatatype="20" unbalanced="0"/>
    <cacheHierarchy uniqueName="[Header].[VAR CALCULATION]" caption="VAR CALCULATION" attribute="1" defaultMemberUniqueName="[Header].[VAR CALCULATION].[All]" allUniqueName="[Header].[VAR CALCULATION].[All]" dimensionUniqueName="[Header]" displayFolder="" count="0" memberValueDatatype="20" unbalanced="0"/>
    <cacheHierarchy uniqueName="[Header].[CATEGORY]" caption="CATEGORY" attribute="1" defaultMemberUniqueName="[Header].[CATEGORY].[All]" allUniqueName="[Header].[CATEGORY].[All]" dimensionUniqueName="[Header]" displayFolder="" count="0" memberValueDatatype="130" unbalanced="0"/>
    <cacheHierarchy uniqueName="[HorAnalysis].[KEY]" caption="KEY" attribute="1" defaultMemberUniqueName="[HorAnalysis].[KEY].[All]" allUniqueName="[HorAnalysis].[KEY].[All]" dimensionUniqueName="[HorAnalysis]" displayFolder="" count="0" memberValueDatatype="20" unbalanced="0"/>
    <cacheHierarchy uniqueName="[HorAnalysis].[ANALYSIS METHOD]" caption="ANALYSIS METHOD" attribute="1" defaultMemberUniqueName="[HorAnalysis].[ANALYSIS METHOD].[All]" allUniqueName="[HorAnalysis].[ANALYSIS METHOD].[All]" dimensionUniqueName="[HorAnalysis]" displayFolder="" count="0" memberValueDatatype="130" unbalanced="0"/>
    <cacheHierarchy uniqueName="[RepPLSlicer].[KEY]" caption="KEY" attribute="1" defaultMemberUniqueName="[RepPLSlicer].[KEY].[All]" allUniqueName="[RepPLSlicer].[KEY].[All]" dimensionUniqueName="[RepPLSlicer]" displayFolder="" count="0" memberValueDatatype="20" unbalanced="0"/>
    <cacheHierarchy uniqueName="[RepPLSlicer].[PL SLICER]" caption="PL SLICER" attribute="1" defaultMemberUniqueName="[RepPLSlicer].[PL SLICER].[All]" allUniqueName="[RepPLSlicer].[PL SLICER].[All]" dimensionUniqueName="[RepPLSlicer]" displayFolder="" count="0" memberValueDatatype="130" unbalanced="0"/>
    <cacheHierarchy uniqueName="[RepPLSlicer].[SCENARIO KEY]" caption="SCENARIO KEY" attribute="1" defaultMemberUniqueName="[RepPLSlicer].[SCENARIO KEY].[All]" allUniqueName="[RepPLSlicer].[SCENARIO KEY].[All]" dimensionUniqueName="[RepPLSlicer]" displayFolder="" count="0" memberValueDatatype="20" unbalanced="0"/>
    <cacheHierarchy uniqueName="[RepPLSlicer].[SUM METHOD KEY]" caption="SUM METHOD KEY" attribute="1" defaultMemberUniqueName="[RepPLSlicer].[SUM METHOD KEY].[All]" allUniqueName="[RepPLSlicer].[SUM METHOD KEY].[All]" dimensionUniqueName="[RepPLSlicer]" displayFolder="" count="0" memberValueDatatype="20" unbalanced="0"/>
    <cacheHierarchy uniqueName="[RepVarSlicer].[KEY]" caption="KEY" attribute="1" defaultMemberUniqueName="[RepVarSlicer].[KEY].[All]" allUniqueName="[RepVarSlicer].[KEY].[All]" dimensionUniqueName="[RepVarSlicer]" displayFolder="" count="0" memberValueDatatype="20" unbalanced="0"/>
    <cacheHierarchy uniqueName="[RepVarSlicer].[VARIANCE SLICER]" caption="VARIANCE SLICER" attribute="1" defaultMemberUniqueName="[RepVarSlicer].[VARIANCE SLICER].[All]" allUniqueName="[RepVarSlicer].[VARIANCE SLICER].[All]" dimensionUniqueName="[RepVarSlicer]" displayFolder="" count="0" memberValueDatatype="130" unbalanced="0"/>
    <cacheHierarchy uniqueName="[RepVarSlicer].[DATA TYPE KEY]" caption="DATA TYPE KEY" attribute="1" defaultMemberUniqueName="[RepVarSlicer].[DATA TYPE KEY].[All]" allUniqueName="[RepVarSlicer].[DATA TYPE KEY].[All]" dimensionUniqueName="[RepVarSlicer]" displayFolder="" count="0" memberValueDatatype="20" unbalanced="0"/>
    <cacheHierarchy uniqueName="[RepVarSlicer].[SUM METHOD KEY]" caption="SUM METHOD KEY" attribute="1" defaultMemberUniqueName="[RepVarSlicer].[SUM METHOD KEY].[All]" allUniqueName="[RepVarSlicer].[SUM METHOD KEY].[All]" dimensionUniqueName="[RepVarSlicer]" displayFolder="" count="0" memberValueDatatype="20" unbalanced="0"/>
    <cacheHierarchy uniqueName="[Scenario].[KEY]" caption="KEY" attribute="1" defaultMemberUniqueName="[Scenario].[KEY].[All]" allUniqueName="[Scenario].[KEY].[All]" dimensionUniqueName="[Scenario]" displayFolder="" count="0" memberValueDatatype="20" unbalanced="0"/>
    <cacheHierarchy uniqueName="[Scenario].[SCENARIO]" caption="SCENARIO" attribute="1" defaultMemberUniqueName="[Scenario].[SCENARIO].[All]" allUniqueName="[Scenario].[SCENARIO].[All]" dimensionUniqueName="[Scenario]" displayFolder="" count="0" memberValueDatatype="130" unbalanced="0"/>
    <cacheHierarchy uniqueName="[SumMethod].[KEY]" caption="KEY" attribute="1" defaultMemberUniqueName="[SumMethod].[KEY].[All]" allUniqueName="[SumMethod].[KEY].[All]" dimensionUniqueName="[SumMethod]" displayFolder="" count="0" memberValueDatatype="20" unbalanced="0"/>
    <cacheHierarchy uniqueName="[SumMethod].[SUM METHOD]" caption="SUM METHOD" attribute="1" defaultMemberUniqueName="[SumMethod].[SUM METHOD].[All]" allUniqueName="[SumMethod].[SUM METHOD].[All]" dimensionUniqueName="[SumMethod]" displayFolder="" count="2" memberValueDatatype="130" unbalanced="0"/>
    <cacheHierarchy uniqueName="[TimeSeries].[PERIOD KEY]" caption="PERIOD KEY" attribute="1" defaultMemberUniqueName="[TimeSeries].[PERIOD KEY].[All]" allUniqueName="[TimeSeries].[PERIOD KEY].[All]" dimensionUniqueName="[TimeSeries]" displayFolder="" count="0" memberValueDatatype="20" unbalanced="0"/>
    <cacheHierarchy uniqueName="[TimeSeries].[EOPERIOD KEY]" caption="EOPERIOD KEY" attribute="1" time="1" defaultMemberUniqueName="[TimeSeries].[EOPERIOD KEY].[All]" allUniqueName="[TimeSeries].[EOPERIOD KEY].[All]" dimensionUniqueName="[TimeSeries]" displayFolder="" count="0" memberValueDatatype="7" unbalanced="0"/>
    <cacheHierarchy uniqueName="[TimeSeries].[CALENDAR YEAR]" caption="CALENDAR YEAR" attribute="1" defaultMemberUniqueName="[TimeSeries].[CALENDAR YEAR].[All]" allUniqueName="[TimeSeries].[CALENDAR YEAR].[All]" dimensionUniqueName="[TimeSeries]" displayFolder="" count="0" memberValueDatatype="20" unbalanced="0"/>
    <cacheHierarchy uniqueName="[TimeSeries].[MONTH KEY]" caption="MONTH KEY" attribute="1" defaultMemberUniqueName="[TimeSeries].[MONTH KEY].[All]" allUniqueName="[TimeSeries].[MONTH KEY].[All]" dimensionUniqueName="[TimeSeries]" displayFolder="" count="0" memberValueDatatype="20" unbalanced="0"/>
    <cacheHierarchy uniqueName="[TimeSeries].[FISCAL YEAR]" caption="FISCAL YEAR" attribute="1" defaultMemberUniqueName="[TimeSeries].[FISCAL YEAR].[All]" allUniqueName="[TimeSeries].[FISCAL YEAR].[All]" dimensionUniqueName="[TimeSeries]" displayFolder="" count="2" memberValueDatatype="20" unbalanced="0"/>
    <cacheHierarchy uniqueName="[TimeSeries].[QUARTER LABEL]" caption="QUARTER LABEL" attribute="1" defaultMemberUniqueName="[TimeSeries].[QUARTER LABEL].[All]" allUniqueName="[TimeSeries].[QUARTER LABEL].[All]" dimensionUniqueName="[TimeSeries]" displayFolder="" count="2" memberValueDatatype="130" unbalanced="0"/>
    <cacheHierarchy uniqueName="[TimeSeries].[EOPERIOD LABEL]" caption="EOPERIOD LABEL" attribute="1" defaultMemberUniqueName="[TimeSeries].[EOPERIOD LABEL].[All]" allUniqueName="[TimeSeries].[EOPERIOD LABEL].[All]" dimensionUniqueName="[TimeSeries]" displayFolder="" count="0" memberValueDatatype="130" unbalanced="0"/>
    <cacheHierarchy uniqueName="[TimeSeries].[QUARTER KEY]" caption="QUARTER KEY" attribute="1" defaultMemberUniqueName="[TimeSeries].[QUARTER KEY].[All]" allUniqueName="[TimeSeries].[QUARTER KEY].[All]" dimensionUniqueName="[TimeSeries]" displayFolder="" count="0" memberValueDatatype="130" unbalanced="0"/>
    <cacheHierarchy uniqueName="[Measures].[Actual Amount]" caption="Actual Amount" measure="1" displayFolder="" measureGroup="Actual" count="0"/>
    <cacheHierarchy uniqueName="[Measures].[Actual Amount w/ Report Sign]" caption="Actual Amount w/ Report Sign" measure="1" displayFolder="" measureGroup="Actual" count="0"/>
    <cacheHierarchy uniqueName="[Measures].[Actual Amount w/ Calculation Sign]" caption="Actual Amount w/ Calculation Sign" measure="1" displayFolder="" measureGroup="Actual" count="0"/>
    <cacheHierarchy uniqueName="[Measures].[Actual Running Sum]" caption="Actual Running Sum" measure="1" displayFolder="" measureGroup="Actual" count="0"/>
    <cacheHierarchy uniqueName="[Measures].[Actual Total Expenses]" caption="Actual Total Expenses" measure="1" displayFolder="" measureGroup="Actual" count="0"/>
    <cacheHierarchy uniqueName="[Measures].[Actual Header Amount]" caption="Actual Header Amount" measure="1" displayFolder="" measureGroup="Actual" count="0"/>
    <cacheHierarchy uniqueName="[Measures].[Actual Report Amount]" caption="Actual Report Amount" measure="1" displayFolder="" measureGroup="Actual" count="0"/>
    <cacheHierarchy uniqueName="[Measures].[Header Detail]" caption="Header Detail" measure="1" displayFolder="" measureGroup="Actual" count="0"/>
    <cacheHierarchy uniqueName="[Measures].[Header Calculation]" caption="Header Calculation" measure="1" displayFolder="" measureGroup="Actual" count="0"/>
    <cacheHierarchy uniqueName="[Measures].[Account IsFiltered]" caption="Account IsFiltered" measure="1" displayFolder="" measureGroup="Actual" count="0"/>
    <cacheHierarchy uniqueName="[Measures].[Budget Amount]" caption="Budget Amount" measure="1" displayFolder="" measureGroup="Budget" count="0"/>
    <cacheHierarchy uniqueName="[Measures].[Budget Amount w/ Report Sign]" caption="Budget Amount w/ Report Sign" measure="1" displayFolder="" measureGroup="Budget" count="0"/>
    <cacheHierarchy uniqueName="[Measures].[Budget Amount w/ Calculation Sign]" caption="Budget Amount w/ Calculation Sign" measure="1" displayFolder="" measureGroup="Budget" count="0"/>
    <cacheHierarchy uniqueName="[Measures].[Budget Running Sum]" caption="Budget Running Sum" measure="1" displayFolder="" measureGroup="Budget" count="0"/>
    <cacheHierarchy uniqueName="[Measures].[Budget Total Expense]" caption="Budget Total Expense" measure="1" displayFolder="" measureGroup="Budget" count="0"/>
    <cacheHierarchy uniqueName="[Measures].[Budget Header Amount]" caption="Budget Header Amount" measure="1" displayFolder="" measureGroup="Budget" count="0"/>
    <cacheHierarchy uniqueName="[Measures].[Budget Report Amount]" caption="Budget Report Amount" measure="1" displayFolder="" measureGroup="Budget" count="0"/>
    <cacheHierarchy uniqueName="[Measures].[Var $]" caption="Var $" measure="1" displayFolder="" measureGroup="Actual" count="0"/>
    <cacheHierarchy uniqueName="[Measures].[Var %]" caption="Var %" measure="1" displayFolder="" measureGroup="Actual" count="0"/>
    <cacheHierarchy uniqueName="[Measures].[Actual Prior Fiscal Year]" caption="Actual Prior Fiscal Year" measure="1" displayFolder="" measureGroup="Actual" count="0"/>
    <cacheHierarchy uniqueName="[Measures].[Actual Prior Quarter]" caption="Actual Prior Quarter" measure="1" displayFolder="" measureGroup="Actual" count="0"/>
    <cacheHierarchy uniqueName="[Measures].[Actual Prior Period Amount]" caption="Actual Prior Period Amount" measure="1" displayFolder="" measureGroup="Actual" count="0"/>
    <cacheHierarchy uniqueName="[Measures].[Change $ vs Prior Period]" caption="Change $ vs Prior Period" measure="1" displayFolder="" measureGroup="Actual" count="0"/>
    <cacheHierarchy uniqueName="[Measures].[Change % vs Prior Period]" caption="Change % vs Prior Period" measure="1" displayFolder="" measureGroup="Actual" count="0"/>
    <cacheHierarchy uniqueName="[Measures].[Actual Base Year Amount]" caption="Actual Base Year Amount" measure="1" displayFolder="" measureGroup="Actual" count="0"/>
    <cacheHierarchy uniqueName="[Measures].[Actual YoY%]" caption="Actual YoY%" measure="1" displayFolder="" measureGroup="Actual" count="0"/>
    <cacheHierarchy uniqueName="[Measures].[Actual Base Quarter Amount]" caption="Actual Base Quarter Amount" measure="1" displayFolder="" measureGroup="Actual" count="0"/>
    <cacheHierarchy uniqueName="[Measures].[Actual Base Period Amount]" caption="Actual Base Period Amount" measure="1" displayFolder="" measureGroup="Actual" count="0"/>
    <cacheHierarchy uniqueName="[Measures].[Growth $]" caption="Growth $" measure="1" displayFolder="" measureGroup="Actual" count="0"/>
    <cacheHierarchy uniqueName="[Measures].[Growth %]" caption="Growth %" measure="1" displayFolder="" measureGroup="Actual" count="0"/>
    <cacheHierarchy uniqueName="[Measures].[Actual Same Quarter Last Year]" caption="Actual Same Quarter Last Year" measure="1" displayFolder="" measureGroup="Actual" count="0"/>
    <cacheHierarchy uniqueName="[Measures].[Actual QoQ$]" caption="Actual QoQ$" measure="1" displayFolder="" measureGroup="Actual" count="0"/>
    <cacheHierarchy uniqueName="[Measures].[Actual QoQ%]" caption="Actual QoQ%" measure="1" displayFolder="" measureGroup="Actual" count="0"/>
    <cacheHierarchy uniqueName="[Measures].[Actual PoP%]" caption="Actual PoP%" measure="1" displayFolder="" measureGroup="Actual" count="0"/>
    <cacheHierarchy uniqueName="[Measures].[Actual Cumulative Amount]" caption="Actual Cumulative Amount" measure="1" displayFolder="" measureGroup="Actual" count="0"/>
    <cacheHierarchy uniqueName="[Measures].[Sub-header IsFiltered]" caption="Sub-header IsFiltered" measure="1" displayFolder="" measureGroup="Actual" count="0"/>
    <cacheHierarchy uniqueName="[Measures].[Sub Header Detail]" caption="Sub Header Detail" measure="1" displayFolder="" measureGroup="Actual" count="0"/>
    <cacheHierarchy uniqueName="[Measures].[PL Amount]" caption="PL Amount" measure="1" displayFolder="" measureGroup="Actual" count="0"/>
    <cacheHierarchy uniqueName="[Measures].[Scenario Selected]" caption="Scenario Selected" measure="1" displayFolder="" measureGroup="Scenario" count="0"/>
    <cacheHierarchy uniqueName="[Measures].[Sum Method Selected]" caption="Sum Method Selected" measure="1" displayFolder="" measureGroup="SumMethod" count="0"/>
    <cacheHierarchy uniqueName="[Measures].[PL Slicer Selected]" caption="PL Slicer Selected" measure="1" displayFolder="" measureGroup="RepPLSlicer" count="0"/>
    <cacheHierarchy uniqueName="[Measures].[Budget Cumulative Amount]" caption="Budget Cumulative Amount" measure="1" displayFolder="" measureGroup="Budget" count="0"/>
    <cacheHierarchy uniqueName="[Measures].[HorAnalysis Selected]" caption="HorAnalysis Selected" measure="1" displayFolder="" measureGroup="HorAnalysis" count="0"/>
    <cacheHierarchy uniqueName="[Measures].[Horizontal Analysis Amount]" caption="Horizontal Analysis Amount" measure="1" displayFolder="" measureGroup="Actual" count="0"/>
    <cacheHierarchy uniqueName="[Measures].[Revenue]" caption="Revenue" measure="1" displayFolder="" measureGroup="Actual" count="0"/>
    <cacheHierarchy uniqueName="[Measures].[% Over Revenue]" caption="% Over Revenue" measure="1" displayFolder="" measureGroup="Actual" count="0"/>
    <cacheHierarchy uniqueName="[Measures].[Revenue Cumulative]" caption="Revenue Cumulative" measure="1" displayFolder="" measureGroup="Actual" count="0"/>
    <cacheHierarchy uniqueName="[Measures].[% Over Revenue Cumulative]" caption="% Over Revenue Cumulative" measure="1" displayFolder="" measureGroup="Actual" count="0"/>
    <cacheHierarchy uniqueName="[Measures].[Vertical Analysis Amount]" caption="Vertical Analysis Amount" measure="1" displayFolder="" measureGroup="Actual" count="0"/>
    <cacheHierarchy uniqueName="[Measures].[Var $ Cumulative]" caption="Var $ Cumulative" measure="1" displayFolder="" measureGroup="Actual" count="0"/>
    <cacheHierarchy uniqueName="[Measures].[Var % Cumulative]" caption="Var % Cumulative" measure="1" displayFolder="" measureGroup="Actual" count="0"/>
    <cacheHierarchy uniqueName="[Measures].[Variance Slicer Selected]" caption="Variance Slicer Selected" measure="1" displayFolder="" measureGroup="RepVarSlicer" count="0"/>
    <cacheHierarchy uniqueName="[Measures].[Variance Analysis Amount]" caption="Variance Analysis Amount" measure="1" displayFolder="" measureGroup="Actual" count="0"/>
    <cacheHierarchy uniqueName="[Measures].[Period Selected]" caption="Period Selected" measure="1" displayFolder="" measureGroup="TimeSeries" count="0"/>
    <cacheHierarchy uniqueName="[Measures].[DB Actual Account Amount]" caption="DB Actual Account Amount" measure="1" displayFolder="" measureGroup="Actual" count="0"/>
    <cacheHierarchy uniqueName="[Measures].[DB Budget Account Amount]" caption="DB Budget Account Amount" measure="1" displayFolder="" measureGroup="Actual" count="0"/>
    <cacheHierarchy uniqueName="[Measures].[DB Var $ Amount]" caption="DB Var $ Amount" measure="1" displayFolder="" measureGroup="Actual" count="0"/>
    <cacheHierarchy uniqueName="[Measures].[DB Var % Amount]" caption="DB Var % Amount" measure="1" displayFolder="" measureGroup="Actual" count="0"/>
    <cacheHierarchy uniqueName="[Measures].[Time Interval Selected]" caption="Time Interval Selected" measure="1" displayFolder="" measureGroup="DB_TimeIntervalSlicer" count="0"/>
    <cacheHierarchy uniqueName="[Measures].[Actual Report Amount w/ Time Filter]" caption="Actual Report Amount w/ Time Filter" measure="1" displayFolder="" measureGroup="Actual" count="0"/>
    <cacheHierarchy uniqueName="[Measures].[Var $ w/ Time Filter]" caption="Var $ w/ Time Filter" measure="1" displayFolder="" measureGroup="Actual" count="0"/>
    <cacheHierarchy uniqueName="[Measures].[Var % w/ Time Filter]" caption="Var % w/ Time Filter" measure="1" displayFolder="" measureGroup="Actual" count="0"/>
    <cacheHierarchy uniqueName="[Measures].[Growth % w/ Time Filter]" caption="Growth % w/ Time Filter" measure="1" displayFolder="" measureGroup="Actual" count="0"/>
    <cacheHierarchy uniqueName="[Measures].[% Over Revenue w/ Time Filter]" caption="% Over Revenue w/ Time Filter" measure="1" displayFolder="" measureGroup="Actual" count="0"/>
    <cacheHierarchy uniqueName="[Measures].[__XL_Count Budget]" caption="__XL_Count Budget" measure="1" displayFolder="" measureGroup="Budget" count="0" hidden="1"/>
    <cacheHierarchy uniqueName="[Measures].[__XL_Count Actual]" caption="__XL_Count Actual" measure="1" displayFolder="" measureGroup="Actual" count="0" hidden="1"/>
    <cacheHierarchy uniqueName="[Measures].[__XL_Count TimeSeries]" caption="__XL_Count TimeSeries" measure="1" displayFolder="" measureGroup="TimeSeries" count="0" hidden="1"/>
    <cacheHierarchy uniqueName="[Measures].[__XL_Count COA]" caption="__XL_Count COA" measure="1" displayFolder="" measureGroup="COA" count="0" hidden="1"/>
    <cacheHierarchy uniqueName="[Measures].[__XL_Count Header]" caption="__XL_Count Header" measure="1" displayFolder="" measureGroup="Header" count="0" hidden="1"/>
    <cacheHierarchy uniqueName="[Measures].[__XL_Count Scenario]" caption="__XL_Count Scenario" measure="1" displayFolder="" measureGroup="Scenario" count="0" hidden="1"/>
    <cacheHierarchy uniqueName="[Measures].[__XL_Count SumMethod]" caption="__XL_Count SumMethod" measure="1" displayFolder="" measureGroup="SumMethod" count="0" hidden="1"/>
    <cacheHierarchy uniqueName="[Measures].[__XL_Count DataType]" caption="__XL_Count DataType" measure="1" displayFolder="" measureGroup="DataType" count="0" hidden="1"/>
    <cacheHierarchy uniqueName="[Measures].[__XL_Count HorAnalysis]" caption="__XL_Count HorAnalysis" measure="1" displayFolder="" measureGroup="HorAnalysis" count="0" hidden="1"/>
    <cacheHierarchy uniqueName="[Measures].[__XL_Count RepPLSlicer]" caption="__XL_Count RepPLSlicer" measure="1" displayFolder="" measureGroup="RepPLSlicer" count="0" hidden="1"/>
    <cacheHierarchy uniqueName="[Measures].[__XL_Count RepVarSlicer]" caption="__XL_Count RepVarSlicer" measure="1" displayFolder="" measureGroup="RepVarSlicer" count="0" hidden="1"/>
    <cacheHierarchy uniqueName="[Measures].[__XL_Count DB_TimeIntervalSlicer]" caption="__XL_Count DB_TimeIntervalSlicer" measure="1" displayFolder="" measureGroup="DB_TimeIntervalSlicer" count="0" hidden="1"/>
    <cacheHierarchy uniqueName="[Measures].[__No measures defined]" caption="__No measures defined" measure="1" displayFolder="" count="0" hidden="1"/>
    <cacheHierarchy uniqueName="[Measures].[Sum of KEY]" caption="Sum of KEY" measure="1" displayFolder="" measureGroup="RepPLSlicer" count="0" hidden="1">
      <extLst>
        <ext xmlns:x15="http://schemas.microsoft.com/office/spreadsheetml/2010/11/main" uri="{B97F6D7D-B522-45F9-BDA1-12C45D357490}">
          <x15:cacheHierarchy aggregatedColumn="29"/>
        </ext>
      </extLst>
    </cacheHierarchy>
    <cacheHierarchy uniqueName="[Measures].[Count of QUARTER LABEL]" caption="Count of QUARTER LABEL" measure="1" displayFolder="" measureGroup="TimeSeries" count="0" hidden="1">
      <extLst>
        <ext xmlns:x15="http://schemas.microsoft.com/office/spreadsheetml/2010/11/main" uri="{B97F6D7D-B522-45F9-BDA1-12C45D357490}">
          <x15:cacheHierarchy aggregatedColumn="46"/>
        </ext>
      </extLst>
    </cacheHierarchy>
    <cacheHierarchy uniqueName="[Measures].[Sum of VAR CALCULATION]" caption="Sum of VAR CALCULATION" measure="1" displayFolder="" measureGroup="Header" count="0" hidden="1">
      <extLst>
        <ext xmlns:x15="http://schemas.microsoft.com/office/spreadsheetml/2010/11/main" uri="{B97F6D7D-B522-45F9-BDA1-12C45D357490}">
          <x15:cacheHierarchy aggregatedColumn="25"/>
        </ext>
      </extLst>
    </cacheHierarchy>
    <cacheHierarchy uniqueName="[Measures].[Count of ACCOUNT]" caption="Count of ACCOUNT" measure="1" displayFolder="" measureGroup="COA"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559770342"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cisco" refreshedDate="43231.457404398148" backgroundQuery="1" createdVersion="3" refreshedVersion="6" minRefreshableVersion="3" recordCount="0" supportSubquery="1" supportAdvancedDrill="1" xr:uid="{36AD6C28-1D9C-46D4-8214-1ABF8BB074DF}">
  <cacheSource type="external" connectionId="6">
    <extLst>
      <ext xmlns:x14="http://schemas.microsoft.com/office/spreadsheetml/2009/9/main" uri="{F057638F-6D5F-4e77-A914-E7F072B9BCA8}">
        <x14:sourceConnection name="ThisWorkbookDataModel"/>
      </ext>
    </extLst>
  </cacheSource>
  <cacheFields count="0"/>
  <cacheHierarchies count="130">
    <cacheHierarchy uniqueName="[Actual].[ACCOUNT KEY]" caption="ACCOUNT KEY" attribute="1" defaultMemberUniqueName="[Actual].[ACCOUNT KEY].[All]" allUniqueName="[Actual].[ACCOUNT KEY].[All]" dimensionUniqueName="[Actual]" displayFolder="" count="0" memberValueDatatype="20" unbalanced="0"/>
    <cacheHierarchy uniqueName="[Actual].[PERIOD KEY]" caption="PERIOD KEY" attribute="1" defaultMemberUniqueName="[Actual].[PERIOD KEY].[All]" allUniqueName="[Actual].[PERIOD KEY].[All]" dimensionUniqueName="[Actual]" displayFolder="" count="0" memberValueDatatype="20" unbalanced="0"/>
    <cacheHierarchy uniqueName="[Actual].[AMOUNT]" caption="AMOUNT" attribute="1" defaultMemberUniqueName="[Actual].[AMOUNT].[All]" allUniqueName="[Actual].[AMOUNT].[All]" dimensionUniqueName="[Actual]" displayFolder="" count="0" memberValueDatatype="20" unbalanced="0"/>
    <cacheHierarchy uniqueName="[Actual].[SCENARIO KEY]" caption="SCENARIO KEY" attribute="1" defaultMemberUniqueName="[Actual].[SCENARIO KEY].[All]" allUniqueName="[Actual].[SCENARIO KEY].[All]" dimensionUniqueName="[Actual]" displayFolder="" count="0" memberValueDatatype="20" unbalanced="0"/>
    <cacheHierarchy uniqueName="[Budget].[ACCOUNT KEY]" caption="ACCOUNT KEY" attribute="1" defaultMemberUniqueName="[Budget].[ACCOUNT KEY].[All]" allUniqueName="[Budget].[ACCOUNT KEY].[All]" dimensionUniqueName="[Budget]" displayFolder="" count="0" memberValueDatatype="20" unbalanced="0"/>
    <cacheHierarchy uniqueName="[Budget].[PERIOD KEY]" caption="PERIOD KEY" attribute="1" defaultMemberUniqueName="[Budget].[PERIOD KEY].[All]" allUniqueName="[Budget].[PERIOD KEY].[All]" dimensionUniqueName="[Budget]" displayFolder="" count="0" memberValueDatatype="20" unbalanced="0"/>
    <cacheHierarchy uniqueName="[Budget].[AMOUNT]" caption="AMOUNT" attribute="1" defaultMemberUniqueName="[Budget].[AMOUNT].[All]" allUniqueName="[Budget].[AMOUNT].[All]" dimensionUniqueName="[Budget]" displayFolder="" count="0" memberValueDatatype="20" unbalanced="0"/>
    <cacheHierarchy uniqueName="[Budget].[SCENARIO KEY]" caption="SCENARIO KEY" attribute="1" defaultMemberUniqueName="[Budget].[SCENARIO KEY].[All]" allUniqueName="[Budget].[SCENARIO KEY].[All]" dimensionUniqueName="[Budget]" displayFolder="" count="0" memberValueDatatype="20" unbalanced="0"/>
    <cacheHierarchy uniqueName="[COA].[ACCOUNT KEY]" caption="ACCOUNT KEY" attribute="1" defaultMemberUniqueName="[COA].[ACCOUNT KEY].[All]" allUniqueName="[COA].[ACCOUNT KEY].[All]" dimensionUniqueName="[COA]" displayFolder="" count="0" memberValueDatatype="130" unbalanced="0"/>
    <cacheHierarchy uniqueName="[COA].[ACCOUNT]" caption="ACCOUNT" attribute="1" defaultMemberUniqueName="[COA].[ACCOUNT].[All]" allUniqueName="[COA].[ACCOUNT].[All]" dimensionUniqueName="[COA]" displayFolder="" count="0" memberValueDatatype="130" unbalanced="0"/>
    <cacheHierarchy uniqueName="[COA].[CATEGORY]" caption="CATEGORY" attribute="1" defaultMemberUniqueName="[COA].[CATEGORY].[All]" allUniqueName="[COA].[CATEGORY].[All]" dimensionUniqueName="[COA]" displayFolder="" count="0" memberValueDatatype="130" unbalanced="0"/>
    <cacheHierarchy uniqueName="[COA].[SUB-HEADER]" caption="SUB-HEADER" attribute="1" defaultMemberUniqueName="[COA].[SUB-HEADER].[All]" allUniqueName="[COA].[SUB-HEADER].[All]" dimensionUniqueName="[COA]" displayFolder="" count="0" memberValueDatatype="130" unbalanced="0"/>
    <cacheHierarchy uniqueName="[COA].[HEADER KEY]" caption="HEADER KEY" attribute="1" defaultMemberUniqueName="[COA].[HEADER KEY].[All]" allUniqueName="[COA].[HEADER KEY].[All]" dimensionUniqueName="[COA]" displayFolder="" count="0" memberValueDatatype="20" unbalanced="0"/>
    <cacheHierarchy uniqueName="[COA].[SUB-HEADER DETAIL]" caption="SUB-HEADER DETAIL" attribute="1" defaultMemberUniqueName="[COA].[SUB-HEADER DETAIL].[All]" allUniqueName="[COA].[SUB-HEADER DETAIL].[All]" dimensionUniqueName="[COA]" displayFolder="" count="0" memberValueDatatype="20" unbalanced="0"/>
    <cacheHierarchy uniqueName="[COA].[REPORT SIGN]" caption="REPORT SIGN" attribute="1" defaultMemberUniqueName="[COA].[REPORT SIGN].[All]" allUniqueName="[COA].[REPORT SIGN].[All]" dimensionUniqueName="[COA]" displayFolder="" count="0" memberValueDatatype="20" unbalanced="0"/>
    <cacheHierarchy uniqueName="[COA].[CALCULATION SIGN]" caption="CALCULATION SIGN" attribute="1" defaultMemberUniqueName="[COA].[CALCULATION SIGN].[All]" allUniqueName="[COA].[CALCULATION SIGN].[All]" dimensionUniqueName="[COA]" displayFolder="" count="0" memberValueDatatype="20" unbalanced="0"/>
    <cacheHierarchy uniqueName="[COA].[SUB HEADER KEY]" caption="SUB HEADER KEY" attribute="1" defaultMemberUniqueName="[COA].[SUB HEADER KEY].[All]" allUniqueName="[COA].[SUB HEADER KEY].[All]" dimensionUniqueName="[COA]" displayFolder="" count="0" memberValueDatatype="130" unbalanced="0"/>
    <cacheHierarchy uniqueName="[DataType].[KEY]" caption="KEY" attribute="1" defaultMemberUniqueName="[DataType].[KEY].[All]" allUniqueName="[DataType].[KEY].[All]" dimensionUniqueName="[DataType]" displayFolder="" count="0" memberValueDatatype="20" unbalanced="0"/>
    <cacheHierarchy uniqueName="[DataType].[DATA TYPE]" caption="DATA TYPE" attribute="1" defaultMemberUniqueName="[DataType].[DATA TYPE].[All]" allUniqueName="[DataType].[DATA TYPE].[All]" dimensionUniqueName="[DataType]" displayFolder="" count="0" memberValueDatatype="130" unbalanced="0"/>
    <cacheHierarchy uniqueName="[DB_TimeIntervalSlicer].[KEY]" caption="KEY" attribute="1" defaultMemberUniqueName="[DB_TimeIntervalSlicer].[KEY].[All]" allUniqueName="[DB_TimeIntervalSlicer].[KEY].[All]" dimensionUniqueName="[DB_TimeIntervalSlicer]" displayFolder="" count="0" memberValueDatatype="20" unbalanced="0"/>
    <cacheHierarchy uniqueName="[DB_TimeIntervalSlicer].[TIME INTERVAL]" caption="TIME INTERVAL" attribute="1" defaultMemberUniqueName="[DB_TimeIntervalSlicer].[TIME INTERVAL].[All]" allUniqueName="[DB_TimeIntervalSlicer].[TIME INTERVAL].[All]" dimensionUniqueName="[DB_TimeIntervalSlicer]" displayFolder="" count="0" memberValueDatatype="130" unbalanced="0"/>
    <cacheHierarchy uniqueName="[Header].[HEADER KEY]" caption="HEADER KEY" attribute="1" defaultMemberUniqueName="[Header].[HEADER KEY].[All]" allUniqueName="[Header].[HEADER KEY].[All]" dimensionUniqueName="[Header]" displayFolder="" count="0" memberValueDatatype="20" unbalanced="0"/>
    <cacheHierarchy uniqueName="[Header].[HEADER]" caption="HEADER" attribute="1" defaultMemberUniqueName="[Header].[HEADER].[All]" allUniqueName="[Header].[HEADER].[All]" dimensionUniqueName="[Header]" displayFolder="" count="0" memberValueDatatype="130" unbalanced="0"/>
    <cacheHierarchy uniqueName="[Header].[DETAILS]" caption="DETAILS" attribute="1" defaultMemberUniqueName="[Header].[DETAILS].[All]" allUniqueName="[Header].[DETAILS].[All]" dimensionUniqueName="[Header]" displayFolder="" count="0" memberValueDatatype="20" unbalanced="0"/>
    <cacheHierarchy uniqueName="[Header].[CALCULATION]" caption="CALCULATION" attribute="1" defaultMemberUniqueName="[Header].[CALCULATION].[All]" allUniqueName="[Header].[CALCULATION].[All]" dimensionUniqueName="[Header]" displayFolder="" count="0" memberValueDatatype="20" unbalanced="0"/>
    <cacheHierarchy uniqueName="[Header].[VAR CALCULATION]" caption="VAR CALCULATION" attribute="1" defaultMemberUniqueName="[Header].[VAR CALCULATION].[All]" allUniqueName="[Header].[VAR CALCULATION].[All]" dimensionUniqueName="[Header]" displayFolder="" count="0" memberValueDatatype="20" unbalanced="0"/>
    <cacheHierarchy uniqueName="[Header].[CATEGORY]" caption="CATEGORY" attribute="1" defaultMemberUniqueName="[Header].[CATEGORY].[All]" allUniqueName="[Header].[CATEGORY].[All]" dimensionUniqueName="[Header]" displayFolder="" count="0" memberValueDatatype="130" unbalanced="0"/>
    <cacheHierarchy uniqueName="[HorAnalysis].[KEY]" caption="KEY" attribute="1" defaultMemberUniqueName="[HorAnalysis].[KEY].[All]" allUniqueName="[HorAnalysis].[KEY].[All]" dimensionUniqueName="[HorAnalysis]" displayFolder="" count="0" memberValueDatatype="20" unbalanced="0"/>
    <cacheHierarchy uniqueName="[HorAnalysis].[ANALYSIS METHOD]" caption="ANALYSIS METHOD" attribute="1" defaultMemberUniqueName="[HorAnalysis].[ANALYSIS METHOD].[All]" allUniqueName="[HorAnalysis].[ANALYSIS METHOD].[All]" dimensionUniqueName="[HorAnalysis]" displayFolder="" count="0" memberValueDatatype="130" unbalanced="0"/>
    <cacheHierarchy uniqueName="[RepPLSlicer].[KEY]" caption="KEY" attribute="1" defaultMemberUniqueName="[RepPLSlicer].[KEY].[All]" allUniqueName="[RepPLSlicer].[KEY].[All]" dimensionUniqueName="[RepPLSlicer]" displayFolder="" count="0" memberValueDatatype="20" unbalanced="0"/>
    <cacheHierarchy uniqueName="[RepPLSlicer].[PL SLICER]" caption="PL SLICER" attribute="1" defaultMemberUniqueName="[RepPLSlicer].[PL SLICER].[All]" allUniqueName="[RepPLSlicer].[PL SLICER].[All]" dimensionUniqueName="[RepPLSlicer]" displayFolder="" count="0" memberValueDatatype="130" unbalanced="0"/>
    <cacheHierarchy uniqueName="[RepPLSlicer].[SCENARIO KEY]" caption="SCENARIO KEY" attribute="1" defaultMemberUniqueName="[RepPLSlicer].[SCENARIO KEY].[All]" allUniqueName="[RepPLSlicer].[SCENARIO KEY].[All]" dimensionUniqueName="[RepPLSlicer]" displayFolder="" count="0" memberValueDatatype="20" unbalanced="0"/>
    <cacheHierarchy uniqueName="[RepPLSlicer].[SUM METHOD KEY]" caption="SUM METHOD KEY" attribute="1" defaultMemberUniqueName="[RepPLSlicer].[SUM METHOD KEY].[All]" allUniqueName="[RepPLSlicer].[SUM METHOD KEY].[All]" dimensionUniqueName="[RepPLSlicer]" displayFolder="" count="0" memberValueDatatype="20" unbalanced="0"/>
    <cacheHierarchy uniqueName="[RepVarSlicer].[KEY]" caption="KEY" attribute="1" defaultMemberUniqueName="[RepVarSlicer].[KEY].[All]" allUniqueName="[RepVarSlicer].[KEY].[All]" dimensionUniqueName="[RepVarSlicer]" displayFolder="" count="0" memberValueDatatype="20" unbalanced="0"/>
    <cacheHierarchy uniqueName="[RepVarSlicer].[VARIANCE SLICER]" caption="VARIANCE SLICER" attribute="1" defaultMemberUniqueName="[RepVarSlicer].[VARIANCE SLICER].[All]" allUniqueName="[RepVarSlicer].[VARIANCE SLICER].[All]" dimensionUniqueName="[RepVarSlicer]" displayFolder="" count="0" memberValueDatatype="130" unbalanced="0"/>
    <cacheHierarchy uniqueName="[RepVarSlicer].[DATA TYPE KEY]" caption="DATA TYPE KEY" attribute="1" defaultMemberUniqueName="[RepVarSlicer].[DATA TYPE KEY].[All]" allUniqueName="[RepVarSlicer].[DATA TYPE KEY].[All]" dimensionUniqueName="[RepVarSlicer]" displayFolder="" count="0" memberValueDatatype="20" unbalanced="0"/>
    <cacheHierarchy uniqueName="[RepVarSlicer].[SUM METHOD KEY]" caption="SUM METHOD KEY" attribute="1" defaultMemberUniqueName="[RepVarSlicer].[SUM METHOD KEY].[All]" allUniqueName="[RepVarSlicer].[SUM METHOD KEY].[All]" dimensionUniqueName="[RepVarSlicer]" displayFolder="" count="0" memberValueDatatype="20" unbalanced="0"/>
    <cacheHierarchy uniqueName="[Scenario].[KEY]" caption="KEY" attribute="1" defaultMemberUniqueName="[Scenario].[KEY].[All]" allUniqueName="[Scenario].[KEY].[All]" dimensionUniqueName="[Scenario]" displayFolder="" count="0" memberValueDatatype="20" unbalanced="0"/>
    <cacheHierarchy uniqueName="[Scenario].[SCENARIO]" caption="SCENARIO" attribute="1" defaultMemberUniqueName="[Scenario].[SCENARIO].[All]" allUniqueName="[Scenario].[SCENARIO].[All]" dimensionUniqueName="[Scenario]" displayFolder="" count="0" memberValueDatatype="130" unbalanced="0"/>
    <cacheHierarchy uniqueName="[SumMethod].[KEY]" caption="KEY" attribute="1" defaultMemberUniqueName="[SumMethod].[KEY].[All]" allUniqueName="[SumMethod].[KEY].[All]" dimensionUniqueName="[SumMethod]" displayFolder="" count="0" memberValueDatatype="20" unbalanced="0"/>
    <cacheHierarchy uniqueName="[SumMethod].[SUM METHOD]" caption="SUM METHOD" attribute="1" defaultMemberUniqueName="[SumMethod].[SUM METHOD].[All]" allUniqueName="[SumMethod].[SUM METHOD].[All]" dimensionUniqueName="[SumMethod]" displayFolder="" count="2" memberValueDatatype="130" unbalanced="0"/>
    <cacheHierarchy uniqueName="[TimeSeries].[PERIOD KEY]" caption="PERIOD KEY" attribute="1" defaultMemberUniqueName="[TimeSeries].[PERIOD KEY].[All]" allUniqueName="[TimeSeries].[PERIOD KEY].[All]" dimensionUniqueName="[TimeSeries]" displayFolder="" count="0" memberValueDatatype="20" unbalanced="0"/>
    <cacheHierarchy uniqueName="[TimeSeries].[EOPERIOD KEY]" caption="EOPERIOD KEY" attribute="1" time="1" defaultMemberUniqueName="[TimeSeries].[EOPERIOD KEY].[All]" allUniqueName="[TimeSeries].[EOPERIOD KEY].[All]" dimensionUniqueName="[TimeSeries]" displayFolder="" count="0" memberValueDatatype="7" unbalanced="0"/>
    <cacheHierarchy uniqueName="[TimeSeries].[CALENDAR YEAR]" caption="CALENDAR YEAR" attribute="1" defaultMemberUniqueName="[TimeSeries].[CALENDAR YEAR].[All]" allUniqueName="[TimeSeries].[CALENDAR YEAR].[All]" dimensionUniqueName="[TimeSeries]" displayFolder="" count="0" memberValueDatatype="20" unbalanced="0"/>
    <cacheHierarchy uniqueName="[TimeSeries].[MONTH KEY]" caption="MONTH KEY" attribute="1" defaultMemberUniqueName="[TimeSeries].[MONTH KEY].[All]" allUniqueName="[TimeSeries].[MONTH KEY].[All]" dimensionUniqueName="[TimeSeries]" displayFolder="" count="0" memberValueDatatype="20" unbalanced="0"/>
    <cacheHierarchy uniqueName="[TimeSeries].[FISCAL YEAR]" caption="FISCAL YEAR" attribute="1" defaultMemberUniqueName="[TimeSeries].[FISCAL YEAR].[All]" allUniqueName="[TimeSeries].[FISCAL YEAR].[All]" dimensionUniqueName="[TimeSeries]" displayFolder="" count="2" memberValueDatatype="20" unbalanced="0"/>
    <cacheHierarchy uniqueName="[TimeSeries].[QUARTER LABEL]" caption="QUARTER LABEL" attribute="1" defaultMemberUniqueName="[TimeSeries].[QUARTER LABEL].[All]" allUniqueName="[TimeSeries].[QUARTER LABEL].[All]" dimensionUniqueName="[TimeSeries]" displayFolder="" count="2" memberValueDatatype="130" unbalanced="0"/>
    <cacheHierarchy uniqueName="[TimeSeries].[EOPERIOD LABEL]" caption="EOPERIOD LABEL" attribute="1" defaultMemberUniqueName="[TimeSeries].[EOPERIOD LABEL].[All]" allUniqueName="[TimeSeries].[EOPERIOD LABEL].[All]" dimensionUniqueName="[TimeSeries]" displayFolder="" count="0" memberValueDatatype="130" unbalanced="0"/>
    <cacheHierarchy uniqueName="[TimeSeries].[QUARTER KEY]" caption="QUARTER KEY" attribute="1" defaultMemberUniqueName="[TimeSeries].[QUARTER KEY].[All]" allUniqueName="[TimeSeries].[QUARTER KEY].[All]" dimensionUniqueName="[TimeSeries]" displayFolder="" count="0" memberValueDatatype="130" unbalanced="0"/>
    <cacheHierarchy uniqueName="[Measures].[Actual Amount]" caption="Actual Amount" measure="1" displayFolder="" measureGroup="Actual" count="0"/>
    <cacheHierarchy uniqueName="[Measures].[Actual Amount w/ Report Sign]" caption="Actual Amount w/ Report Sign" measure="1" displayFolder="" measureGroup="Actual" count="0"/>
    <cacheHierarchy uniqueName="[Measures].[Actual Amount w/ Calculation Sign]" caption="Actual Amount w/ Calculation Sign" measure="1" displayFolder="" measureGroup="Actual" count="0"/>
    <cacheHierarchy uniqueName="[Measures].[Actual Running Sum]" caption="Actual Running Sum" measure="1" displayFolder="" measureGroup="Actual" count="0"/>
    <cacheHierarchy uniqueName="[Measures].[Actual Total Expenses]" caption="Actual Total Expenses" measure="1" displayFolder="" measureGroup="Actual" count="0"/>
    <cacheHierarchy uniqueName="[Measures].[Actual Header Amount]" caption="Actual Header Amount" measure="1" displayFolder="" measureGroup="Actual" count="0"/>
    <cacheHierarchy uniqueName="[Measures].[Actual Report Amount]" caption="Actual Report Amount" measure="1" displayFolder="" measureGroup="Actual" count="0"/>
    <cacheHierarchy uniqueName="[Measures].[Header Detail]" caption="Header Detail" measure="1" displayFolder="" measureGroup="Actual" count="0"/>
    <cacheHierarchy uniqueName="[Measures].[Header Calculation]" caption="Header Calculation" measure="1" displayFolder="" measureGroup="Actual" count="0"/>
    <cacheHierarchy uniqueName="[Measures].[Account IsFiltered]" caption="Account IsFiltered" measure="1" displayFolder="" measureGroup="Actual" count="0"/>
    <cacheHierarchy uniqueName="[Measures].[Budget Amount]" caption="Budget Amount" measure="1" displayFolder="" measureGroup="Budget" count="0"/>
    <cacheHierarchy uniqueName="[Measures].[Budget Amount w/ Report Sign]" caption="Budget Amount w/ Report Sign" measure="1" displayFolder="" measureGroup="Budget" count="0"/>
    <cacheHierarchy uniqueName="[Measures].[Budget Amount w/ Calculation Sign]" caption="Budget Amount w/ Calculation Sign" measure="1" displayFolder="" measureGroup="Budget" count="0"/>
    <cacheHierarchy uniqueName="[Measures].[Budget Running Sum]" caption="Budget Running Sum" measure="1" displayFolder="" measureGroup="Budget" count="0"/>
    <cacheHierarchy uniqueName="[Measures].[Budget Total Expense]" caption="Budget Total Expense" measure="1" displayFolder="" measureGroup="Budget" count="0"/>
    <cacheHierarchy uniqueName="[Measures].[Budget Header Amount]" caption="Budget Header Amount" measure="1" displayFolder="" measureGroup="Budget" count="0"/>
    <cacheHierarchy uniqueName="[Measures].[Budget Report Amount]" caption="Budget Report Amount" measure="1" displayFolder="" measureGroup="Budget" count="0"/>
    <cacheHierarchy uniqueName="[Measures].[Var $]" caption="Var $" measure="1" displayFolder="" measureGroup="Actual" count="0"/>
    <cacheHierarchy uniqueName="[Measures].[Var %]" caption="Var %" measure="1" displayFolder="" measureGroup="Actual" count="0"/>
    <cacheHierarchy uniqueName="[Measures].[Actual Prior Fiscal Year]" caption="Actual Prior Fiscal Year" measure="1" displayFolder="" measureGroup="Actual" count="0"/>
    <cacheHierarchy uniqueName="[Measures].[Actual Prior Quarter]" caption="Actual Prior Quarter" measure="1" displayFolder="" measureGroup="Actual" count="0"/>
    <cacheHierarchy uniqueName="[Measures].[Actual Prior Period Amount]" caption="Actual Prior Period Amount" measure="1" displayFolder="" measureGroup="Actual" count="0"/>
    <cacheHierarchy uniqueName="[Measures].[Change $ vs Prior Period]" caption="Change $ vs Prior Period" measure="1" displayFolder="" measureGroup="Actual" count="0"/>
    <cacheHierarchy uniqueName="[Measures].[Change % vs Prior Period]" caption="Change % vs Prior Period" measure="1" displayFolder="" measureGroup="Actual" count="0"/>
    <cacheHierarchy uniqueName="[Measures].[Actual Base Year Amount]" caption="Actual Base Year Amount" measure="1" displayFolder="" measureGroup="Actual" count="0"/>
    <cacheHierarchy uniqueName="[Measures].[Actual YoY%]" caption="Actual YoY%" measure="1" displayFolder="" measureGroup="Actual" count="0"/>
    <cacheHierarchy uniqueName="[Measures].[Actual Base Quarter Amount]" caption="Actual Base Quarter Amount" measure="1" displayFolder="" measureGroup="Actual" count="0"/>
    <cacheHierarchy uniqueName="[Measures].[Actual Base Period Amount]" caption="Actual Base Period Amount" measure="1" displayFolder="" measureGroup="Actual" count="0"/>
    <cacheHierarchy uniqueName="[Measures].[Growth $]" caption="Growth $" measure="1" displayFolder="" measureGroup="Actual" count="0"/>
    <cacheHierarchy uniqueName="[Measures].[Growth %]" caption="Growth %" measure="1" displayFolder="" measureGroup="Actual" count="0"/>
    <cacheHierarchy uniqueName="[Measures].[Actual Same Quarter Last Year]" caption="Actual Same Quarter Last Year" measure="1" displayFolder="" measureGroup="Actual" count="0"/>
    <cacheHierarchy uniqueName="[Measures].[Actual QoQ$]" caption="Actual QoQ$" measure="1" displayFolder="" measureGroup="Actual" count="0"/>
    <cacheHierarchy uniqueName="[Measures].[Actual QoQ%]" caption="Actual QoQ%" measure="1" displayFolder="" measureGroup="Actual" count="0"/>
    <cacheHierarchy uniqueName="[Measures].[Actual PoP%]" caption="Actual PoP%" measure="1" displayFolder="" measureGroup="Actual" count="0"/>
    <cacheHierarchy uniqueName="[Measures].[Actual Cumulative Amount]" caption="Actual Cumulative Amount" measure="1" displayFolder="" measureGroup="Actual" count="0"/>
    <cacheHierarchy uniqueName="[Measures].[Sub-header IsFiltered]" caption="Sub-header IsFiltered" measure="1" displayFolder="" measureGroup="Actual" count="0"/>
    <cacheHierarchy uniqueName="[Measures].[Sub Header Detail]" caption="Sub Header Detail" measure="1" displayFolder="" measureGroup="Actual" count="0"/>
    <cacheHierarchy uniqueName="[Measures].[PL Amount]" caption="PL Amount" measure="1" displayFolder="" measureGroup="Actual" count="0"/>
    <cacheHierarchy uniqueName="[Measures].[Scenario Selected]" caption="Scenario Selected" measure="1" displayFolder="" measureGroup="Scenario" count="0"/>
    <cacheHierarchy uniqueName="[Measures].[Sum Method Selected]" caption="Sum Method Selected" measure="1" displayFolder="" measureGroup="SumMethod" count="0"/>
    <cacheHierarchy uniqueName="[Measures].[PL Slicer Selected]" caption="PL Slicer Selected" measure="1" displayFolder="" measureGroup="RepPLSlicer" count="0"/>
    <cacheHierarchy uniqueName="[Measures].[Budget Cumulative Amount]" caption="Budget Cumulative Amount" measure="1" displayFolder="" measureGroup="Budget" count="0"/>
    <cacheHierarchy uniqueName="[Measures].[HorAnalysis Selected]" caption="HorAnalysis Selected" measure="1" displayFolder="" measureGroup="HorAnalysis" count="0"/>
    <cacheHierarchy uniqueName="[Measures].[Horizontal Analysis Amount]" caption="Horizontal Analysis Amount" measure="1" displayFolder="" measureGroup="Actual" count="0"/>
    <cacheHierarchy uniqueName="[Measures].[Revenue]" caption="Revenue" measure="1" displayFolder="" measureGroup="Actual" count="0"/>
    <cacheHierarchy uniqueName="[Measures].[% Over Revenue]" caption="% Over Revenue" measure="1" displayFolder="" measureGroup="Actual" count="0"/>
    <cacheHierarchy uniqueName="[Measures].[Revenue Cumulative]" caption="Revenue Cumulative" measure="1" displayFolder="" measureGroup="Actual" count="0"/>
    <cacheHierarchy uniqueName="[Measures].[% Over Revenue Cumulative]" caption="% Over Revenue Cumulative" measure="1" displayFolder="" measureGroup="Actual" count="0"/>
    <cacheHierarchy uniqueName="[Measures].[Vertical Analysis Amount]" caption="Vertical Analysis Amount" measure="1" displayFolder="" measureGroup="Actual" count="0"/>
    <cacheHierarchy uniqueName="[Measures].[Var $ Cumulative]" caption="Var $ Cumulative" measure="1" displayFolder="" measureGroup="Actual" count="0"/>
    <cacheHierarchy uniqueName="[Measures].[Var % Cumulative]" caption="Var % Cumulative" measure="1" displayFolder="" measureGroup="Actual" count="0"/>
    <cacheHierarchy uniqueName="[Measures].[Variance Slicer Selected]" caption="Variance Slicer Selected" measure="1" displayFolder="" measureGroup="RepVarSlicer" count="0"/>
    <cacheHierarchy uniqueName="[Measures].[Variance Analysis Amount]" caption="Variance Analysis Amount" measure="1" displayFolder="" measureGroup="Actual" count="0"/>
    <cacheHierarchy uniqueName="[Measures].[Period Selected]" caption="Period Selected" measure="1" displayFolder="" measureGroup="TimeSeries" count="0"/>
    <cacheHierarchy uniqueName="[Measures].[DB Actual Account Amount]" caption="DB Actual Account Amount" measure="1" displayFolder="" measureGroup="Actual" count="0"/>
    <cacheHierarchy uniqueName="[Measures].[DB Budget Account Amount]" caption="DB Budget Account Amount" measure="1" displayFolder="" measureGroup="Actual" count="0"/>
    <cacheHierarchy uniqueName="[Measures].[DB Var $ Amount]" caption="DB Var $ Amount" measure="1" displayFolder="" measureGroup="Actual" count="0"/>
    <cacheHierarchy uniqueName="[Measures].[DB Var % Amount]" caption="DB Var % Amount" measure="1" displayFolder="" measureGroup="Actual" count="0"/>
    <cacheHierarchy uniqueName="[Measures].[Time Interval Selected]" caption="Time Interval Selected" measure="1" displayFolder="" measureGroup="DB_TimeIntervalSlicer" count="0"/>
    <cacheHierarchy uniqueName="[Measures].[Actual Report Amount w/ Time Filter]" caption="Actual Report Amount w/ Time Filter" measure="1" displayFolder="" measureGroup="Actual" count="0"/>
    <cacheHierarchy uniqueName="[Measures].[Var $ w/ Time Filter]" caption="Var $ w/ Time Filter" measure="1" displayFolder="" measureGroup="Actual" count="0"/>
    <cacheHierarchy uniqueName="[Measures].[Var % w/ Time Filter]" caption="Var % w/ Time Filter" measure="1" displayFolder="" measureGroup="Actual" count="0"/>
    <cacheHierarchy uniqueName="[Measures].[Growth % w/ Time Filter]" caption="Growth % w/ Time Filter" measure="1" displayFolder="" measureGroup="Actual" count="0"/>
    <cacheHierarchy uniqueName="[Measures].[% Over Revenue w/ Time Filter]" caption="% Over Revenue w/ Time Filter" measure="1" displayFolder="" measureGroup="Actual" count="0"/>
    <cacheHierarchy uniqueName="[Measures].[__XL_Count Budget]" caption="__XL_Count Budget" measure="1" displayFolder="" measureGroup="Budget" count="0" hidden="1"/>
    <cacheHierarchy uniqueName="[Measures].[__XL_Count Actual]" caption="__XL_Count Actual" measure="1" displayFolder="" measureGroup="Actual" count="0" hidden="1"/>
    <cacheHierarchy uniqueName="[Measures].[__XL_Count TimeSeries]" caption="__XL_Count TimeSeries" measure="1" displayFolder="" measureGroup="TimeSeries" count="0" hidden="1"/>
    <cacheHierarchy uniqueName="[Measures].[__XL_Count COA]" caption="__XL_Count COA" measure="1" displayFolder="" measureGroup="COA" count="0" hidden="1"/>
    <cacheHierarchy uniqueName="[Measures].[__XL_Count Header]" caption="__XL_Count Header" measure="1" displayFolder="" measureGroup="Header" count="0" hidden="1"/>
    <cacheHierarchy uniqueName="[Measures].[__XL_Count Scenario]" caption="__XL_Count Scenario" measure="1" displayFolder="" measureGroup="Scenario" count="0" hidden="1"/>
    <cacheHierarchy uniqueName="[Measures].[__XL_Count SumMethod]" caption="__XL_Count SumMethod" measure="1" displayFolder="" measureGroup="SumMethod" count="0" hidden="1"/>
    <cacheHierarchy uniqueName="[Measures].[__XL_Count DataType]" caption="__XL_Count DataType" measure="1" displayFolder="" measureGroup="DataType" count="0" hidden="1"/>
    <cacheHierarchy uniqueName="[Measures].[__XL_Count HorAnalysis]" caption="__XL_Count HorAnalysis" measure="1" displayFolder="" measureGroup="HorAnalysis" count="0" hidden="1"/>
    <cacheHierarchy uniqueName="[Measures].[__XL_Count RepPLSlicer]" caption="__XL_Count RepPLSlicer" measure="1" displayFolder="" measureGroup="RepPLSlicer" count="0" hidden="1"/>
    <cacheHierarchy uniqueName="[Measures].[__XL_Count RepVarSlicer]" caption="__XL_Count RepVarSlicer" measure="1" displayFolder="" measureGroup="RepVarSlicer" count="0" hidden="1"/>
    <cacheHierarchy uniqueName="[Measures].[__XL_Count DB_TimeIntervalSlicer]" caption="__XL_Count DB_TimeIntervalSlicer" measure="1" displayFolder="" measureGroup="DB_TimeIntervalSlicer" count="0" hidden="1"/>
    <cacheHierarchy uniqueName="[Measures].[__No measures defined]" caption="__No measures defined" measure="1" displayFolder="" count="0" hidden="1"/>
    <cacheHierarchy uniqueName="[Measures].[Sum of KEY]" caption="Sum of KEY" measure="1" displayFolder="" measureGroup="RepPLSlicer" count="0" hidden="1">
      <extLst>
        <ext xmlns:x15="http://schemas.microsoft.com/office/spreadsheetml/2010/11/main" uri="{B97F6D7D-B522-45F9-BDA1-12C45D357490}">
          <x15:cacheHierarchy aggregatedColumn="29"/>
        </ext>
      </extLst>
    </cacheHierarchy>
    <cacheHierarchy uniqueName="[Measures].[Count of QUARTER LABEL]" caption="Count of QUARTER LABEL" measure="1" displayFolder="" measureGroup="TimeSeries" count="0" hidden="1">
      <extLst>
        <ext xmlns:x15="http://schemas.microsoft.com/office/spreadsheetml/2010/11/main" uri="{B97F6D7D-B522-45F9-BDA1-12C45D357490}">
          <x15:cacheHierarchy aggregatedColumn="46"/>
        </ext>
      </extLst>
    </cacheHierarchy>
    <cacheHierarchy uniqueName="[Measures].[Sum of VAR CALCULATION]" caption="Sum of VAR CALCULATION" measure="1" displayFolder="" measureGroup="Header" count="0" hidden="1">
      <extLst>
        <ext xmlns:x15="http://schemas.microsoft.com/office/spreadsheetml/2010/11/main" uri="{B97F6D7D-B522-45F9-BDA1-12C45D357490}">
          <x15:cacheHierarchy aggregatedColumn="25"/>
        </ext>
      </extLst>
    </cacheHierarchy>
    <cacheHierarchy uniqueName="[Measures].[Count of ACCOUNT]" caption="Count of ACCOUNT" measure="1" displayFolder="" measureGroup="COA"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68269971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cisco" refreshedDate="43231.457387499999" backgroundQuery="1" createdVersion="6" refreshedVersion="6" minRefreshableVersion="3" recordCount="0" supportSubquery="1" supportAdvancedDrill="1" xr:uid="{7A9F9454-24A7-4451-82F7-69F93F96B701}">
  <cacheSource type="external" connectionId="6"/>
  <cacheFields count="8">
    <cacheField name="[Header].[HEADER].[HEADER]" caption="HEADER" numFmtId="0" hierarchy="22" level="1">
      <sharedItems count="1">
        <s v="Expenses"/>
      </sharedItems>
    </cacheField>
    <cacheField name="[SumMethod].[SUM METHOD].[SUM METHOD]" caption="SUM METHOD" numFmtId="0" hierarchy="40" level="1">
      <sharedItems containsSemiMixedTypes="0" containsNonDate="0" containsString="0"/>
    </cacheField>
    <cacheField name="[TimeSeries].[FISCAL YEAR].[FISCAL YEAR]" caption="FISCAL YEAR" numFmtId="0" hierarchy="45" level="1">
      <sharedItems containsSemiMixedTypes="0" containsNonDate="0" containsString="0"/>
    </cacheField>
    <cacheField name="[Measures].[DB Var $ Amount]" caption="DB Var $ Amount" numFmtId="0" hierarchy="105" level="32767"/>
    <cacheField name="[Measures].[DB Var % Amount]" caption="DB Var % Amount" numFmtId="0" hierarchy="106" level="32767"/>
    <cacheField name="[COA].[SUB-HEADER].[SUB-HEADER]" caption="SUB-HEADER" numFmtId="0" hierarchy="11" level="1">
      <sharedItems count="7">
        <s v="General &amp; Administrative"/>
        <s v="Marketing &amp; Promotional"/>
        <s v="Operating Expenses"/>
        <s v="Motor Vehicle Expenses"/>
        <s v="Website Expenses"/>
        <s v="Employment Expenses"/>
        <s v="Occupancy Costs"/>
      </sharedItems>
    </cacheField>
    <cacheField name="[COA].[ACCOUNT].[ACCOUNT]" caption="ACCOUNT" numFmtId="0" hierarchy="9" level="1">
      <sharedItems count="36">
        <s v="Office Supplies"/>
        <s v="License fees"/>
        <s v="Business insurance"/>
        <s v="Advertising"/>
        <s v="Promotion - General"/>
        <s v="Promotion - Other"/>
        <s v="Newspapers &amp; magazines"/>
        <s v="Parking/Taxis/Tolls"/>
        <s v="Entertainment/Meals"/>
        <s v="Travel/Accomodation"/>
        <s v="Laundry/dry cleaning"/>
        <s v="Cleaning &amp; cleaning products"/>
        <s v="Sundry supplies"/>
        <s v="Equipment hire"/>
        <s v="Fuel"/>
        <s v="Vehicle service costs"/>
        <s v="Tyres &amp; other replacement costs"/>
        <s v="Insurance"/>
        <s v="Registrations"/>
        <s v="Domain name registration"/>
        <s v="Hosting expenses"/>
        <s v="Salaries/Wages"/>
        <s v="Superannuation"/>
        <s v="Other - Employee Benefits"/>
        <s v="Recruitment costs"/>
        <s v="Workcover Insurance"/>
        <s v="Electricity/Gas"/>
        <s v="Telephones"/>
        <s v="Property Insurance"/>
        <s v="Rent"/>
        <s v="Repair &amp; maintenance"/>
        <s v="Waste removal"/>
        <s v="Water"/>
        <s v="Bank charges"/>
        <s v="Credit card commission"/>
        <s v="Consultant fees"/>
      </sharedItems>
    </cacheField>
    <cacheField name="[TimeSeries].[QUARTER LABEL].[QUARTER LABEL]" caption="QUARTER LABEL" numFmtId="0" hierarchy="46" level="1">
      <sharedItems containsSemiMixedTypes="0" containsNonDate="0" containsString="0"/>
    </cacheField>
  </cacheFields>
  <cacheHierarchies count="130">
    <cacheHierarchy uniqueName="[Actual].[ACCOUNT KEY]" caption="ACCOUNT KEY" attribute="1" defaultMemberUniqueName="[Actual].[ACCOUNT KEY].[All]" allUniqueName="[Actual].[ACCOUNT KEY].[All]" dimensionUniqueName="[Actual]" displayFolder="" count="0" memberValueDatatype="20" unbalanced="0"/>
    <cacheHierarchy uniqueName="[Actual].[PERIOD KEY]" caption="PERIOD KEY" attribute="1" defaultMemberUniqueName="[Actual].[PERIOD KEY].[All]" allUniqueName="[Actual].[PERIOD KEY].[All]" dimensionUniqueName="[Actual]" displayFolder="" count="0" memberValueDatatype="20" unbalanced="0"/>
    <cacheHierarchy uniqueName="[Actual].[AMOUNT]" caption="AMOUNT" attribute="1" defaultMemberUniqueName="[Actual].[AMOUNT].[All]" allUniqueName="[Actual].[AMOUNT].[All]" dimensionUniqueName="[Actual]" displayFolder="" count="0" memberValueDatatype="20" unbalanced="0"/>
    <cacheHierarchy uniqueName="[Actual].[SCENARIO KEY]" caption="SCENARIO KEY" attribute="1" defaultMemberUniqueName="[Actual].[SCENARIO KEY].[All]" allUniqueName="[Actual].[SCENARIO KEY].[All]" dimensionUniqueName="[Actual]" displayFolder="" count="0" memberValueDatatype="20" unbalanced="0"/>
    <cacheHierarchy uniqueName="[Budget].[ACCOUNT KEY]" caption="ACCOUNT KEY" attribute="1" defaultMemberUniqueName="[Budget].[ACCOUNT KEY].[All]" allUniqueName="[Budget].[ACCOUNT KEY].[All]" dimensionUniqueName="[Budget]" displayFolder="" count="0" memberValueDatatype="20" unbalanced="0"/>
    <cacheHierarchy uniqueName="[Budget].[PERIOD KEY]" caption="PERIOD KEY" attribute="1" defaultMemberUniqueName="[Budget].[PERIOD KEY].[All]" allUniqueName="[Budget].[PERIOD KEY].[All]" dimensionUniqueName="[Budget]" displayFolder="" count="0" memberValueDatatype="20" unbalanced="0"/>
    <cacheHierarchy uniqueName="[Budget].[AMOUNT]" caption="AMOUNT" attribute="1" defaultMemberUniqueName="[Budget].[AMOUNT].[All]" allUniqueName="[Budget].[AMOUNT].[All]" dimensionUniqueName="[Budget]" displayFolder="" count="0" memberValueDatatype="20" unbalanced="0"/>
    <cacheHierarchy uniqueName="[Budget].[SCENARIO KEY]" caption="SCENARIO KEY" attribute="1" defaultMemberUniqueName="[Budget].[SCENARIO KEY].[All]" allUniqueName="[Budget].[SCENARIO KEY].[All]" dimensionUniqueName="[Budget]" displayFolder="" count="0" memberValueDatatype="20" unbalanced="0"/>
    <cacheHierarchy uniqueName="[COA].[ACCOUNT KEY]" caption="ACCOUNT KEY" attribute="1" defaultMemberUniqueName="[COA].[ACCOUNT KEY].[All]" allUniqueName="[COA].[ACCOUNT KEY].[All]" dimensionUniqueName="[COA]" displayFolder="" count="0" memberValueDatatype="130" unbalanced="0"/>
    <cacheHierarchy uniqueName="[COA].[ACCOUNT]" caption="ACCOUNT" attribute="1" defaultMemberUniqueName="[COA].[ACCOUNT].[All]" allUniqueName="[COA].[ACCOUNT].[All]" dimensionUniqueName="[COA]" displayFolder="" count="2" memberValueDatatype="130" unbalanced="0">
      <fieldsUsage count="2">
        <fieldUsage x="-1"/>
        <fieldUsage x="6"/>
      </fieldsUsage>
    </cacheHierarchy>
    <cacheHierarchy uniqueName="[COA].[CATEGORY]" caption="CATEGORY" attribute="1" defaultMemberUniqueName="[COA].[CATEGORY].[All]" allUniqueName="[COA].[CATEGORY].[All]" dimensionUniqueName="[COA]" displayFolder="" count="0" memberValueDatatype="130" unbalanced="0"/>
    <cacheHierarchy uniqueName="[COA].[SUB-HEADER]" caption="SUB-HEADER" attribute="1" defaultMemberUniqueName="[COA].[SUB-HEADER].[All]" allUniqueName="[COA].[SUB-HEADER].[All]" dimensionUniqueName="[COA]" displayFolder="" count="2" memberValueDatatype="130" unbalanced="0">
      <fieldsUsage count="2">
        <fieldUsage x="-1"/>
        <fieldUsage x="5"/>
      </fieldsUsage>
    </cacheHierarchy>
    <cacheHierarchy uniqueName="[COA].[HEADER KEY]" caption="HEADER KEY" attribute="1" defaultMemberUniqueName="[COA].[HEADER KEY].[All]" allUniqueName="[COA].[HEADER KEY].[All]" dimensionUniqueName="[COA]" displayFolder="" count="0" memberValueDatatype="20" unbalanced="0"/>
    <cacheHierarchy uniqueName="[COA].[SUB-HEADER DETAIL]" caption="SUB-HEADER DETAIL" attribute="1" defaultMemberUniqueName="[COA].[SUB-HEADER DETAIL].[All]" allUniqueName="[COA].[SUB-HEADER DETAIL].[All]" dimensionUniqueName="[COA]" displayFolder="" count="0" memberValueDatatype="20" unbalanced="0"/>
    <cacheHierarchy uniqueName="[COA].[REPORT SIGN]" caption="REPORT SIGN" attribute="1" defaultMemberUniqueName="[COA].[REPORT SIGN].[All]" allUniqueName="[COA].[REPORT SIGN].[All]" dimensionUniqueName="[COA]" displayFolder="" count="0" memberValueDatatype="20" unbalanced="0"/>
    <cacheHierarchy uniqueName="[COA].[CALCULATION SIGN]" caption="CALCULATION SIGN" attribute="1" defaultMemberUniqueName="[COA].[CALCULATION SIGN].[All]" allUniqueName="[COA].[CALCULATION SIGN].[All]" dimensionUniqueName="[COA]" displayFolder="" count="0" memberValueDatatype="20" unbalanced="0"/>
    <cacheHierarchy uniqueName="[COA].[SUB HEADER KEY]" caption="SUB HEADER KEY" attribute="1" defaultMemberUniqueName="[COA].[SUB HEADER KEY].[All]" allUniqueName="[COA].[SUB HEADER KEY].[All]" dimensionUniqueName="[COA]" displayFolder="" count="0" memberValueDatatype="130" unbalanced="0"/>
    <cacheHierarchy uniqueName="[DataType].[KEY]" caption="KEY" attribute="1" defaultMemberUniqueName="[DataType].[KEY].[All]" allUniqueName="[DataType].[KEY].[All]" dimensionUniqueName="[DataType]" displayFolder="" count="0" memberValueDatatype="20" unbalanced="0"/>
    <cacheHierarchy uniqueName="[DataType].[DATA TYPE]" caption="DATA TYPE" attribute="1" defaultMemberUniqueName="[DataType].[DATA TYPE].[All]" allUniqueName="[DataType].[DATA TYPE].[All]" dimensionUniqueName="[DataType]" displayFolder="" count="0" memberValueDatatype="130" unbalanced="0"/>
    <cacheHierarchy uniqueName="[DB_TimeIntervalSlicer].[KEY]" caption="KEY" attribute="1" defaultMemberUniqueName="[DB_TimeIntervalSlicer].[KEY].[All]" allUniqueName="[DB_TimeIntervalSlicer].[KEY].[All]" dimensionUniqueName="[DB_TimeIntervalSlicer]" displayFolder="" count="0" memberValueDatatype="20" unbalanced="0"/>
    <cacheHierarchy uniqueName="[DB_TimeIntervalSlicer].[TIME INTERVAL]" caption="TIME INTERVAL" attribute="1" defaultMemberUniqueName="[DB_TimeIntervalSlicer].[TIME INTERVAL].[All]" allUniqueName="[DB_TimeIntervalSlicer].[TIME INTERVAL].[All]" dimensionUniqueName="[DB_TimeIntervalSlicer]" displayFolder="" count="0" memberValueDatatype="130" unbalanced="0"/>
    <cacheHierarchy uniqueName="[Header].[HEADER KEY]" caption="HEADER KEY" attribute="1" defaultMemberUniqueName="[Header].[HEADER KEY].[All]" allUniqueName="[Header].[HEADER KEY].[All]" dimensionUniqueName="[Header]" displayFolder="" count="0" memberValueDatatype="20" unbalanced="0"/>
    <cacheHierarchy uniqueName="[Header].[HEADER]" caption="HEADER" attribute="1" defaultMemberUniqueName="[Header].[HEADER].[All]" allUniqueName="[Header].[HEADER].[All]" dimensionUniqueName="[Header]" displayFolder="" count="2" memberValueDatatype="130" unbalanced="0">
      <fieldsUsage count="2">
        <fieldUsage x="-1"/>
        <fieldUsage x="0"/>
      </fieldsUsage>
    </cacheHierarchy>
    <cacheHierarchy uniqueName="[Header].[DETAILS]" caption="DETAILS" attribute="1" defaultMemberUniqueName="[Header].[DETAILS].[All]" allUniqueName="[Header].[DETAILS].[All]" dimensionUniqueName="[Header]" displayFolder="" count="0" memberValueDatatype="20" unbalanced="0"/>
    <cacheHierarchy uniqueName="[Header].[CALCULATION]" caption="CALCULATION" attribute="1" defaultMemberUniqueName="[Header].[CALCULATION].[All]" allUniqueName="[Header].[CALCULATION].[All]" dimensionUniqueName="[Header]" displayFolder="" count="0" memberValueDatatype="20" unbalanced="0"/>
    <cacheHierarchy uniqueName="[Header].[VAR CALCULATION]" caption="VAR CALCULATION" attribute="1" defaultMemberUniqueName="[Header].[VAR CALCULATION].[All]" allUniqueName="[Header].[VAR CALCULATION].[All]" dimensionUniqueName="[Header]" displayFolder="" count="0" memberValueDatatype="20" unbalanced="0"/>
    <cacheHierarchy uniqueName="[Header].[CATEGORY]" caption="CATEGORY" attribute="1" defaultMemberUniqueName="[Header].[CATEGORY].[All]" allUniqueName="[Header].[CATEGORY].[All]" dimensionUniqueName="[Header]" displayFolder="" count="0" memberValueDatatype="130" unbalanced="0"/>
    <cacheHierarchy uniqueName="[HorAnalysis].[KEY]" caption="KEY" attribute="1" defaultMemberUniqueName="[HorAnalysis].[KEY].[All]" allUniqueName="[HorAnalysis].[KEY].[All]" dimensionUniqueName="[HorAnalysis]" displayFolder="" count="0" memberValueDatatype="20" unbalanced="0"/>
    <cacheHierarchy uniqueName="[HorAnalysis].[ANALYSIS METHOD]" caption="ANALYSIS METHOD" attribute="1" defaultMemberUniqueName="[HorAnalysis].[ANALYSIS METHOD].[All]" allUniqueName="[HorAnalysis].[ANALYSIS METHOD].[All]" dimensionUniqueName="[HorAnalysis]" displayFolder="" count="0" memberValueDatatype="130" unbalanced="0"/>
    <cacheHierarchy uniqueName="[RepPLSlicer].[KEY]" caption="KEY" attribute="1" defaultMemberUniqueName="[RepPLSlicer].[KEY].[All]" allUniqueName="[RepPLSlicer].[KEY].[All]" dimensionUniqueName="[RepPLSlicer]" displayFolder="" count="0" memberValueDatatype="20" unbalanced="0"/>
    <cacheHierarchy uniqueName="[RepPLSlicer].[PL SLICER]" caption="PL SLICER" attribute="1" defaultMemberUniqueName="[RepPLSlicer].[PL SLICER].[All]" allUniqueName="[RepPLSlicer].[PL SLICER].[All]" dimensionUniqueName="[RepPLSlicer]" displayFolder="" count="0" memberValueDatatype="130" unbalanced="0"/>
    <cacheHierarchy uniqueName="[RepPLSlicer].[SCENARIO KEY]" caption="SCENARIO KEY" attribute="1" defaultMemberUniqueName="[RepPLSlicer].[SCENARIO KEY].[All]" allUniqueName="[RepPLSlicer].[SCENARIO KEY].[All]" dimensionUniqueName="[RepPLSlicer]" displayFolder="" count="0" memberValueDatatype="20" unbalanced="0"/>
    <cacheHierarchy uniqueName="[RepPLSlicer].[SUM METHOD KEY]" caption="SUM METHOD KEY" attribute="1" defaultMemberUniqueName="[RepPLSlicer].[SUM METHOD KEY].[All]" allUniqueName="[RepPLSlicer].[SUM METHOD KEY].[All]" dimensionUniqueName="[RepPLSlicer]" displayFolder="" count="0" memberValueDatatype="20" unbalanced="0"/>
    <cacheHierarchy uniqueName="[RepVarSlicer].[KEY]" caption="KEY" attribute="1" defaultMemberUniqueName="[RepVarSlicer].[KEY].[All]" allUniqueName="[RepVarSlicer].[KEY].[All]" dimensionUniqueName="[RepVarSlicer]" displayFolder="" count="0" memberValueDatatype="20" unbalanced="0"/>
    <cacheHierarchy uniqueName="[RepVarSlicer].[VARIANCE SLICER]" caption="VARIANCE SLICER" attribute="1" defaultMemberUniqueName="[RepVarSlicer].[VARIANCE SLICER].[All]" allUniqueName="[RepVarSlicer].[VARIANCE SLICER].[All]" dimensionUniqueName="[RepVarSlicer]" displayFolder="" count="0" memberValueDatatype="130" unbalanced="0"/>
    <cacheHierarchy uniqueName="[RepVarSlicer].[DATA TYPE KEY]" caption="DATA TYPE KEY" attribute="1" defaultMemberUniqueName="[RepVarSlicer].[DATA TYPE KEY].[All]" allUniqueName="[RepVarSlicer].[DATA TYPE KEY].[All]" dimensionUniqueName="[RepVarSlicer]" displayFolder="" count="0" memberValueDatatype="20" unbalanced="0"/>
    <cacheHierarchy uniqueName="[RepVarSlicer].[SUM METHOD KEY]" caption="SUM METHOD KEY" attribute="1" defaultMemberUniqueName="[RepVarSlicer].[SUM METHOD KEY].[All]" allUniqueName="[RepVarSlicer].[SUM METHOD KEY].[All]" dimensionUniqueName="[RepVarSlicer]" displayFolder="" count="0" memberValueDatatype="20" unbalanced="0"/>
    <cacheHierarchy uniqueName="[Scenario].[KEY]" caption="KEY" attribute="1" defaultMemberUniqueName="[Scenario].[KEY].[All]" allUniqueName="[Scenario].[KEY].[All]" dimensionUniqueName="[Scenario]" displayFolder="" count="0" memberValueDatatype="20" unbalanced="0"/>
    <cacheHierarchy uniqueName="[Scenario].[SCENARIO]" caption="SCENARIO" attribute="1" defaultMemberUniqueName="[Scenario].[SCENARIO].[All]" allUniqueName="[Scenario].[SCENARIO].[All]" dimensionUniqueName="[Scenario]" displayFolder="" count="0" memberValueDatatype="130" unbalanced="0"/>
    <cacheHierarchy uniqueName="[SumMethod].[KEY]" caption="KEY" attribute="1" defaultMemberUniqueName="[SumMethod].[KEY].[All]" allUniqueName="[SumMethod].[KEY].[All]" dimensionUniqueName="[SumMethod]" displayFolder="" count="0" memberValueDatatype="20" unbalanced="0"/>
    <cacheHierarchy uniqueName="[SumMethod].[SUM METHOD]" caption="SUM METHOD" attribute="1" defaultMemberUniqueName="[SumMethod].[SUM METHOD].[All]" allUniqueName="[SumMethod].[SUM METHOD].[All]" dimensionUniqueName="[SumMethod]" displayFolder="" count="2" memberValueDatatype="130" unbalanced="0">
      <fieldsUsage count="2">
        <fieldUsage x="-1"/>
        <fieldUsage x="1"/>
      </fieldsUsage>
    </cacheHierarchy>
    <cacheHierarchy uniqueName="[TimeSeries].[PERIOD KEY]" caption="PERIOD KEY" attribute="1" defaultMemberUniqueName="[TimeSeries].[PERIOD KEY].[All]" allUniqueName="[TimeSeries].[PERIOD KEY].[All]" dimensionUniqueName="[TimeSeries]" displayFolder="" count="0" memberValueDatatype="20" unbalanced="0"/>
    <cacheHierarchy uniqueName="[TimeSeries].[EOPERIOD KEY]" caption="EOPERIOD KEY" attribute="1" time="1" defaultMemberUniqueName="[TimeSeries].[EOPERIOD KEY].[All]" allUniqueName="[TimeSeries].[EOPERIOD KEY].[All]" dimensionUniqueName="[TimeSeries]" displayFolder="" count="0" memberValueDatatype="7" unbalanced="0"/>
    <cacheHierarchy uniqueName="[TimeSeries].[CALENDAR YEAR]" caption="CALENDAR YEAR" attribute="1" defaultMemberUniqueName="[TimeSeries].[CALENDAR YEAR].[All]" allUniqueName="[TimeSeries].[CALENDAR YEAR].[All]" dimensionUniqueName="[TimeSeries]" displayFolder="" count="0" memberValueDatatype="20" unbalanced="0"/>
    <cacheHierarchy uniqueName="[TimeSeries].[MONTH KEY]" caption="MONTH KEY" attribute="1" defaultMemberUniqueName="[TimeSeries].[MONTH KEY].[All]" allUniqueName="[TimeSeries].[MONTH KEY].[All]" dimensionUniqueName="[TimeSeries]" displayFolder="" count="0" memberValueDatatype="20" unbalanced="0"/>
    <cacheHierarchy uniqueName="[TimeSeries].[FISCAL YEAR]" caption="FISCAL YEAR" attribute="1" defaultMemberUniqueName="[TimeSeries].[FISCAL YEAR].[All]" allUniqueName="[TimeSeries].[FISCAL YEAR].[All]" dimensionUniqueName="[TimeSeries]" displayFolder="" count="2" memberValueDatatype="20" unbalanced="0">
      <fieldsUsage count="2">
        <fieldUsage x="-1"/>
        <fieldUsage x="2"/>
      </fieldsUsage>
    </cacheHierarchy>
    <cacheHierarchy uniqueName="[TimeSeries].[QUARTER LABEL]" caption="QUARTER LABEL" attribute="1" defaultMemberUniqueName="[TimeSeries].[QUARTER LABEL].[All]" allUniqueName="[TimeSeries].[QUARTER LABEL].[All]" dimensionUniqueName="[TimeSeries]" displayFolder="" count="2" memberValueDatatype="130" unbalanced="0">
      <fieldsUsage count="2">
        <fieldUsage x="-1"/>
        <fieldUsage x="7"/>
      </fieldsUsage>
    </cacheHierarchy>
    <cacheHierarchy uniqueName="[TimeSeries].[EOPERIOD LABEL]" caption="EOPERIOD LABEL" attribute="1" defaultMemberUniqueName="[TimeSeries].[EOPERIOD LABEL].[All]" allUniqueName="[TimeSeries].[EOPERIOD LABEL].[All]" dimensionUniqueName="[TimeSeries]" displayFolder="" count="0" memberValueDatatype="130" unbalanced="0"/>
    <cacheHierarchy uniqueName="[TimeSeries].[QUARTER KEY]" caption="QUARTER KEY" attribute="1" defaultMemberUniqueName="[TimeSeries].[QUARTER KEY].[All]" allUniqueName="[TimeSeries].[QUARTER KEY].[All]" dimensionUniqueName="[TimeSeries]" displayFolder="" count="0" memberValueDatatype="130" unbalanced="0"/>
    <cacheHierarchy uniqueName="[Measures].[Actual Amount]" caption="Actual Amount" measure="1" displayFolder="" measureGroup="Actual" count="0"/>
    <cacheHierarchy uniqueName="[Measures].[Actual Amount w/ Report Sign]" caption="Actual Amount w/ Report Sign" measure="1" displayFolder="" measureGroup="Actual" count="0"/>
    <cacheHierarchy uniqueName="[Measures].[Actual Amount w/ Calculation Sign]" caption="Actual Amount w/ Calculation Sign" measure="1" displayFolder="" measureGroup="Actual" count="0"/>
    <cacheHierarchy uniqueName="[Measures].[Actual Running Sum]" caption="Actual Running Sum" measure="1" displayFolder="" measureGroup="Actual" count="0"/>
    <cacheHierarchy uniqueName="[Measures].[Actual Total Expenses]" caption="Actual Total Expenses" measure="1" displayFolder="" measureGroup="Actual" count="0"/>
    <cacheHierarchy uniqueName="[Measures].[Actual Header Amount]" caption="Actual Header Amount" measure="1" displayFolder="" measureGroup="Actual" count="0"/>
    <cacheHierarchy uniqueName="[Measures].[Actual Report Amount]" caption="Actual Report Amount" measure="1" displayFolder="" measureGroup="Actual" count="0"/>
    <cacheHierarchy uniqueName="[Measures].[Header Detail]" caption="Header Detail" measure="1" displayFolder="" measureGroup="Actual" count="0"/>
    <cacheHierarchy uniqueName="[Measures].[Header Calculation]" caption="Header Calculation" measure="1" displayFolder="" measureGroup="Actual" count="0"/>
    <cacheHierarchy uniqueName="[Measures].[Account IsFiltered]" caption="Account IsFiltered" measure="1" displayFolder="" measureGroup="Actual" count="0"/>
    <cacheHierarchy uniqueName="[Measures].[Budget Amount]" caption="Budget Amount" measure="1" displayFolder="" measureGroup="Budget" count="0"/>
    <cacheHierarchy uniqueName="[Measures].[Budget Amount w/ Report Sign]" caption="Budget Amount w/ Report Sign" measure="1" displayFolder="" measureGroup="Budget" count="0"/>
    <cacheHierarchy uniqueName="[Measures].[Budget Amount w/ Calculation Sign]" caption="Budget Amount w/ Calculation Sign" measure="1" displayFolder="" measureGroup="Budget" count="0"/>
    <cacheHierarchy uniqueName="[Measures].[Budget Running Sum]" caption="Budget Running Sum" measure="1" displayFolder="" measureGroup="Budget" count="0"/>
    <cacheHierarchy uniqueName="[Measures].[Budget Total Expense]" caption="Budget Total Expense" measure="1" displayFolder="" measureGroup="Budget" count="0"/>
    <cacheHierarchy uniqueName="[Measures].[Budget Header Amount]" caption="Budget Header Amount" measure="1" displayFolder="" measureGroup="Budget" count="0"/>
    <cacheHierarchy uniqueName="[Measures].[Budget Report Amount]" caption="Budget Report Amount" measure="1" displayFolder="" measureGroup="Budget" count="0"/>
    <cacheHierarchy uniqueName="[Measures].[Var $]" caption="Var $" measure="1" displayFolder="" measureGroup="Actual" count="0"/>
    <cacheHierarchy uniqueName="[Measures].[Var %]" caption="Var %" measure="1" displayFolder="" measureGroup="Actual" count="0"/>
    <cacheHierarchy uniqueName="[Measures].[Actual Prior Fiscal Year]" caption="Actual Prior Fiscal Year" measure="1" displayFolder="" measureGroup="Actual" count="0"/>
    <cacheHierarchy uniqueName="[Measures].[Actual Prior Quarter]" caption="Actual Prior Quarter" measure="1" displayFolder="" measureGroup="Actual" count="0"/>
    <cacheHierarchy uniqueName="[Measures].[Actual Prior Period Amount]" caption="Actual Prior Period Amount" measure="1" displayFolder="" measureGroup="Actual" count="0"/>
    <cacheHierarchy uniqueName="[Measures].[Change $ vs Prior Period]" caption="Change $ vs Prior Period" measure="1" displayFolder="" measureGroup="Actual" count="0"/>
    <cacheHierarchy uniqueName="[Measures].[Change % vs Prior Period]" caption="Change % vs Prior Period" measure="1" displayFolder="" measureGroup="Actual" count="0"/>
    <cacheHierarchy uniqueName="[Measures].[Actual Base Year Amount]" caption="Actual Base Year Amount" measure="1" displayFolder="" measureGroup="Actual" count="0"/>
    <cacheHierarchy uniqueName="[Measures].[Actual YoY%]" caption="Actual YoY%" measure="1" displayFolder="" measureGroup="Actual" count="0"/>
    <cacheHierarchy uniqueName="[Measures].[Actual Base Quarter Amount]" caption="Actual Base Quarter Amount" measure="1" displayFolder="" measureGroup="Actual" count="0"/>
    <cacheHierarchy uniqueName="[Measures].[Actual Base Period Amount]" caption="Actual Base Period Amount" measure="1" displayFolder="" measureGroup="Actual" count="0"/>
    <cacheHierarchy uniqueName="[Measures].[Growth $]" caption="Growth $" measure="1" displayFolder="" measureGroup="Actual" count="0"/>
    <cacheHierarchy uniqueName="[Measures].[Growth %]" caption="Growth %" measure="1" displayFolder="" measureGroup="Actual" count="0"/>
    <cacheHierarchy uniqueName="[Measures].[Actual Same Quarter Last Year]" caption="Actual Same Quarter Last Year" measure="1" displayFolder="" measureGroup="Actual" count="0"/>
    <cacheHierarchy uniqueName="[Measures].[Actual QoQ$]" caption="Actual QoQ$" measure="1" displayFolder="" measureGroup="Actual" count="0"/>
    <cacheHierarchy uniqueName="[Measures].[Actual QoQ%]" caption="Actual QoQ%" measure="1" displayFolder="" measureGroup="Actual" count="0"/>
    <cacheHierarchy uniqueName="[Measures].[Actual PoP%]" caption="Actual PoP%" measure="1" displayFolder="" measureGroup="Actual" count="0"/>
    <cacheHierarchy uniqueName="[Measures].[Actual Cumulative Amount]" caption="Actual Cumulative Amount" measure="1" displayFolder="" measureGroup="Actual" count="0"/>
    <cacheHierarchy uniqueName="[Measures].[Sub-header IsFiltered]" caption="Sub-header IsFiltered" measure="1" displayFolder="" measureGroup="Actual" count="0"/>
    <cacheHierarchy uniqueName="[Measures].[Sub Header Detail]" caption="Sub Header Detail" measure="1" displayFolder="" measureGroup="Actual" count="0"/>
    <cacheHierarchy uniqueName="[Measures].[PL Amount]" caption="PL Amount" measure="1" displayFolder="" measureGroup="Actual" count="0"/>
    <cacheHierarchy uniqueName="[Measures].[Scenario Selected]" caption="Scenario Selected" measure="1" displayFolder="" measureGroup="Scenario" count="0"/>
    <cacheHierarchy uniqueName="[Measures].[Sum Method Selected]" caption="Sum Method Selected" measure="1" displayFolder="" measureGroup="SumMethod" count="0"/>
    <cacheHierarchy uniqueName="[Measures].[PL Slicer Selected]" caption="PL Slicer Selected" measure="1" displayFolder="" measureGroup="RepPLSlicer" count="0"/>
    <cacheHierarchy uniqueName="[Measures].[Budget Cumulative Amount]" caption="Budget Cumulative Amount" measure="1" displayFolder="" measureGroup="Budget" count="0"/>
    <cacheHierarchy uniqueName="[Measures].[HorAnalysis Selected]" caption="HorAnalysis Selected" measure="1" displayFolder="" measureGroup="HorAnalysis" count="0"/>
    <cacheHierarchy uniqueName="[Measures].[Horizontal Analysis Amount]" caption="Horizontal Analysis Amount" measure="1" displayFolder="" measureGroup="Actual" count="0"/>
    <cacheHierarchy uniqueName="[Measures].[Revenue]" caption="Revenue" measure="1" displayFolder="" measureGroup="Actual" count="0"/>
    <cacheHierarchy uniqueName="[Measures].[% Over Revenue]" caption="% Over Revenue" measure="1" displayFolder="" measureGroup="Actual" count="0"/>
    <cacheHierarchy uniqueName="[Measures].[Revenue Cumulative]" caption="Revenue Cumulative" measure="1" displayFolder="" measureGroup="Actual" count="0"/>
    <cacheHierarchy uniqueName="[Measures].[% Over Revenue Cumulative]" caption="% Over Revenue Cumulative" measure="1" displayFolder="" measureGroup="Actual" count="0"/>
    <cacheHierarchy uniqueName="[Measures].[Vertical Analysis Amount]" caption="Vertical Analysis Amount" measure="1" displayFolder="" measureGroup="Actual" count="0"/>
    <cacheHierarchy uniqueName="[Measures].[Var $ Cumulative]" caption="Var $ Cumulative" measure="1" displayFolder="" measureGroup="Actual" count="0"/>
    <cacheHierarchy uniqueName="[Measures].[Var % Cumulative]" caption="Var % Cumulative" measure="1" displayFolder="" measureGroup="Actual" count="0"/>
    <cacheHierarchy uniqueName="[Measures].[Variance Slicer Selected]" caption="Variance Slicer Selected" measure="1" displayFolder="" measureGroup="RepVarSlicer" count="0"/>
    <cacheHierarchy uniqueName="[Measures].[Variance Analysis Amount]" caption="Variance Analysis Amount" measure="1" displayFolder="" measureGroup="Actual" count="0"/>
    <cacheHierarchy uniqueName="[Measures].[Period Selected]" caption="Period Selected" measure="1" displayFolder="" measureGroup="TimeSeries" count="0"/>
    <cacheHierarchy uniqueName="[Measures].[DB Actual Account Amount]" caption="DB Actual Account Amount" measure="1" displayFolder="" measureGroup="Actual" count="0"/>
    <cacheHierarchy uniqueName="[Measures].[DB Budget Account Amount]" caption="DB Budget Account Amount" measure="1" displayFolder="" measureGroup="Actual" count="0"/>
    <cacheHierarchy uniqueName="[Measures].[DB Var $ Amount]" caption="DB Var $ Amount" measure="1" displayFolder="" measureGroup="Actual" count="0" oneField="1">
      <fieldsUsage count="1">
        <fieldUsage x="3"/>
      </fieldsUsage>
    </cacheHierarchy>
    <cacheHierarchy uniqueName="[Measures].[DB Var % Amount]" caption="DB Var % Amount" measure="1" displayFolder="" measureGroup="Actual" count="0" oneField="1">
      <fieldsUsage count="1">
        <fieldUsage x="4"/>
      </fieldsUsage>
    </cacheHierarchy>
    <cacheHierarchy uniqueName="[Measures].[Time Interval Selected]" caption="Time Interval Selected" measure="1" displayFolder="" measureGroup="DB_TimeIntervalSlicer" count="0"/>
    <cacheHierarchy uniqueName="[Measures].[Actual Report Amount w/ Time Filter]" caption="Actual Report Amount w/ Time Filter" measure="1" displayFolder="" measureGroup="Actual" count="0"/>
    <cacheHierarchy uniqueName="[Measures].[Var $ w/ Time Filter]" caption="Var $ w/ Time Filter" measure="1" displayFolder="" measureGroup="Actual" count="0"/>
    <cacheHierarchy uniqueName="[Measures].[Var % w/ Time Filter]" caption="Var % w/ Time Filter" measure="1" displayFolder="" measureGroup="Actual" count="0"/>
    <cacheHierarchy uniqueName="[Measures].[Growth % w/ Time Filter]" caption="Growth % w/ Time Filter" measure="1" displayFolder="" measureGroup="Actual" count="0"/>
    <cacheHierarchy uniqueName="[Measures].[% Over Revenue w/ Time Filter]" caption="% Over Revenue w/ Time Filter" measure="1" displayFolder="" measureGroup="Actual" count="0"/>
    <cacheHierarchy uniqueName="[Measures].[__XL_Count Budget]" caption="__XL_Count Budget" measure="1" displayFolder="" measureGroup="Budget" count="0" hidden="1"/>
    <cacheHierarchy uniqueName="[Measures].[__XL_Count Actual]" caption="__XL_Count Actual" measure="1" displayFolder="" measureGroup="Actual" count="0" hidden="1"/>
    <cacheHierarchy uniqueName="[Measures].[__XL_Count TimeSeries]" caption="__XL_Count TimeSeries" measure="1" displayFolder="" measureGroup="TimeSeries" count="0" hidden="1"/>
    <cacheHierarchy uniqueName="[Measures].[__XL_Count COA]" caption="__XL_Count COA" measure="1" displayFolder="" measureGroup="COA" count="0" hidden="1"/>
    <cacheHierarchy uniqueName="[Measures].[__XL_Count Header]" caption="__XL_Count Header" measure="1" displayFolder="" measureGroup="Header" count="0" hidden="1"/>
    <cacheHierarchy uniqueName="[Measures].[__XL_Count Scenario]" caption="__XL_Count Scenario" measure="1" displayFolder="" measureGroup="Scenario" count="0" hidden="1"/>
    <cacheHierarchy uniqueName="[Measures].[__XL_Count SumMethod]" caption="__XL_Count SumMethod" measure="1" displayFolder="" measureGroup="SumMethod" count="0" hidden="1"/>
    <cacheHierarchy uniqueName="[Measures].[__XL_Count DataType]" caption="__XL_Count DataType" measure="1" displayFolder="" measureGroup="DataType" count="0" hidden="1"/>
    <cacheHierarchy uniqueName="[Measures].[__XL_Count HorAnalysis]" caption="__XL_Count HorAnalysis" measure="1" displayFolder="" measureGroup="HorAnalysis" count="0" hidden="1"/>
    <cacheHierarchy uniqueName="[Measures].[__XL_Count RepPLSlicer]" caption="__XL_Count RepPLSlicer" measure="1" displayFolder="" measureGroup="RepPLSlicer" count="0" hidden="1"/>
    <cacheHierarchy uniqueName="[Measures].[__XL_Count RepVarSlicer]" caption="__XL_Count RepVarSlicer" measure="1" displayFolder="" measureGroup="RepVarSlicer" count="0" hidden="1"/>
    <cacheHierarchy uniqueName="[Measures].[__XL_Count DB_TimeIntervalSlicer]" caption="__XL_Count DB_TimeIntervalSlicer" measure="1" displayFolder="" measureGroup="DB_TimeIntervalSlicer" count="0" hidden="1"/>
    <cacheHierarchy uniqueName="[Measures].[__No measures defined]" caption="__No measures defined" measure="1" displayFolder="" count="0" hidden="1"/>
    <cacheHierarchy uniqueName="[Measures].[Sum of KEY]" caption="Sum of KEY" measure="1" displayFolder="" measureGroup="RepPLSlicer" count="0" hidden="1">
      <extLst>
        <ext xmlns:x15="http://schemas.microsoft.com/office/spreadsheetml/2010/11/main" uri="{B97F6D7D-B522-45F9-BDA1-12C45D357490}">
          <x15:cacheHierarchy aggregatedColumn="29"/>
        </ext>
      </extLst>
    </cacheHierarchy>
    <cacheHierarchy uniqueName="[Measures].[Count of QUARTER LABEL]" caption="Count of QUARTER LABEL" measure="1" displayFolder="" measureGroup="TimeSeries" count="0" hidden="1">
      <extLst>
        <ext xmlns:x15="http://schemas.microsoft.com/office/spreadsheetml/2010/11/main" uri="{B97F6D7D-B522-45F9-BDA1-12C45D357490}">
          <x15:cacheHierarchy aggregatedColumn="46"/>
        </ext>
      </extLst>
    </cacheHierarchy>
    <cacheHierarchy uniqueName="[Measures].[Sum of VAR CALCULATION]" caption="Sum of VAR CALCULATION" measure="1" displayFolder="" measureGroup="Header" count="0" hidden="1">
      <extLst>
        <ext xmlns:x15="http://schemas.microsoft.com/office/spreadsheetml/2010/11/main" uri="{B97F6D7D-B522-45F9-BDA1-12C45D357490}">
          <x15:cacheHierarchy aggregatedColumn="25"/>
        </ext>
      </extLst>
    </cacheHierarchy>
    <cacheHierarchy uniqueName="[Measures].[Count of ACCOUNT]" caption="Count of ACCOUNT" measure="1" displayFolder="" measureGroup="COA" count="0" hidden="1">
      <extLst>
        <ext xmlns:x15="http://schemas.microsoft.com/office/spreadsheetml/2010/11/main" uri="{B97F6D7D-B522-45F9-BDA1-12C45D357490}">
          <x15:cacheHierarchy aggregatedColumn="9"/>
        </ext>
      </extLst>
    </cacheHierarchy>
  </cacheHierarchies>
  <kpis count="0"/>
  <dimensions count="13">
    <dimension name="Actual" uniqueName="[Actual]" caption="Actual"/>
    <dimension name="Budget" uniqueName="[Budget]" caption="Budget"/>
    <dimension name="COA" uniqueName="[COA]" caption="COA"/>
    <dimension name="DataType" uniqueName="[DataType]" caption="DataType"/>
    <dimension name="DB_TimeIntervalSlicer" uniqueName="[DB_TimeIntervalSlicer]" caption="DB_TimeIntervalSlicer"/>
    <dimension name="Header" uniqueName="[Header]" caption="Header"/>
    <dimension name="HorAnalysis" uniqueName="[HorAnalysis]" caption="HorAnalysis"/>
    <dimension measure="1" name="Measures" uniqueName="[Measures]" caption="Measures"/>
    <dimension name="RepPLSlicer" uniqueName="[RepPLSlicer]" caption="RepPLSlicer"/>
    <dimension name="RepVarSlicer" uniqueName="[RepVarSlicer]" caption="RepVarSlicer"/>
    <dimension name="Scenario" uniqueName="[Scenario]" caption="Scenario"/>
    <dimension name="SumMethod" uniqueName="[SumMethod]" caption="SumMethod"/>
    <dimension name="TimeSeries" uniqueName="[TimeSeries]" caption="TimeSeries"/>
  </dimensions>
  <measureGroups count="12">
    <measureGroup name="Actual" caption="Actual"/>
    <measureGroup name="Budget" caption="Budget"/>
    <measureGroup name="COA" caption="COA"/>
    <measureGroup name="DataType" caption="DataType"/>
    <measureGroup name="DB_TimeIntervalSlicer" caption="DB_TimeIntervalSlicer"/>
    <measureGroup name="Header" caption="Header"/>
    <measureGroup name="HorAnalysis" caption="HorAnalysis"/>
    <measureGroup name="RepPLSlicer" caption="RepPLSlicer"/>
    <measureGroup name="RepVarSlicer" caption="RepVarSlicer"/>
    <measureGroup name="Scenario" caption="Scenario"/>
    <measureGroup name="SumMethod" caption="SumMethod"/>
    <measureGroup name="TimeSeries" caption="TimeSeries"/>
  </measureGroups>
  <maps count="23">
    <map measureGroup="0" dimension="0"/>
    <map measureGroup="0" dimension="2"/>
    <map measureGroup="0" dimension="5"/>
    <map measureGroup="0" dimension="12"/>
    <map measureGroup="1" dimension="1"/>
    <map measureGroup="1" dimension="2"/>
    <map measureGroup="1" dimension="5"/>
    <map measureGroup="1" dimension="12"/>
    <map measureGroup="2" dimension="2"/>
    <map measureGroup="2" dimension="5"/>
    <map measureGroup="3" dimension="3"/>
    <map measureGroup="4" dimension="4"/>
    <map measureGroup="5" dimension="5"/>
    <map measureGroup="6" dimension="6"/>
    <map measureGroup="7" dimension="8"/>
    <map measureGroup="7" dimension="10"/>
    <map measureGroup="7" dimension="11"/>
    <map measureGroup="8" dimension="3"/>
    <map measureGroup="8" dimension="9"/>
    <map measureGroup="8" dimension="11"/>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cisco" refreshedDate="43231.45741516204" backgroundQuery="1" createdVersion="3" refreshedVersion="6" minRefreshableVersion="3" recordCount="0" supportSubquery="1" supportAdvancedDrill="1" xr:uid="{DCBF25AA-659C-4152-91F8-B0897E0B49F5}">
  <cacheSource type="external" connectionId="6">
    <extLst>
      <ext xmlns:x14="http://schemas.microsoft.com/office/spreadsheetml/2009/9/main" uri="{F057638F-6D5F-4e77-A914-E7F072B9BCA8}">
        <x14:sourceConnection name="ThisWorkbookDataModel"/>
      </ext>
    </extLst>
  </cacheSource>
  <cacheFields count="0"/>
  <cacheHierarchies count="130">
    <cacheHierarchy uniqueName="[Actual].[ACCOUNT KEY]" caption="ACCOUNT KEY" attribute="1" defaultMemberUniqueName="[Actual].[ACCOUNT KEY].[All]" allUniqueName="[Actual].[ACCOUNT KEY].[All]" dimensionUniqueName="[Actual]" displayFolder="" count="0" memberValueDatatype="20" unbalanced="0"/>
    <cacheHierarchy uniqueName="[Actual].[PERIOD KEY]" caption="PERIOD KEY" attribute="1" defaultMemberUniqueName="[Actual].[PERIOD KEY].[All]" allUniqueName="[Actual].[PERIOD KEY].[All]" dimensionUniqueName="[Actual]" displayFolder="" count="0" memberValueDatatype="20" unbalanced="0"/>
    <cacheHierarchy uniqueName="[Actual].[AMOUNT]" caption="AMOUNT" attribute="1" defaultMemberUniqueName="[Actual].[AMOUNT].[All]" allUniqueName="[Actual].[AMOUNT].[All]" dimensionUniqueName="[Actual]" displayFolder="" count="0" memberValueDatatype="20" unbalanced="0"/>
    <cacheHierarchy uniqueName="[Actual].[SCENARIO KEY]" caption="SCENARIO KEY" attribute="1" defaultMemberUniqueName="[Actual].[SCENARIO KEY].[All]" allUniqueName="[Actual].[SCENARIO KEY].[All]" dimensionUniqueName="[Actual]" displayFolder="" count="0" memberValueDatatype="20" unbalanced="0"/>
    <cacheHierarchy uniqueName="[Budget].[ACCOUNT KEY]" caption="ACCOUNT KEY" attribute="1" defaultMemberUniqueName="[Budget].[ACCOUNT KEY].[All]" allUniqueName="[Budget].[ACCOUNT KEY].[All]" dimensionUniqueName="[Budget]" displayFolder="" count="0" memberValueDatatype="20" unbalanced="0"/>
    <cacheHierarchy uniqueName="[Budget].[PERIOD KEY]" caption="PERIOD KEY" attribute="1" defaultMemberUniqueName="[Budget].[PERIOD KEY].[All]" allUniqueName="[Budget].[PERIOD KEY].[All]" dimensionUniqueName="[Budget]" displayFolder="" count="0" memberValueDatatype="20" unbalanced="0"/>
    <cacheHierarchy uniqueName="[Budget].[AMOUNT]" caption="AMOUNT" attribute="1" defaultMemberUniqueName="[Budget].[AMOUNT].[All]" allUniqueName="[Budget].[AMOUNT].[All]" dimensionUniqueName="[Budget]" displayFolder="" count="0" memberValueDatatype="20" unbalanced="0"/>
    <cacheHierarchy uniqueName="[Budget].[SCENARIO KEY]" caption="SCENARIO KEY" attribute="1" defaultMemberUniqueName="[Budget].[SCENARIO KEY].[All]" allUniqueName="[Budget].[SCENARIO KEY].[All]" dimensionUniqueName="[Budget]" displayFolder="" count="0" memberValueDatatype="20" unbalanced="0"/>
    <cacheHierarchy uniqueName="[COA].[ACCOUNT KEY]" caption="ACCOUNT KEY" attribute="1" defaultMemberUniqueName="[COA].[ACCOUNT KEY].[All]" allUniqueName="[COA].[ACCOUNT KEY].[All]" dimensionUniqueName="[COA]" displayFolder="" count="0" memberValueDatatype="130" unbalanced="0"/>
    <cacheHierarchy uniqueName="[COA].[ACCOUNT]" caption="ACCOUNT" attribute="1" defaultMemberUniqueName="[COA].[ACCOUNT].[All]" allUniqueName="[COA].[ACCOUNT].[All]" dimensionUniqueName="[COA]" displayFolder="" count="0" memberValueDatatype="130" unbalanced="0"/>
    <cacheHierarchy uniqueName="[COA].[CATEGORY]" caption="CATEGORY" attribute="1" defaultMemberUniqueName="[COA].[CATEGORY].[All]" allUniqueName="[COA].[CATEGORY].[All]" dimensionUniqueName="[COA]" displayFolder="" count="0" memberValueDatatype="130" unbalanced="0"/>
    <cacheHierarchy uniqueName="[COA].[SUB-HEADER]" caption="SUB-HEADER" attribute="1" defaultMemberUniqueName="[COA].[SUB-HEADER].[All]" allUniqueName="[COA].[SUB-HEADER].[All]" dimensionUniqueName="[COA]" displayFolder="" count="0" memberValueDatatype="130" unbalanced="0"/>
    <cacheHierarchy uniqueName="[COA].[HEADER KEY]" caption="HEADER KEY" attribute="1" defaultMemberUniqueName="[COA].[HEADER KEY].[All]" allUniqueName="[COA].[HEADER KEY].[All]" dimensionUniqueName="[COA]" displayFolder="" count="0" memberValueDatatype="20" unbalanced="0"/>
    <cacheHierarchy uniqueName="[COA].[SUB-HEADER DETAIL]" caption="SUB-HEADER DETAIL" attribute="1" defaultMemberUniqueName="[COA].[SUB-HEADER DETAIL].[All]" allUniqueName="[COA].[SUB-HEADER DETAIL].[All]" dimensionUniqueName="[COA]" displayFolder="" count="0" memberValueDatatype="20" unbalanced="0"/>
    <cacheHierarchy uniqueName="[COA].[REPORT SIGN]" caption="REPORT SIGN" attribute="1" defaultMemberUniqueName="[COA].[REPORT SIGN].[All]" allUniqueName="[COA].[REPORT SIGN].[All]" dimensionUniqueName="[COA]" displayFolder="" count="0" memberValueDatatype="20" unbalanced="0"/>
    <cacheHierarchy uniqueName="[COA].[CALCULATION SIGN]" caption="CALCULATION SIGN" attribute="1" defaultMemberUniqueName="[COA].[CALCULATION SIGN].[All]" allUniqueName="[COA].[CALCULATION SIGN].[All]" dimensionUniqueName="[COA]" displayFolder="" count="0" memberValueDatatype="20" unbalanced="0"/>
    <cacheHierarchy uniqueName="[COA].[SUB HEADER KEY]" caption="SUB HEADER KEY" attribute="1" defaultMemberUniqueName="[COA].[SUB HEADER KEY].[All]" allUniqueName="[COA].[SUB HEADER KEY].[All]" dimensionUniqueName="[COA]" displayFolder="" count="0" memberValueDatatype="130" unbalanced="0"/>
    <cacheHierarchy uniqueName="[DataType].[KEY]" caption="KEY" attribute="1" defaultMemberUniqueName="[DataType].[KEY].[All]" allUniqueName="[DataType].[KEY].[All]" dimensionUniqueName="[DataType]" displayFolder="" count="0" memberValueDatatype="20" unbalanced="0"/>
    <cacheHierarchy uniqueName="[DataType].[DATA TYPE]" caption="DATA TYPE" attribute="1" defaultMemberUniqueName="[DataType].[DATA TYPE].[All]" allUniqueName="[DataType].[DATA TYPE].[All]" dimensionUniqueName="[DataType]" displayFolder="" count="0" memberValueDatatype="130" unbalanced="0"/>
    <cacheHierarchy uniqueName="[DB_TimeIntervalSlicer].[KEY]" caption="KEY" attribute="1" defaultMemberUniqueName="[DB_TimeIntervalSlicer].[KEY].[All]" allUniqueName="[DB_TimeIntervalSlicer].[KEY].[All]" dimensionUniqueName="[DB_TimeIntervalSlicer]" displayFolder="" count="0" memberValueDatatype="20" unbalanced="0"/>
    <cacheHierarchy uniqueName="[DB_TimeIntervalSlicer].[TIME INTERVAL]" caption="TIME INTERVAL" attribute="1" defaultMemberUniqueName="[DB_TimeIntervalSlicer].[TIME INTERVAL].[All]" allUniqueName="[DB_TimeIntervalSlicer].[TIME INTERVAL].[All]" dimensionUniqueName="[DB_TimeIntervalSlicer]" displayFolder="" count="0" memberValueDatatype="130" unbalanced="0"/>
    <cacheHierarchy uniqueName="[Header].[HEADER KEY]" caption="HEADER KEY" attribute="1" defaultMemberUniqueName="[Header].[HEADER KEY].[All]" allUniqueName="[Header].[HEADER KEY].[All]" dimensionUniqueName="[Header]" displayFolder="" count="0" memberValueDatatype="20" unbalanced="0"/>
    <cacheHierarchy uniqueName="[Header].[HEADER]" caption="HEADER" attribute="1" defaultMemberUniqueName="[Header].[HEADER].[All]" allUniqueName="[Header].[HEADER].[All]" dimensionUniqueName="[Header]" displayFolder="" count="0" memberValueDatatype="130" unbalanced="0"/>
    <cacheHierarchy uniqueName="[Header].[DETAILS]" caption="DETAILS" attribute="1" defaultMemberUniqueName="[Header].[DETAILS].[All]" allUniqueName="[Header].[DETAILS].[All]" dimensionUniqueName="[Header]" displayFolder="" count="0" memberValueDatatype="20" unbalanced="0"/>
    <cacheHierarchy uniqueName="[Header].[CALCULATION]" caption="CALCULATION" attribute="1" defaultMemberUniqueName="[Header].[CALCULATION].[All]" allUniqueName="[Header].[CALCULATION].[All]" dimensionUniqueName="[Header]" displayFolder="" count="0" memberValueDatatype="20" unbalanced="0"/>
    <cacheHierarchy uniqueName="[Header].[VAR CALCULATION]" caption="VAR CALCULATION" attribute="1" defaultMemberUniqueName="[Header].[VAR CALCULATION].[All]" allUniqueName="[Header].[VAR CALCULATION].[All]" dimensionUniqueName="[Header]" displayFolder="" count="0" memberValueDatatype="20" unbalanced="0"/>
    <cacheHierarchy uniqueName="[Header].[CATEGORY]" caption="CATEGORY" attribute="1" defaultMemberUniqueName="[Header].[CATEGORY].[All]" allUniqueName="[Header].[CATEGORY].[All]" dimensionUniqueName="[Header]" displayFolder="" count="0" memberValueDatatype="130" unbalanced="0"/>
    <cacheHierarchy uniqueName="[HorAnalysis].[KEY]" caption="KEY" attribute="1" defaultMemberUniqueName="[HorAnalysis].[KEY].[All]" allUniqueName="[HorAnalysis].[KEY].[All]" dimensionUniqueName="[HorAnalysis]" displayFolder="" count="0" memberValueDatatype="20" unbalanced="0"/>
    <cacheHierarchy uniqueName="[HorAnalysis].[ANALYSIS METHOD]" caption="ANALYSIS METHOD" attribute="1" defaultMemberUniqueName="[HorAnalysis].[ANALYSIS METHOD].[All]" allUniqueName="[HorAnalysis].[ANALYSIS METHOD].[All]" dimensionUniqueName="[HorAnalysis]" displayFolder="" count="0" memberValueDatatype="130" unbalanced="0"/>
    <cacheHierarchy uniqueName="[RepPLSlicer].[KEY]" caption="KEY" attribute="1" defaultMemberUniqueName="[RepPLSlicer].[KEY].[All]" allUniqueName="[RepPLSlicer].[KEY].[All]" dimensionUniqueName="[RepPLSlicer]" displayFolder="" count="0" memberValueDatatype="20" unbalanced="0"/>
    <cacheHierarchy uniqueName="[RepPLSlicer].[PL SLICER]" caption="PL SLICER" attribute="1" defaultMemberUniqueName="[RepPLSlicer].[PL SLICER].[All]" allUniqueName="[RepPLSlicer].[PL SLICER].[All]" dimensionUniqueName="[RepPLSlicer]" displayFolder="" count="0" memberValueDatatype="130" unbalanced="0"/>
    <cacheHierarchy uniqueName="[RepPLSlicer].[SCENARIO KEY]" caption="SCENARIO KEY" attribute="1" defaultMemberUniqueName="[RepPLSlicer].[SCENARIO KEY].[All]" allUniqueName="[RepPLSlicer].[SCENARIO KEY].[All]" dimensionUniqueName="[RepPLSlicer]" displayFolder="" count="0" memberValueDatatype="20" unbalanced="0"/>
    <cacheHierarchy uniqueName="[RepPLSlicer].[SUM METHOD KEY]" caption="SUM METHOD KEY" attribute="1" defaultMemberUniqueName="[RepPLSlicer].[SUM METHOD KEY].[All]" allUniqueName="[RepPLSlicer].[SUM METHOD KEY].[All]" dimensionUniqueName="[RepPLSlicer]" displayFolder="" count="0" memberValueDatatype="20" unbalanced="0"/>
    <cacheHierarchy uniqueName="[RepVarSlicer].[KEY]" caption="KEY" attribute="1" defaultMemberUniqueName="[RepVarSlicer].[KEY].[All]" allUniqueName="[RepVarSlicer].[KEY].[All]" dimensionUniqueName="[RepVarSlicer]" displayFolder="" count="0" memberValueDatatype="20" unbalanced="0"/>
    <cacheHierarchy uniqueName="[RepVarSlicer].[VARIANCE SLICER]" caption="VARIANCE SLICER" attribute="1" defaultMemberUniqueName="[RepVarSlicer].[VARIANCE SLICER].[All]" allUniqueName="[RepVarSlicer].[VARIANCE SLICER].[All]" dimensionUniqueName="[RepVarSlicer]" displayFolder="" count="0" memberValueDatatype="130" unbalanced="0"/>
    <cacheHierarchy uniqueName="[RepVarSlicer].[DATA TYPE KEY]" caption="DATA TYPE KEY" attribute="1" defaultMemberUniqueName="[RepVarSlicer].[DATA TYPE KEY].[All]" allUniqueName="[RepVarSlicer].[DATA TYPE KEY].[All]" dimensionUniqueName="[RepVarSlicer]" displayFolder="" count="0" memberValueDatatype="20" unbalanced="0"/>
    <cacheHierarchy uniqueName="[RepVarSlicer].[SUM METHOD KEY]" caption="SUM METHOD KEY" attribute="1" defaultMemberUniqueName="[RepVarSlicer].[SUM METHOD KEY].[All]" allUniqueName="[RepVarSlicer].[SUM METHOD KEY].[All]" dimensionUniqueName="[RepVarSlicer]" displayFolder="" count="0" memberValueDatatype="20" unbalanced="0"/>
    <cacheHierarchy uniqueName="[Scenario].[KEY]" caption="KEY" attribute="1" defaultMemberUniqueName="[Scenario].[KEY].[All]" allUniqueName="[Scenario].[KEY].[All]" dimensionUniqueName="[Scenario]" displayFolder="" count="0" memberValueDatatype="20" unbalanced="0"/>
    <cacheHierarchy uniqueName="[Scenario].[SCENARIO]" caption="SCENARIO" attribute="1" defaultMemberUniqueName="[Scenario].[SCENARIO].[All]" allUniqueName="[Scenario].[SCENARIO].[All]" dimensionUniqueName="[Scenario]" displayFolder="" count="0" memberValueDatatype="130" unbalanced="0"/>
    <cacheHierarchy uniqueName="[SumMethod].[KEY]" caption="KEY" attribute="1" defaultMemberUniqueName="[SumMethod].[KEY].[All]" allUniqueName="[SumMethod].[KEY].[All]" dimensionUniqueName="[SumMethod]" displayFolder="" count="0" memberValueDatatype="20" unbalanced="0"/>
    <cacheHierarchy uniqueName="[SumMethod].[SUM METHOD]" caption="SUM METHOD" attribute="1" defaultMemberUniqueName="[SumMethod].[SUM METHOD].[All]" allUniqueName="[SumMethod].[SUM METHOD].[All]" dimensionUniqueName="[SumMethod]" displayFolder="" count="2" memberValueDatatype="130" unbalanced="0"/>
    <cacheHierarchy uniqueName="[TimeSeries].[PERIOD KEY]" caption="PERIOD KEY" attribute="1" defaultMemberUniqueName="[TimeSeries].[PERIOD KEY].[All]" allUniqueName="[TimeSeries].[PERIOD KEY].[All]" dimensionUniqueName="[TimeSeries]" displayFolder="" count="0" memberValueDatatype="20" unbalanced="0"/>
    <cacheHierarchy uniqueName="[TimeSeries].[EOPERIOD KEY]" caption="EOPERIOD KEY" attribute="1" time="1" defaultMemberUniqueName="[TimeSeries].[EOPERIOD KEY].[All]" allUniqueName="[TimeSeries].[EOPERIOD KEY].[All]" dimensionUniqueName="[TimeSeries]" displayFolder="" count="0" memberValueDatatype="7" unbalanced="0"/>
    <cacheHierarchy uniqueName="[TimeSeries].[CALENDAR YEAR]" caption="CALENDAR YEAR" attribute="1" defaultMemberUniqueName="[TimeSeries].[CALENDAR YEAR].[All]" allUniqueName="[TimeSeries].[CALENDAR YEAR].[All]" dimensionUniqueName="[TimeSeries]" displayFolder="" count="0" memberValueDatatype="20" unbalanced="0"/>
    <cacheHierarchy uniqueName="[TimeSeries].[MONTH KEY]" caption="MONTH KEY" attribute="1" defaultMemberUniqueName="[TimeSeries].[MONTH KEY].[All]" allUniqueName="[TimeSeries].[MONTH KEY].[All]" dimensionUniqueName="[TimeSeries]" displayFolder="" count="0" memberValueDatatype="20" unbalanced="0"/>
    <cacheHierarchy uniqueName="[TimeSeries].[FISCAL YEAR]" caption="FISCAL YEAR" attribute="1" defaultMemberUniqueName="[TimeSeries].[FISCAL YEAR].[All]" allUniqueName="[TimeSeries].[FISCAL YEAR].[All]" dimensionUniqueName="[TimeSeries]" displayFolder="" count="0" memberValueDatatype="20" unbalanced="0"/>
    <cacheHierarchy uniqueName="[TimeSeries].[QUARTER LABEL]" caption="QUARTER LABEL" attribute="1" defaultMemberUniqueName="[TimeSeries].[QUARTER LABEL].[All]" allUniqueName="[TimeSeries].[QUARTER LABEL].[All]" dimensionUniqueName="[TimeSeries]" displayFolder="" count="0" memberValueDatatype="130" unbalanced="0"/>
    <cacheHierarchy uniqueName="[TimeSeries].[EOPERIOD LABEL]" caption="EOPERIOD LABEL" attribute="1" defaultMemberUniqueName="[TimeSeries].[EOPERIOD LABEL].[All]" allUniqueName="[TimeSeries].[EOPERIOD LABEL].[All]" dimensionUniqueName="[TimeSeries]" displayFolder="" count="0" memberValueDatatype="130" unbalanced="0"/>
    <cacheHierarchy uniqueName="[TimeSeries].[QUARTER KEY]" caption="QUARTER KEY" attribute="1" defaultMemberUniqueName="[TimeSeries].[QUARTER KEY].[All]" allUniqueName="[TimeSeries].[QUARTER KEY].[All]" dimensionUniqueName="[TimeSeries]" displayFolder="" count="0" memberValueDatatype="130" unbalanced="0"/>
    <cacheHierarchy uniqueName="[Measures].[Actual Amount]" caption="Actual Amount" measure="1" displayFolder="" measureGroup="Actual" count="0"/>
    <cacheHierarchy uniqueName="[Measures].[Actual Amount w/ Report Sign]" caption="Actual Amount w/ Report Sign" measure="1" displayFolder="" measureGroup="Actual" count="0"/>
    <cacheHierarchy uniqueName="[Measures].[Actual Amount w/ Calculation Sign]" caption="Actual Amount w/ Calculation Sign" measure="1" displayFolder="" measureGroup="Actual" count="0"/>
    <cacheHierarchy uniqueName="[Measures].[Actual Running Sum]" caption="Actual Running Sum" measure="1" displayFolder="" measureGroup="Actual" count="0"/>
    <cacheHierarchy uniqueName="[Measures].[Actual Total Expenses]" caption="Actual Total Expenses" measure="1" displayFolder="" measureGroup="Actual" count="0"/>
    <cacheHierarchy uniqueName="[Measures].[Actual Header Amount]" caption="Actual Header Amount" measure="1" displayFolder="" measureGroup="Actual" count="0"/>
    <cacheHierarchy uniqueName="[Measures].[Actual Report Amount]" caption="Actual Report Amount" measure="1" displayFolder="" measureGroup="Actual" count="0"/>
    <cacheHierarchy uniqueName="[Measures].[Header Detail]" caption="Header Detail" measure="1" displayFolder="" measureGroup="Actual" count="0"/>
    <cacheHierarchy uniqueName="[Measures].[Header Calculation]" caption="Header Calculation" measure="1" displayFolder="" measureGroup="Actual" count="0"/>
    <cacheHierarchy uniqueName="[Measures].[Account IsFiltered]" caption="Account IsFiltered" measure="1" displayFolder="" measureGroup="Actual" count="0"/>
    <cacheHierarchy uniqueName="[Measures].[Budget Amount]" caption="Budget Amount" measure="1" displayFolder="" measureGroup="Budget" count="0"/>
    <cacheHierarchy uniqueName="[Measures].[Budget Amount w/ Report Sign]" caption="Budget Amount w/ Report Sign" measure="1" displayFolder="" measureGroup="Budget" count="0"/>
    <cacheHierarchy uniqueName="[Measures].[Budget Amount w/ Calculation Sign]" caption="Budget Amount w/ Calculation Sign" measure="1" displayFolder="" measureGroup="Budget" count="0"/>
    <cacheHierarchy uniqueName="[Measures].[Budget Running Sum]" caption="Budget Running Sum" measure="1" displayFolder="" measureGroup="Budget" count="0"/>
    <cacheHierarchy uniqueName="[Measures].[Budget Total Expense]" caption="Budget Total Expense" measure="1" displayFolder="" measureGroup="Budget" count="0"/>
    <cacheHierarchy uniqueName="[Measures].[Budget Header Amount]" caption="Budget Header Amount" measure="1" displayFolder="" measureGroup="Budget" count="0"/>
    <cacheHierarchy uniqueName="[Measures].[Budget Report Amount]" caption="Budget Report Amount" measure="1" displayFolder="" measureGroup="Budget" count="0"/>
    <cacheHierarchy uniqueName="[Measures].[Var $]" caption="Var $" measure="1" displayFolder="" measureGroup="Actual" count="0"/>
    <cacheHierarchy uniqueName="[Measures].[Var %]" caption="Var %" measure="1" displayFolder="" measureGroup="Actual" count="0"/>
    <cacheHierarchy uniqueName="[Measures].[Actual Prior Fiscal Year]" caption="Actual Prior Fiscal Year" measure="1" displayFolder="" measureGroup="Actual" count="0"/>
    <cacheHierarchy uniqueName="[Measures].[Actual Prior Quarter]" caption="Actual Prior Quarter" measure="1" displayFolder="" measureGroup="Actual" count="0"/>
    <cacheHierarchy uniqueName="[Measures].[Actual Prior Period Amount]" caption="Actual Prior Period Amount" measure="1" displayFolder="" measureGroup="Actual" count="0"/>
    <cacheHierarchy uniqueName="[Measures].[Change $ vs Prior Period]" caption="Change $ vs Prior Period" measure="1" displayFolder="" measureGroup="Actual" count="0"/>
    <cacheHierarchy uniqueName="[Measures].[Change % vs Prior Period]" caption="Change % vs Prior Period" measure="1" displayFolder="" measureGroup="Actual" count="0"/>
    <cacheHierarchy uniqueName="[Measures].[Actual Base Year Amount]" caption="Actual Base Year Amount" measure="1" displayFolder="" measureGroup="Actual" count="0"/>
    <cacheHierarchy uniqueName="[Measures].[Actual YoY%]" caption="Actual YoY%" measure="1" displayFolder="" measureGroup="Actual" count="0"/>
    <cacheHierarchy uniqueName="[Measures].[Actual Base Quarter Amount]" caption="Actual Base Quarter Amount" measure="1" displayFolder="" measureGroup="Actual" count="0"/>
    <cacheHierarchy uniqueName="[Measures].[Actual Base Period Amount]" caption="Actual Base Period Amount" measure="1" displayFolder="" measureGroup="Actual" count="0"/>
    <cacheHierarchy uniqueName="[Measures].[Growth $]" caption="Growth $" measure="1" displayFolder="" measureGroup="Actual" count="0"/>
    <cacheHierarchy uniqueName="[Measures].[Growth %]" caption="Growth %" measure="1" displayFolder="" measureGroup="Actual" count="0"/>
    <cacheHierarchy uniqueName="[Measures].[Actual Same Quarter Last Year]" caption="Actual Same Quarter Last Year" measure="1" displayFolder="" measureGroup="Actual" count="0"/>
    <cacheHierarchy uniqueName="[Measures].[Actual QoQ$]" caption="Actual QoQ$" measure="1" displayFolder="" measureGroup="Actual" count="0"/>
    <cacheHierarchy uniqueName="[Measures].[Actual QoQ%]" caption="Actual QoQ%" measure="1" displayFolder="" measureGroup="Actual" count="0"/>
    <cacheHierarchy uniqueName="[Measures].[Actual PoP%]" caption="Actual PoP%" measure="1" displayFolder="" measureGroup="Actual" count="0"/>
    <cacheHierarchy uniqueName="[Measures].[Actual Cumulative Amount]" caption="Actual Cumulative Amount" measure="1" displayFolder="" measureGroup="Actual" count="0"/>
    <cacheHierarchy uniqueName="[Measures].[Sub-header IsFiltered]" caption="Sub-header IsFiltered" measure="1" displayFolder="" measureGroup="Actual" count="0"/>
    <cacheHierarchy uniqueName="[Measures].[Sub Header Detail]" caption="Sub Header Detail" measure="1" displayFolder="" measureGroup="Actual" count="0"/>
    <cacheHierarchy uniqueName="[Measures].[PL Amount]" caption="PL Amount" measure="1" displayFolder="" measureGroup="Actual" count="0"/>
    <cacheHierarchy uniqueName="[Measures].[Scenario Selected]" caption="Scenario Selected" measure="1" displayFolder="" measureGroup="Scenario" count="0"/>
    <cacheHierarchy uniqueName="[Measures].[Sum Method Selected]" caption="Sum Method Selected" measure="1" displayFolder="" measureGroup="SumMethod" count="0"/>
    <cacheHierarchy uniqueName="[Measures].[PL Slicer Selected]" caption="PL Slicer Selected" measure="1" displayFolder="" measureGroup="RepPLSlicer" count="0"/>
    <cacheHierarchy uniqueName="[Measures].[Budget Cumulative Amount]" caption="Budget Cumulative Amount" measure="1" displayFolder="" measureGroup="Budget" count="0"/>
    <cacheHierarchy uniqueName="[Measures].[HorAnalysis Selected]" caption="HorAnalysis Selected" measure="1" displayFolder="" measureGroup="HorAnalysis" count="0"/>
    <cacheHierarchy uniqueName="[Measures].[Horizontal Analysis Amount]" caption="Horizontal Analysis Amount" measure="1" displayFolder="" measureGroup="Actual" count="0"/>
    <cacheHierarchy uniqueName="[Measures].[Revenue]" caption="Revenue" measure="1" displayFolder="" measureGroup="Actual" count="0"/>
    <cacheHierarchy uniqueName="[Measures].[% Over Revenue]" caption="% Over Revenue" measure="1" displayFolder="" measureGroup="Actual" count="0"/>
    <cacheHierarchy uniqueName="[Measures].[Revenue Cumulative]" caption="Revenue Cumulative" measure="1" displayFolder="" measureGroup="Actual" count="0"/>
    <cacheHierarchy uniqueName="[Measures].[% Over Revenue Cumulative]" caption="% Over Revenue Cumulative" measure="1" displayFolder="" measureGroup="Actual" count="0"/>
    <cacheHierarchy uniqueName="[Measures].[Vertical Analysis Amount]" caption="Vertical Analysis Amount" measure="1" displayFolder="" measureGroup="Actual" count="0"/>
    <cacheHierarchy uniqueName="[Measures].[Var $ Cumulative]" caption="Var $ Cumulative" measure="1" displayFolder="" measureGroup="Actual" count="0"/>
    <cacheHierarchy uniqueName="[Measures].[Var % Cumulative]" caption="Var % Cumulative" measure="1" displayFolder="" measureGroup="Actual" count="0"/>
    <cacheHierarchy uniqueName="[Measures].[Variance Slicer Selected]" caption="Variance Slicer Selected" measure="1" displayFolder="" measureGroup="RepVarSlicer" count="0"/>
    <cacheHierarchy uniqueName="[Measures].[Variance Analysis Amount]" caption="Variance Analysis Amount" measure="1" displayFolder="" measureGroup="Actual" count="0"/>
    <cacheHierarchy uniqueName="[Measures].[Period Selected]" caption="Period Selected" measure="1" displayFolder="" measureGroup="TimeSeries" count="0"/>
    <cacheHierarchy uniqueName="[Measures].[DB Actual Account Amount]" caption="DB Actual Account Amount" measure="1" displayFolder="" measureGroup="Actual" count="0"/>
    <cacheHierarchy uniqueName="[Measures].[DB Budget Account Amount]" caption="DB Budget Account Amount" measure="1" displayFolder="" measureGroup="Actual" count="0"/>
    <cacheHierarchy uniqueName="[Measures].[DB Var $ Amount]" caption="DB Var $ Amount" measure="1" displayFolder="" measureGroup="Actual" count="0"/>
    <cacheHierarchy uniqueName="[Measures].[DB Var % Amount]" caption="DB Var % Amount" measure="1" displayFolder="" measureGroup="Actual" count="0"/>
    <cacheHierarchy uniqueName="[Measures].[Time Interval Selected]" caption="Time Interval Selected" measure="1" displayFolder="" measureGroup="DB_TimeIntervalSlicer" count="0"/>
    <cacheHierarchy uniqueName="[Measures].[Actual Report Amount w/ Time Filter]" caption="Actual Report Amount w/ Time Filter" measure="1" displayFolder="" measureGroup="Actual" count="0"/>
    <cacheHierarchy uniqueName="[Measures].[Var $ w/ Time Filter]" caption="Var $ w/ Time Filter" measure="1" displayFolder="" measureGroup="Actual" count="0"/>
    <cacheHierarchy uniqueName="[Measures].[Var % w/ Time Filter]" caption="Var % w/ Time Filter" measure="1" displayFolder="" measureGroup="Actual" count="0"/>
    <cacheHierarchy uniqueName="[Measures].[Growth % w/ Time Filter]" caption="Growth % w/ Time Filter" measure="1" displayFolder="" measureGroup="Actual" count="0"/>
    <cacheHierarchy uniqueName="[Measures].[% Over Revenue w/ Time Filter]" caption="% Over Revenue w/ Time Filter" measure="1" displayFolder="" measureGroup="Actual" count="0"/>
    <cacheHierarchy uniqueName="[Measures].[__XL_Count Budget]" caption="__XL_Count Budget" measure="1" displayFolder="" measureGroup="Budget" count="0" hidden="1"/>
    <cacheHierarchy uniqueName="[Measures].[__XL_Count Actual]" caption="__XL_Count Actual" measure="1" displayFolder="" measureGroup="Actual" count="0" hidden="1"/>
    <cacheHierarchy uniqueName="[Measures].[__XL_Count TimeSeries]" caption="__XL_Count TimeSeries" measure="1" displayFolder="" measureGroup="TimeSeries" count="0" hidden="1"/>
    <cacheHierarchy uniqueName="[Measures].[__XL_Count COA]" caption="__XL_Count COA" measure="1" displayFolder="" measureGroup="COA" count="0" hidden="1"/>
    <cacheHierarchy uniqueName="[Measures].[__XL_Count Header]" caption="__XL_Count Header" measure="1" displayFolder="" measureGroup="Header" count="0" hidden="1"/>
    <cacheHierarchy uniqueName="[Measures].[__XL_Count Scenario]" caption="__XL_Count Scenario" measure="1" displayFolder="" measureGroup="Scenario" count="0" hidden="1"/>
    <cacheHierarchy uniqueName="[Measures].[__XL_Count SumMethod]" caption="__XL_Count SumMethod" measure="1" displayFolder="" measureGroup="SumMethod" count="0" hidden="1"/>
    <cacheHierarchy uniqueName="[Measures].[__XL_Count DataType]" caption="__XL_Count DataType" measure="1" displayFolder="" measureGroup="DataType" count="0" hidden="1"/>
    <cacheHierarchy uniqueName="[Measures].[__XL_Count HorAnalysis]" caption="__XL_Count HorAnalysis" measure="1" displayFolder="" measureGroup="HorAnalysis" count="0" hidden="1"/>
    <cacheHierarchy uniqueName="[Measures].[__XL_Count RepPLSlicer]" caption="__XL_Count RepPLSlicer" measure="1" displayFolder="" measureGroup="RepPLSlicer" count="0" hidden="1"/>
    <cacheHierarchy uniqueName="[Measures].[__XL_Count RepVarSlicer]" caption="__XL_Count RepVarSlicer" measure="1" displayFolder="" measureGroup="RepVarSlicer" count="0" hidden="1"/>
    <cacheHierarchy uniqueName="[Measures].[__XL_Count DB_TimeIntervalSlicer]" caption="__XL_Count DB_TimeIntervalSlicer" measure="1" displayFolder="" measureGroup="DB_TimeIntervalSlicer" count="0" hidden="1"/>
    <cacheHierarchy uniqueName="[Measures].[__No measures defined]" caption="__No measures defined" measure="1" displayFolder="" count="0" hidden="1"/>
    <cacheHierarchy uniqueName="[Measures].[Sum of KEY]" caption="Sum of KEY" measure="1" displayFolder="" measureGroup="RepPLSlicer" count="0" hidden="1">
      <extLst>
        <ext xmlns:x15="http://schemas.microsoft.com/office/spreadsheetml/2010/11/main" uri="{B97F6D7D-B522-45F9-BDA1-12C45D357490}">
          <x15:cacheHierarchy aggregatedColumn="29"/>
        </ext>
      </extLst>
    </cacheHierarchy>
    <cacheHierarchy uniqueName="[Measures].[Count of QUARTER LABEL]" caption="Count of QUARTER LABEL" measure="1" displayFolder="" measureGroup="TimeSeries" count="0" hidden="1">
      <extLst>
        <ext xmlns:x15="http://schemas.microsoft.com/office/spreadsheetml/2010/11/main" uri="{B97F6D7D-B522-45F9-BDA1-12C45D357490}">
          <x15:cacheHierarchy aggregatedColumn="46"/>
        </ext>
      </extLst>
    </cacheHierarchy>
    <cacheHierarchy uniqueName="[Measures].[Sum of VAR CALCULATION]" caption="Sum of VAR CALCULATION" measure="1" displayFolder="" measureGroup="Header" count="0" hidden="1">
      <extLst>
        <ext xmlns:x15="http://schemas.microsoft.com/office/spreadsheetml/2010/11/main" uri="{B97F6D7D-B522-45F9-BDA1-12C45D357490}">
          <x15:cacheHierarchy aggregatedColumn="25"/>
        </ext>
      </extLst>
    </cacheHierarchy>
    <cacheHierarchy uniqueName="[Measures].[Count of ACCOUNT]" caption="Count of ACCOUNT" measure="1" displayFolder="" measureGroup="COA"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775399784"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cisco" refreshedDate="43231.457425694447" backgroundQuery="1" createdVersion="3" refreshedVersion="6" minRefreshableVersion="3" recordCount="0" supportSubquery="1" supportAdvancedDrill="1" xr:uid="{715C50E6-2DE8-429C-8E0B-F42C4FD581D2}">
  <cacheSource type="external" connectionId="6">
    <extLst>
      <ext xmlns:x14="http://schemas.microsoft.com/office/spreadsheetml/2009/9/main" uri="{F057638F-6D5F-4e77-A914-E7F072B9BCA8}">
        <x14:sourceConnection name="ThisWorkbookDataModel"/>
      </ext>
    </extLst>
  </cacheSource>
  <cacheFields count="0"/>
  <cacheHierarchies count="130">
    <cacheHierarchy uniqueName="[Actual].[ACCOUNT KEY]" caption="ACCOUNT KEY" attribute="1" defaultMemberUniqueName="[Actual].[ACCOUNT KEY].[All]" allUniqueName="[Actual].[ACCOUNT KEY].[All]" dimensionUniqueName="[Actual]" displayFolder="" count="0" memberValueDatatype="20" unbalanced="0"/>
    <cacheHierarchy uniqueName="[Actual].[PERIOD KEY]" caption="PERIOD KEY" attribute="1" defaultMemberUniqueName="[Actual].[PERIOD KEY].[All]" allUniqueName="[Actual].[PERIOD KEY].[All]" dimensionUniqueName="[Actual]" displayFolder="" count="0" memberValueDatatype="20" unbalanced="0"/>
    <cacheHierarchy uniqueName="[Actual].[AMOUNT]" caption="AMOUNT" attribute="1" defaultMemberUniqueName="[Actual].[AMOUNT].[All]" allUniqueName="[Actual].[AMOUNT].[All]" dimensionUniqueName="[Actual]" displayFolder="" count="0" memberValueDatatype="20" unbalanced="0"/>
    <cacheHierarchy uniqueName="[Actual].[SCENARIO KEY]" caption="SCENARIO KEY" attribute="1" defaultMemberUniqueName="[Actual].[SCENARIO KEY].[All]" allUniqueName="[Actual].[SCENARIO KEY].[All]" dimensionUniqueName="[Actual]" displayFolder="" count="0" memberValueDatatype="20" unbalanced="0"/>
    <cacheHierarchy uniqueName="[Budget].[ACCOUNT KEY]" caption="ACCOUNT KEY" attribute="1" defaultMemberUniqueName="[Budget].[ACCOUNT KEY].[All]" allUniqueName="[Budget].[ACCOUNT KEY].[All]" dimensionUniqueName="[Budget]" displayFolder="" count="0" memberValueDatatype="20" unbalanced="0"/>
    <cacheHierarchy uniqueName="[Budget].[PERIOD KEY]" caption="PERIOD KEY" attribute="1" defaultMemberUniqueName="[Budget].[PERIOD KEY].[All]" allUniqueName="[Budget].[PERIOD KEY].[All]" dimensionUniqueName="[Budget]" displayFolder="" count="0" memberValueDatatype="20" unbalanced="0"/>
    <cacheHierarchy uniqueName="[Budget].[AMOUNT]" caption="AMOUNT" attribute="1" defaultMemberUniqueName="[Budget].[AMOUNT].[All]" allUniqueName="[Budget].[AMOUNT].[All]" dimensionUniqueName="[Budget]" displayFolder="" count="0" memberValueDatatype="20" unbalanced="0"/>
    <cacheHierarchy uniqueName="[Budget].[SCENARIO KEY]" caption="SCENARIO KEY" attribute="1" defaultMemberUniqueName="[Budget].[SCENARIO KEY].[All]" allUniqueName="[Budget].[SCENARIO KEY].[All]" dimensionUniqueName="[Budget]" displayFolder="" count="0" memberValueDatatype="20" unbalanced="0"/>
    <cacheHierarchy uniqueName="[COA].[ACCOUNT KEY]" caption="ACCOUNT KEY" attribute="1" defaultMemberUniqueName="[COA].[ACCOUNT KEY].[All]" allUniqueName="[COA].[ACCOUNT KEY].[All]" dimensionUniqueName="[COA]" displayFolder="" count="0" memberValueDatatype="130" unbalanced="0"/>
    <cacheHierarchy uniqueName="[COA].[ACCOUNT]" caption="ACCOUNT" attribute="1" defaultMemberUniqueName="[COA].[ACCOUNT].[All]" allUniqueName="[COA].[ACCOUNT].[All]" dimensionUniqueName="[COA]" displayFolder="" count="0" memberValueDatatype="130" unbalanced="0"/>
    <cacheHierarchy uniqueName="[COA].[CATEGORY]" caption="CATEGORY" attribute="1" defaultMemberUniqueName="[COA].[CATEGORY].[All]" allUniqueName="[COA].[CATEGORY].[All]" dimensionUniqueName="[COA]" displayFolder="" count="0" memberValueDatatype="130" unbalanced="0"/>
    <cacheHierarchy uniqueName="[COA].[SUB-HEADER]" caption="SUB-HEADER" attribute="1" defaultMemberUniqueName="[COA].[SUB-HEADER].[All]" allUniqueName="[COA].[SUB-HEADER].[All]" dimensionUniqueName="[COA]" displayFolder="" count="0" memberValueDatatype="130" unbalanced="0"/>
    <cacheHierarchy uniqueName="[COA].[HEADER KEY]" caption="HEADER KEY" attribute="1" defaultMemberUniqueName="[COA].[HEADER KEY].[All]" allUniqueName="[COA].[HEADER KEY].[All]" dimensionUniqueName="[COA]" displayFolder="" count="0" memberValueDatatype="20" unbalanced="0"/>
    <cacheHierarchy uniqueName="[COA].[SUB-HEADER DETAIL]" caption="SUB-HEADER DETAIL" attribute="1" defaultMemberUniqueName="[COA].[SUB-HEADER DETAIL].[All]" allUniqueName="[COA].[SUB-HEADER DETAIL].[All]" dimensionUniqueName="[COA]" displayFolder="" count="0" memberValueDatatype="20" unbalanced="0"/>
    <cacheHierarchy uniqueName="[COA].[REPORT SIGN]" caption="REPORT SIGN" attribute="1" defaultMemberUniqueName="[COA].[REPORT SIGN].[All]" allUniqueName="[COA].[REPORT SIGN].[All]" dimensionUniqueName="[COA]" displayFolder="" count="0" memberValueDatatype="20" unbalanced="0"/>
    <cacheHierarchy uniqueName="[COA].[CALCULATION SIGN]" caption="CALCULATION SIGN" attribute="1" defaultMemberUniqueName="[COA].[CALCULATION SIGN].[All]" allUniqueName="[COA].[CALCULATION SIGN].[All]" dimensionUniqueName="[COA]" displayFolder="" count="0" memberValueDatatype="20" unbalanced="0"/>
    <cacheHierarchy uniqueName="[COA].[SUB HEADER KEY]" caption="SUB HEADER KEY" attribute="1" defaultMemberUniqueName="[COA].[SUB HEADER KEY].[All]" allUniqueName="[COA].[SUB HEADER KEY].[All]" dimensionUniqueName="[COA]" displayFolder="" count="0" memberValueDatatype="130" unbalanced="0"/>
    <cacheHierarchy uniqueName="[DataType].[KEY]" caption="KEY" attribute="1" defaultMemberUniqueName="[DataType].[KEY].[All]" allUniqueName="[DataType].[KEY].[All]" dimensionUniqueName="[DataType]" displayFolder="" count="0" memberValueDatatype="20" unbalanced="0"/>
    <cacheHierarchy uniqueName="[DataType].[DATA TYPE]" caption="DATA TYPE" attribute="1" defaultMemberUniqueName="[DataType].[DATA TYPE].[All]" allUniqueName="[DataType].[DATA TYPE].[All]" dimensionUniqueName="[DataType]" displayFolder="" count="2" memberValueDatatype="130" unbalanced="0"/>
    <cacheHierarchy uniqueName="[DB_TimeIntervalSlicer].[KEY]" caption="KEY" attribute="1" defaultMemberUniqueName="[DB_TimeIntervalSlicer].[KEY].[All]" allUniqueName="[DB_TimeIntervalSlicer].[KEY].[All]" dimensionUniqueName="[DB_TimeIntervalSlicer]" displayFolder="" count="0" memberValueDatatype="20" unbalanced="0"/>
    <cacheHierarchy uniqueName="[DB_TimeIntervalSlicer].[TIME INTERVAL]" caption="TIME INTERVAL" attribute="1" defaultMemberUniqueName="[DB_TimeIntervalSlicer].[TIME INTERVAL].[All]" allUniqueName="[DB_TimeIntervalSlicer].[TIME INTERVAL].[All]" dimensionUniqueName="[DB_TimeIntervalSlicer]" displayFolder="" count="0" memberValueDatatype="130" unbalanced="0"/>
    <cacheHierarchy uniqueName="[Header].[HEADER KEY]" caption="HEADER KEY" attribute="1" defaultMemberUniqueName="[Header].[HEADER KEY].[All]" allUniqueName="[Header].[HEADER KEY].[All]" dimensionUniqueName="[Header]" displayFolder="" count="0" memberValueDatatype="20" unbalanced="0"/>
    <cacheHierarchy uniqueName="[Header].[HEADER]" caption="HEADER" attribute="1" defaultMemberUniqueName="[Header].[HEADER].[All]" allUniqueName="[Header].[HEADER].[All]" dimensionUniqueName="[Header]" displayFolder="" count="0" memberValueDatatype="130" unbalanced="0"/>
    <cacheHierarchy uniqueName="[Header].[DETAILS]" caption="DETAILS" attribute="1" defaultMemberUniqueName="[Header].[DETAILS].[All]" allUniqueName="[Header].[DETAILS].[All]" dimensionUniqueName="[Header]" displayFolder="" count="0" memberValueDatatype="20" unbalanced="0"/>
    <cacheHierarchy uniqueName="[Header].[CALCULATION]" caption="CALCULATION" attribute="1" defaultMemberUniqueName="[Header].[CALCULATION].[All]" allUniqueName="[Header].[CALCULATION].[All]" dimensionUniqueName="[Header]" displayFolder="" count="0" memberValueDatatype="20" unbalanced="0"/>
    <cacheHierarchy uniqueName="[Header].[VAR CALCULATION]" caption="VAR CALCULATION" attribute="1" defaultMemberUniqueName="[Header].[VAR CALCULATION].[All]" allUniqueName="[Header].[VAR CALCULATION].[All]" dimensionUniqueName="[Header]" displayFolder="" count="0" memberValueDatatype="20" unbalanced="0"/>
    <cacheHierarchy uniqueName="[Header].[CATEGORY]" caption="CATEGORY" attribute="1" defaultMemberUniqueName="[Header].[CATEGORY].[All]" allUniqueName="[Header].[CATEGORY].[All]" dimensionUniqueName="[Header]" displayFolder="" count="0" memberValueDatatype="130" unbalanced="0"/>
    <cacheHierarchy uniqueName="[HorAnalysis].[KEY]" caption="KEY" attribute="1" defaultMemberUniqueName="[HorAnalysis].[KEY].[All]" allUniqueName="[HorAnalysis].[KEY].[All]" dimensionUniqueName="[HorAnalysis]" displayFolder="" count="0" memberValueDatatype="20" unbalanced="0"/>
    <cacheHierarchy uniqueName="[HorAnalysis].[ANALYSIS METHOD]" caption="ANALYSIS METHOD" attribute="1" defaultMemberUniqueName="[HorAnalysis].[ANALYSIS METHOD].[All]" allUniqueName="[HorAnalysis].[ANALYSIS METHOD].[All]" dimensionUniqueName="[HorAnalysis]" displayFolder="" count="0" memberValueDatatype="130" unbalanced="0"/>
    <cacheHierarchy uniqueName="[RepPLSlicer].[KEY]" caption="KEY" attribute="1" defaultMemberUniqueName="[RepPLSlicer].[KEY].[All]" allUniqueName="[RepPLSlicer].[KEY].[All]" dimensionUniqueName="[RepPLSlicer]" displayFolder="" count="0" memberValueDatatype="20" unbalanced="0"/>
    <cacheHierarchy uniqueName="[RepPLSlicer].[PL SLICER]" caption="PL SLICER" attribute="1" defaultMemberUniqueName="[RepPLSlicer].[PL SLICER].[All]" allUniqueName="[RepPLSlicer].[PL SLICER].[All]" dimensionUniqueName="[RepPLSlicer]" displayFolder="" count="0" memberValueDatatype="130" unbalanced="0"/>
    <cacheHierarchy uniqueName="[RepPLSlicer].[SCENARIO KEY]" caption="SCENARIO KEY" attribute="1" defaultMemberUniqueName="[RepPLSlicer].[SCENARIO KEY].[All]" allUniqueName="[RepPLSlicer].[SCENARIO KEY].[All]" dimensionUniqueName="[RepPLSlicer]" displayFolder="" count="0" memberValueDatatype="20" unbalanced="0"/>
    <cacheHierarchy uniqueName="[RepPLSlicer].[SUM METHOD KEY]" caption="SUM METHOD KEY" attribute="1" defaultMemberUniqueName="[RepPLSlicer].[SUM METHOD KEY].[All]" allUniqueName="[RepPLSlicer].[SUM METHOD KEY].[All]" dimensionUniqueName="[RepPLSlicer]" displayFolder="" count="0" memberValueDatatype="20" unbalanced="0"/>
    <cacheHierarchy uniqueName="[RepVarSlicer].[KEY]" caption="KEY" attribute="1" defaultMemberUniqueName="[RepVarSlicer].[KEY].[All]" allUniqueName="[RepVarSlicer].[KEY].[All]" dimensionUniqueName="[RepVarSlicer]" displayFolder="" count="0" memberValueDatatype="20" unbalanced="0"/>
    <cacheHierarchy uniqueName="[RepVarSlicer].[VARIANCE SLICER]" caption="VARIANCE SLICER" attribute="1" defaultMemberUniqueName="[RepVarSlicer].[VARIANCE SLICER].[All]" allUniqueName="[RepVarSlicer].[VARIANCE SLICER].[All]" dimensionUniqueName="[RepVarSlicer]" displayFolder="" count="0" memberValueDatatype="130" unbalanced="0"/>
    <cacheHierarchy uniqueName="[RepVarSlicer].[DATA TYPE KEY]" caption="DATA TYPE KEY" attribute="1" defaultMemberUniqueName="[RepVarSlicer].[DATA TYPE KEY].[All]" allUniqueName="[RepVarSlicer].[DATA TYPE KEY].[All]" dimensionUniqueName="[RepVarSlicer]" displayFolder="" count="0" memberValueDatatype="20" unbalanced="0"/>
    <cacheHierarchy uniqueName="[RepVarSlicer].[SUM METHOD KEY]" caption="SUM METHOD KEY" attribute="1" defaultMemberUniqueName="[RepVarSlicer].[SUM METHOD KEY].[All]" allUniqueName="[RepVarSlicer].[SUM METHOD KEY].[All]" dimensionUniqueName="[RepVarSlicer]" displayFolder="" count="0" memberValueDatatype="20" unbalanced="0"/>
    <cacheHierarchy uniqueName="[Scenario].[KEY]" caption="KEY" attribute="1" defaultMemberUniqueName="[Scenario].[KEY].[All]" allUniqueName="[Scenario].[KEY].[All]" dimensionUniqueName="[Scenario]" displayFolder="" count="0" memberValueDatatype="20" unbalanced="0"/>
    <cacheHierarchy uniqueName="[Scenario].[SCENARIO]" caption="SCENARIO" attribute="1" defaultMemberUniqueName="[Scenario].[SCENARIO].[All]" allUniqueName="[Scenario].[SCENARIO].[All]" dimensionUniqueName="[Scenario]" displayFolder="" count="0" memberValueDatatype="130" unbalanced="0"/>
    <cacheHierarchy uniqueName="[SumMethod].[KEY]" caption="KEY" attribute="1" defaultMemberUniqueName="[SumMethod].[KEY].[All]" allUniqueName="[SumMethod].[KEY].[All]" dimensionUniqueName="[SumMethod]" displayFolder="" count="0" memberValueDatatype="20" unbalanced="0"/>
    <cacheHierarchy uniqueName="[SumMethod].[SUM METHOD]" caption="SUM METHOD" attribute="1" defaultMemberUniqueName="[SumMethod].[SUM METHOD].[All]" allUniqueName="[SumMethod].[SUM METHOD].[All]" dimensionUniqueName="[SumMethod]" displayFolder="" count="2" memberValueDatatype="130" unbalanced="0"/>
    <cacheHierarchy uniqueName="[TimeSeries].[PERIOD KEY]" caption="PERIOD KEY" attribute="1" defaultMemberUniqueName="[TimeSeries].[PERIOD KEY].[All]" allUniqueName="[TimeSeries].[PERIOD KEY].[All]" dimensionUniqueName="[TimeSeries]" displayFolder="" count="0" memberValueDatatype="20" unbalanced="0"/>
    <cacheHierarchy uniqueName="[TimeSeries].[EOPERIOD KEY]" caption="EOPERIOD KEY" attribute="1" time="1" defaultMemberUniqueName="[TimeSeries].[EOPERIOD KEY].[All]" allUniqueName="[TimeSeries].[EOPERIOD KEY].[All]" dimensionUniqueName="[TimeSeries]" displayFolder="" count="0" memberValueDatatype="7" unbalanced="0"/>
    <cacheHierarchy uniqueName="[TimeSeries].[CALENDAR YEAR]" caption="CALENDAR YEAR" attribute="1" defaultMemberUniqueName="[TimeSeries].[CALENDAR YEAR].[All]" allUniqueName="[TimeSeries].[CALENDAR YEAR].[All]" dimensionUniqueName="[TimeSeries]" displayFolder="" count="0" memberValueDatatype="20" unbalanced="0"/>
    <cacheHierarchy uniqueName="[TimeSeries].[MONTH KEY]" caption="MONTH KEY" attribute="1" defaultMemberUniqueName="[TimeSeries].[MONTH KEY].[All]" allUniqueName="[TimeSeries].[MONTH KEY].[All]" dimensionUniqueName="[TimeSeries]" displayFolder="" count="0" memberValueDatatype="20" unbalanced="0"/>
    <cacheHierarchy uniqueName="[TimeSeries].[FISCAL YEAR]" caption="FISCAL YEAR" attribute="1" defaultMemberUniqueName="[TimeSeries].[FISCAL YEAR].[All]" allUniqueName="[TimeSeries].[FISCAL YEAR].[All]" dimensionUniqueName="[TimeSeries]" displayFolder="" count="0" memberValueDatatype="20" unbalanced="0"/>
    <cacheHierarchy uniqueName="[TimeSeries].[QUARTER LABEL]" caption="QUARTER LABEL" attribute="1" defaultMemberUniqueName="[TimeSeries].[QUARTER LABEL].[All]" allUniqueName="[TimeSeries].[QUARTER LABEL].[All]" dimensionUniqueName="[TimeSeries]" displayFolder="" count="0" memberValueDatatype="130" unbalanced="0"/>
    <cacheHierarchy uniqueName="[TimeSeries].[EOPERIOD LABEL]" caption="EOPERIOD LABEL" attribute="1" defaultMemberUniqueName="[TimeSeries].[EOPERIOD LABEL].[All]" allUniqueName="[TimeSeries].[EOPERIOD LABEL].[All]" dimensionUniqueName="[TimeSeries]" displayFolder="" count="0" memberValueDatatype="130" unbalanced="0"/>
    <cacheHierarchy uniqueName="[TimeSeries].[QUARTER KEY]" caption="QUARTER KEY" attribute="1" defaultMemberUniqueName="[TimeSeries].[QUARTER KEY].[All]" allUniqueName="[TimeSeries].[QUARTER KEY].[All]" dimensionUniqueName="[TimeSeries]" displayFolder="" count="0" memberValueDatatype="130" unbalanced="0"/>
    <cacheHierarchy uniqueName="[Measures].[Actual Amount]" caption="Actual Amount" measure="1" displayFolder="" measureGroup="Actual" count="0"/>
    <cacheHierarchy uniqueName="[Measures].[Actual Amount w/ Report Sign]" caption="Actual Amount w/ Report Sign" measure="1" displayFolder="" measureGroup="Actual" count="0"/>
    <cacheHierarchy uniqueName="[Measures].[Actual Amount w/ Calculation Sign]" caption="Actual Amount w/ Calculation Sign" measure="1" displayFolder="" measureGroup="Actual" count="0"/>
    <cacheHierarchy uniqueName="[Measures].[Actual Running Sum]" caption="Actual Running Sum" measure="1" displayFolder="" measureGroup="Actual" count="0"/>
    <cacheHierarchy uniqueName="[Measures].[Actual Total Expenses]" caption="Actual Total Expenses" measure="1" displayFolder="" measureGroup="Actual" count="0"/>
    <cacheHierarchy uniqueName="[Measures].[Actual Header Amount]" caption="Actual Header Amount" measure="1" displayFolder="" measureGroup="Actual" count="0"/>
    <cacheHierarchy uniqueName="[Measures].[Actual Report Amount]" caption="Actual Report Amount" measure="1" displayFolder="" measureGroup="Actual" count="0"/>
    <cacheHierarchy uniqueName="[Measures].[Header Detail]" caption="Header Detail" measure="1" displayFolder="" measureGroup="Actual" count="0"/>
    <cacheHierarchy uniqueName="[Measures].[Header Calculation]" caption="Header Calculation" measure="1" displayFolder="" measureGroup="Actual" count="0"/>
    <cacheHierarchy uniqueName="[Measures].[Account IsFiltered]" caption="Account IsFiltered" measure="1" displayFolder="" measureGroup="Actual" count="0"/>
    <cacheHierarchy uniqueName="[Measures].[Budget Amount]" caption="Budget Amount" measure="1" displayFolder="" measureGroup="Budget" count="0"/>
    <cacheHierarchy uniqueName="[Measures].[Budget Amount w/ Report Sign]" caption="Budget Amount w/ Report Sign" measure="1" displayFolder="" measureGroup="Budget" count="0"/>
    <cacheHierarchy uniqueName="[Measures].[Budget Amount w/ Calculation Sign]" caption="Budget Amount w/ Calculation Sign" measure="1" displayFolder="" measureGroup="Budget" count="0"/>
    <cacheHierarchy uniqueName="[Measures].[Budget Running Sum]" caption="Budget Running Sum" measure="1" displayFolder="" measureGroup="Budget" count="0"/>
    <cacheHierarchy uniqueName="[Measures].[Budget Total Expense]" caption="Budget Total Expense" measure="1" displayFolder="" measureGroup="Budget" count="0"/>
    <cacheHierarchy uniqueName="[Measures].[Budget Header Amount]" caption="Budget Header Amount" measure="1" displayFolder="" measureGroup="Budget" count="0"/>
    <cacheHierarchy uniqueName="[Measures].[Budget Report Amount]" caption="Budget Report Amount" measure="1" displayFolder="" measureGroup="Budget" count="0"/>
    <cacheHierarchy uniqueName="[Measures].[Var $]" caption="Var $" measure="1" displayFolder="" measureGroup="Actual" count="0"/>
    <cacheHierarchy uniqueName="[Measures].[Var %]" caption="Var %" measure="1" displayFolder="" measureGroup="Actual" count="0"/>
    <cacheHierarchy uniqueName="[Measures].[Actual Prior Fiscal Year]" caption="Actual Prior Fiscal Year" measure="1" displayFolder="" measureGroup="Actual" count="0"/>
    <cacheHierarchy uniqueName="[Measures].[Actual Prior Quarter]" caption="Actual Prior Quarter" measure="1" displayFolder="" measureGroup="Actual" count="0"/>
    <cacheHierarchy uniqueName="[Measures].[Actual Prior Period Amount]" caption="Actual Prior Period Amount" measure="1" displayFolder="" measureGroup="Actual" count="0"/>
    <cacheHierarchy uniqueName="[Measures].[Change $ vs Prior Period]" caption="Change $ vs Prior Period" measure="1" displayFolder="" measureGroup="Actual" count="0"/>
    <cacheHierarchy uniqueName="[Measures].[Change % vs Prior Period]" caption="Change % vs Prior Period" measure="1" displayFolder="" measureGroup="Actual" count="0"/>
    <cacheHierarchy uniqueName="[Measures].[Actual Base Year Amount]" caption="Actual Base Year Amount" measure="1" displayFolder="" measureGroup="Actual" count="0"/>
    <cacheHierarchy uniqueName="[Measures].[Actual YoY%]" caption="Actual YoY%" measure="1" displayFolder="" measureGroup="Actual" count="0"/>
    <cacheHierarchy uniqueName="[Measures].[Actual Base Quarter Amount]" caption="Actual Base Quarter Amount" measure="1" displayFolder="" measureGroup="Actual" count="0"/>
    <cacheHierarchy uniqueName="[Measures].[Actual Base Period Amount]" caption="Actual Base Period Amount" measure="1" displayFolder="" measureGroup="Actual" count="0"/>
    <cacheHierarchy uniqueName="[Measures].[Growth $]" caption="Growth $" measure="1" displayFolder="" measureGroup="Actual" count="0"/>
    <cacheHierarchy uniqueName="[Measures].[Growth %]" caption="Growth %" measure="1" displayFolder="" measureGroup="Actual" count="0"/>
    <cacheHierarchy uniqueName="[Measures].[Actual Same Quarter Last Year]" caption="Actual Same Quarter Last Year" measure="1" displayFolder="" measureGroup="Actual" count="0"/>
    <cacheHierarchy uniqueName="[Measures].[Actual QoQ$]" caption="Actual QoQ$" measure="1" displayFolder="" measureGroup="Actual" count="0"/>
    <cacheHierarchy uniqueName="[Measures].[Actual QoQ%]" caption="Actual QoQ%" measure="1" displayFolder="" measureGroup="Actual" count="0"/>
    <cacheHierarchy uniqueName="[Measures].[Actual PoP%]" caption="Actual PoP%" measure="1" displayFolder="" measureGroup="Actual" count="0"/>
    <cacheHierarchy uniqueName="[Measures].[Actual Cumulative Amount]" caption="Actual Cumulative Amount" measure="1" displayFolder="" measureGroup="Actual" count="0"/>
    <cacheHierarchy uniqueName="[Measures].[Sub-header IsFiltered]" caption="Sub-header IsFiltered" measure="1" displayFolder="" measureGroup="Actual" count="0"/>
    <cacheHierarchy uniqueName="[Measures].[Sub Header Detail]" caption="Sub Header Detail" measure="1" displayFolder="" measureGroup="Actual" count="0"/>
    <cacheHierarchy uniqueName="[Measures].[PL Amount]" caption="PL Amount" measure="1" displayFolder="" measureGroup="Actual" count="0"/>
    <cacheHierarchy uniqueName="[Measures].[Scenario Selected]" caption="Scenario Selected" measure="1" displayFolder="" measureGroup="Scenario" count="0"/>
    <cacheHierarchy uniqueName="[Measures].[Sum Method Selected]" caption="Sum Method Selected" measure="1" displayFolder="" measureGroup="SumMethod" count="0"/>
    <cacheHierarchy uniqueName="[Measures].[PL Slicer Selected]" caption="PL Slicer Selected" measure="1" displayFolder="" measureGroup="RepPLSlicer" count="0"/>
    <cacheHierarchy uniqueName="[Measures].[Budget Cumulative Amount]" caption="Budget Cumulative Amount" measure="1" displayFolder="" measureGroup="Budget" count="0"/>
    <cacheHierarchy uniqueName="[Measures].[HorAnalysis Selected]" caption="HorAnalysis Selected" measure="1" displayFolder="" measureGroup="HorAnalysis" count="0"/>
    <cacheHierarchy uniqueName="[Measures].[Horizontal Analysis Amount]" caption="Horizontal Analysis Amount" measure="1" displayFolder="" measureGroup="Actual" count="0"/>
    <cacheHierarchy uniqueName="[Measures].[Revenue]" caption="Revenue" measure="1" displayFolder="" measureGroup="Actual" count="0"/>
    <cacheHierarchy uniqueName="[Measures].[% Over Revenue]" caption="% Over Revenue" measure="1" displayFolder="" measureGroup="Actual" count="0"/>
    <cacheHierarchy uniqueName="[Measures].[Revenue Cumulative]" caption="Revenue Cumulative" measure="1" displayFolder="" measureGroup="Actual" count="0"/>
    <cacheHierarchy uniqueName="[Measures].[% Over Revenue Cumulative]" caption="% Over Revenue Cumulative" measure="1" displayFolder="" measureGroup="Actual" count="0"/>
    <cacheHierarchy uniqueName="[Measures].[Vertical Analysis Amount]" caption="Vertical Analysis Amount" measure="1" displayFolder="" measureGroup="Actual" count="0"/>
    <cacheHierarchy uniqueName="[Measures].[Var $ Cumulative]" caption="Var $ Cumulative" measure="1" displayFolder="" measureGroup="Actual" count="0"/>
    <cacheHierarchy uniqueName="[Measures].[Var % Cumulative]" caption="Var % Cumulative" measure="1" displayFolder="" measureGroup="Actual" count="0"/>
    <cacheHierarchy uniqueName="[Measures].[Variance Slicer Selected]" caption="Variance Slicer Selected" measure="1" displayFolder="" measureGroup="RepVarSlicer" count="0"/>
    <cacheHierarchy uniqueName="[Measures].[Variance Analysis Amount]" caption="Variance Analysis Amount" measure="1" displayFolder="" measureGroup="Actual" count="0"/>
    <cacheHierarchy uniqueName="[Measures].[Period Selected]" caption="Period Selected" measure="1" displayFolder="" measureGroup="TimeSeries" count="0"/>
    <cacheHierarchy uniqueName="[Measures].[DB Actual Account Amount]" caption="DB Actual Account Amount" measure="1" displayFolder="" measureGroup="Actual" count="0"/>
    <cacheHierarchy uniqueName="[Measures].[DB Budget Account Amount]" caption="DB Budget Account Amount" measure="1" displayFolder="" measureGroup="Actual" count="0"/>
    <cacheHierarchy uniqueName="[Measures].[DB Var $ Amount]" caption="DB Var $ Amount" measure="1" displayFolder="" measureGroup="Actual" count="0"/>
    <cacheHierarchy uniqueName="[Measures].[DB Var % Amount]" caption="DB Var % Amount" measure="1" displayFolder="" measureGroup="Actual" count="0"/>
    <cacheHierarchy uniqueName="[Measures].[Time Interval Selected]" caption="Time Interval Selected" measure="1" displayFolder="" measureGroup="DB_TimeIntervalSlicer" count="0"/>
    <cacheHierarchy uniqueName="[Measures].[Actual Report Amount w/ Time Filter]" caption="Actual Report Amount w/ Time Filter" measure="1" displayFolder="" measureGroup="Actual" count="0"/>
    <cacheHierarchy uniqueName="[Measures].[Var $ w/ Time Filter]" caption="Var $ w/ Time Filter" measure="1" displayFolder="" measureGroup="Actual" count="0"/>
    <cacheHierarchy uniqueName="[Measures].[Var % w/ Time Filter]" caption="Var % w/ Time Filter" measure="1" displayFolder="" measureGroup="Actual" count="0"/>
    <cacheHierarchy uniqueName="[Measures].[Growth % w/ Time Filter]" caption="Growth % w/ Time Filter" measure="1" displayFolder="" measureGroup="Actual" count="0"/>
    <cacheHierarchy uniqueName="[Measures].[% Over Revenue w/ Time Filter]" caption="% Over Revenue w/ Time Filter" measure="1" displayFolder="" measureGroup="Actual" count="0"/>
    <cacheHierarchy uniqueName="[Measures].[__XL_Count Budget]" caption="__XL_Count Budget" measure="1" displayFolder="" measureGroup="Budget" count="0" hidden="1"/>
    <cacheHierarchy uniqueName="[Measures].[__XL_Count Actual]" caption="__XL_Count Actual" measure="1" displayFolder="" measureGroup="Actual" count="0" hidden="1"/>
    <cacheHierarchy uniqueName="[Measures].[__XL_Count TimeSeries]" caption="__XL_Count TimeSeries" measure="1" displayFolder="" measureGroup="TimeSeries" count="0" hidden="1"/>
    <cacheHierarchy uniqueName="[Measures].[__XL_Count COA]" caption="__XL_Count COA" measure="1" displayFolder="" measureGroup="COA" count="0" hidden="1"/>
    <cacheHierarchy uniqueName="[Measures].[__XL_Count Header]" caption="__XL_Count Header" measure="1" displayFolder="" measureGroup="Header" count="0" hidden="1"/>
    <cacheHierarchy uniqueName="[Measures].[__XL_Count Scenario]" caption="__XL_Count Scenario" measure="1" displayFolder="" measureGroup="Scenario" count="0" hidden="1"/>
    <cacheHierarchy uniqueName="[Measures].[__XL_Count SumMethod]" caption="__XL_Count SumMethod" measure="1" displayFolder="" measureGroup="SumMethod" count="0" hidden="1"/>
    <cacheHierarchy uniqueName="[Measures].[__XL_Count DataType]" caption="__XL_Count DataType" measure="1" displayFolder="" measureGroup="DataType" count="0" hidden="1"/>
    <cacheHierarchy uniqueName="[Measures].[__XL_Count HorAnalysis]" caption="__XL_Count HorAnalysis" measure="1" displayFolder="" measureGroup="HorAnalysis" count="0" hidden="1"/>
    <cacheHierarchy uniqueName="[Measures].[__XL_Count RepPLSlicer]" caption="__XL_Count RepPLSlicer" measure="1" displayFolder="" measureGroup="RepPLSlicer" count="0" hidden="1"/>
    <cacheHierarchy uniqueName="[Measures].[__XL_Count RepVarSlicer]" caption="__XL_Count RepVarSlicer" measure="1" displayFolder="" measureGroup="RepVarSlicer" count="0" hidden="1"/>
    <cacheHierarchy uniqueName="[Measures].[__XL_Count DB_TimeIntervalSlicer]" caption="__XL_Count DB_TimeIntervalSlicer" measure="1" displayFolder="" measureGroup="DB_TimeIntervalSlicer" count="0" hidden="1"/>
    <cacheHierarchy uniqueName="[Measures].[__No measures defined]" caption="__No measures defined" measure="1" displayFolder="" count="0" hidden="1"/>
    <cacheHierarchy uniqueName="[Measures].[Sum of KEY]" caption="Sum of KEY" measure="1" displayFolder="" measureGroup="RepPLSlicer" count="0" hidden="1">
      <extLst>
        <ext xmlns:x15="http://schemas.microsoft.com/office/spreadsheetml/2010/11/main" uri="{B97F6D7D-B522-45F9-BDA1-12C45D357490}">
          <x15:cacheHierarchy aggregatedColumn="29"/>
        </ext>
      </extLst>
    </cacheHierarchy>
    <cacheHierarchy uniqueName="[Measures].[Count of QUARTER LABEL]" caption="Count of QUARTER LABEL" measure="1" displayFolder="" measureGroup="TimeSeries" count="0" hidden="1">
      <extLst>
        <ext xmlns:x15="http://schemas.microsoft.com/office/spreadsheetml/2010/11/main" uri="{B97F6D7D-B522-45F9-BDA1-12C45D357490}">
          <x15:cacheHierarchy aggregatedColumn="46"/>
        </ext>
      </extLst>
    </cacheHierarchy>
    <cacheHierarchy uniqueName="[Measures].[Sum of VAR CALCULATION]" caption="Sum of VAR CALCULATION" measure="1" displayFolder="" measureGroup="Header" count="0" hidden="1">
      <extLst>
        <ext xmlns:x15="http://schemas.microsoft.com/office/spreadsheetml/2010/11/main" uri="{B97F6D7D-B522-45F9-BDA1-12C45D357490}">
          <x15:cacheHierarchy aggregatedColumn="25"/>
        </ext>
      </extLst>
    </cacheHierarchy>
    <cacheHierarchy uniqueName="[Measures].[Count of ACCOUNT]" caption="Count of ACCOUNT" measure="1" displayFolder="" measureGroup="COA"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290791320"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cisco" refreshedDate="43231.457436226854" backgroundQuery="1" createdVersion="3" refreshedVersion="6" minRefreshableVersion="3" recordCount="0" supportSubquery="1" supportAdvancedDrill="1" xr:uid="{0871390A-C216-47DF-861A-47FD34E68D0E}">
  <cacheSource type="external" connectionId="6">
    <extLst>
      <ext xmlns:x14="http://schemas.microsoft.com/office/spreadsheetml/2009/9/main" uri="{F057638F-6D5F-4e77-A914-E7F072B9BCA8}">
        <x14:sourceConnection name="ThisWorkbookDataModel"/>
      </ext>
    </extLst>
  </cacheSource>
  <cacheFields count="0"/>
  <cacheHierarchies count="130">
    <cacheHierarchy uniqueName="[Actual].[ACCOUNT KEY]" caption="ACCOUNT KEY" attribute="1" defaultMemberUniqueName="[Actual].[ACCOUNT KEY].[All]" allUniqueName="[Actual].[ACCOUNT KEY].[All]" dimensionUniqueName="[Actual]" displayFolder="" count="0" memberValueDatatype="20" unbalanced="0"/>
    <cacheHierarchy uniqueName="[Actual].[PERIOD KEY]" caption="PERIOD KEY" attribute="1" defaultMemberUniqueName="[Actual].[PERIOD KEY].[All]" allUniqueName="[Actual].[PERIOD KEY].[All]" dimensionUniqueName="[Actual]" displayFolder="" count="0" memberValueDatatype="20" unbalanced="0"/>
    <cacheHierarchy uniqueName="[Actual].[AMOUNT]" caption="AMOUNT" attribute="1" defaultMemberUniqueName="[Actual].[AMOUNT].[All]" allUniqueName="[Actual].[AMOUNT].[All]" dimensionUniqueName="[Actual]" displayFolder="" count="0" memberValueDatatype="20" unbalanced="0"/>
    <cacheHierarchy uniqueName="[Actual].[SCENARIO KEY]" caption="SCENARIO KEY" attribute="1" defaultMemberUniqueName="[Actual].[SCENARIO KEY].[All]" allUniqueName="[Actual].[SCENARIO KEY].[All]" dimensionUniqueName="[Actual]" displayFolder="" count="0" memberValueDatatype="20" unbalanced="0"/>
    <cacheHierarchy uniqueName="[Budget].[ACCOUNT KEY]" caption="ACCOUNT KEY" attribute="1" defaultMemberUniqueName="[Budget].[ACCOUNT KEY].[All]" allUniqueName="[Budget].[ACCOUNT KEY].[All]" dimensionUniqueName="[Budget]" displayFolder="" count="0" memberValueDatatype="20" unbalanced="0"/>
    <cacheHierarchy uniqueName="[Budget].[PERIOD KEY]" caption="PERIOD KEY" attribute="1" defaultMemberUniqueName="[Budget].[PERIOD KEY].[All]" allUniqueName="[Budget].[PERIOD KEY].[All]" dimensionUniqueName="[Budget]" displayFolder="" count="0" memberValueDatatype="20" unbalanced="0"/>
    <cacheHierarchy uniqueName="[Budget].[AMOUNT]" caption="AMOUNT" attribute="1" defaultMemberUniqueName="[Budget].[AMOUNT].[All]" allUniqueName="[Budget].[AMOUNT].[All]" dimensionUniqueName="[Budget]" displayFolder="" count="0" memberValueDatatype="20" unbalanced="0"/>
    <cacheHierarchy uniqueName="[Budget].[SCENARIO KEY]" caption="SCENARIO KEY" attribute="1" defaultMemberUniqueName="[Budget].[SCENARIO KEY].[All]" allUniqueName="[Budget].[SCENARIO KEY].[All]" dimensionUniqueName="[Budget]" displayFolder="" count="0" memberValueDatatype="20" unbalanced="0"/>
    <cacheHierarchy uniqueName="[COA].[ACCOUNT KEY]" caption="ACCOUNT KEY" attribute="1" defaultMemberUniqueName="[COA].[ACCOUNT KEY].[All]" allUniqueName="[COA].[ACCOUNT KEY].[All]" dimensionUniqueName="[COA]" displayFolder="" count="0" memberValueDatatype="130" unbalanced="0"/>
    <cacheHierarchy uniqueName="[COA].[ACCOUNT]" caption="ACCOUNT" attribute="1" defaultMemberUniqueName="[COA].[ACCOUNT].[All]" allUniqueName="[COA].[ACCOUNT].[All]" dimensionUniqueName="[COA]" displayFolder="" count="0" memberValueDatatype="130" unbalanced="0"/>
    <cacheHierarchy uniqueName="[COA].[CATEGORY]" caption="CATEGORY" attribute="1" defaultMemberUniqueName="[COA].[CATEGORY].[All]" allUniqueName="[COA].[CATEGORY].[All]" dimensionUniqueName="[COA]" displayFolder="" count="0" memberValueDatatype="130" unbalanced="0"/>
    <cacheHierarchy uniqueName="[COA].[SUB-HEADER]" caption="SUB-HEADER" attribute="1" defaultMemberUniqueName="[COA].[SUB-HEADER].[All]" allUniqueName="[COA].[SUB-HEADER].[All]" dimensionUniqueName="[COA]" displayFolder="" count="0" memberValueDatatype="130" unbalanced="0"/>
    <cacheHierarchy uniqueName="[COA].[HEADER KEY]" caption="HEADER KEY" attribute="1" defaultMemberUniqueName="[COA].[HEADER KEY].[All]" allUniqueName="[COA].[HEADER KEY].[All]" dimensionUniqueName="[COA]" displayFolder="" count="0" memberValueDatatype="20" unbalanced="0"/>
    <cacheHierarchy uniqueName="[COA].[SUB-HEADER DETAIL]" caption="SUB-HEADER DETAIL" attribute="1" defaultMemberUniqueName="[COA].[SUB-HEADER DETAIL].[All]" allUniqueName="[COA].[SUB-HEADER DETAIL].[All]" dimensionUniqueName="[COA]" displayFolder="" count="0" memberValueDatatype="20" unbalanced="0"/>
    <cacheHierarchy uniqueName="[COA].[REPORT SIGN]" caption="REPORT SIGN" attribute="1" defaultMemberUniqueName="[COA].[REPORT SIGN].[All]" allUniqueName="[COA].[REPORT SIGN].[All]" dimensionUniqueName="[COA]" displayFolder="" count="0" memberValueDatatype="20" unbalanced="0"/>
    <cacheHierarchy uniqueName="[COA].[CALCULATION SIGN]" caption="CALCULATION SIGN" attribute="1" defaultMemberUniqueName="[COA].[CALCULATION SIGN].[All]" allUniqueName="[COA].[CALCULATION SIGN].[All]" dimensionUniqueName="[COA]" displayFolder="" count="0" memberValueDatatype="20" unbalanced="0"/>
    <cacheHierarchy uniqueName="[COA].[SUB HEADER KEY]" caption="SUB HEADER KEY" attribute="1" defaultMemberUniqueName="[COA].[SUB HEADER KEY].[All]" allUniqueName="[COA].[SUB HEADER KEY].[All]" dimensionUniqueName="[COA]" displayFolder="" count="0" memberValueDatatype="130" unbalanced="0"/>
    <cacheHierarchy uniqueName="[DataType].[KEY]" caption="KEY" attribute="1" defaultMemberUniqueName="[DataType].[KEY].[All]" allUniqueName="[DataType].[KEY].[All]" dimensionUniqueName="[DataType]" displayFolder="" count="0" memberValueDatatype="20" unbalanced="0"/>
    <cacheHierarchy uniqueName="[DataType].[DATA TYPE]" caption="DATA TYPE" attribute="1" defaultMemberUniqueName="[DataType].[DATA TYPE].[All]" allUniqueName="[DataType].[DATA TYPE].[All]" dimensionUniqueName="[DataType]" displayFolder="" count="0" memberValueDatatype="130" unbalanced="0"/>
    <cacheHierarchy uniqueName="[DB_TimeIntervalSlicer].[KEY]" caption="KEY" attribute="1" defaultMemberUniqueName="[DB_TimeIntervalSlicer].[KEY].[All]" allUniqueName="[DB_TimeIntervalSlicer].[KEY].[All]" dimensionUniqueName="[DB_TimeIntervalSlicer]" displayFolder="" count="0" memberValueDatatype="20" unbalanced="0"/>
    <cacheHierarchy uniqueName="[DB_TimeIntervalSlicer].[TIME INTERVAL]" caption="TIME INTERVAL" attribute="1" defaultMemberUniqueName="[DB_TimeIntervalSlicer].[TIME INTERVAL].[All]" allUniqueName="[DB_TimeIntervalSlicer].[TIME INTERVAL].[All]" dimensionUniqueName="[DB_TimeIntervalSlicer]" displayFolder="" count="0" memberValueDatatype="130" unbalanced="0"/>
    <cacheHierarchy uniqueName="[Header].[HEADER KEY]" caption="HEADER KEY" attribute="1" defaultMemberUniqueName="[Header].[HEADER KEY].[All]" allUniqueName="[Header].[HEADER KEY].[All]" dimensionUniqueName="[Header]" displayFolder="" count="0" memberValueDatatype="20" unbalanced="0"/>
    <cacheHierarchy uniqueName="[Header].[HEADER]" caption="HEADER" attribute="1" defaultMemberUniqueName="[Header].[HEADER].[All]" allUniqueName="[Header].[HEADER].[All]" dimensionUniqueName="[Header]" displayFolder="" count="0" memberValueDatatype="130" unbalanced="0"/>
    <cacheHierarchy uniqueName="[Header].[DETAILS]" caption="DETAILS" attribute="1" defaultMemberUniqueName="[Header].[DETAILS].[All]" allUniqueName="[Header].[DETAILS].[All]" dimensionUniqueName="[Header]" displayFolder="" count="0" memberValueDatatype="20" unbalanced="0"/>
    <cacheHierarchy uniqueName="[Header].[CALCULATION]" caption="CALCULATION" attribute="1" defaultMemberUniqueName="[Header].[CALCULATION].[All]" allUniqueName="[Header].[CALCULATION].[All]" dimensionUniqueName="[Header]" displayFolder="" count="0" memberValueDatatype="20" unbalanced="0"/>
    <cacheHierarchy uniqueName="[Header].[VAR CALCULATION]" caption="VAR CALCULATION" attribute="1" defaultMemberUniqueName="[Header].[VAR CALCULATION].[All]" allUniqueName="[Header].[VAR CALCULATION].[All]" dimensionUniqueName="[Header]" displayFolder="" count="0" memberValueDatatype="20" unbalanced="0"/>
    <cacheHierarchy uniqueName="[Header].[CATEGORY]" caption="CATEGORY" attribute="1" defaultMemberUniqueName="[Header].[CATEGORY].[All]" allUniqueName="[Header].[CATEGORY].[All]" dimensionUniqueName="[Header]" displayFolder="" count="0" memberValueDatatype="130" unbalanced="0"/>
    <cacheHierarchy uniqueName="[HorAnalysis].[KEY]" caption="KEY" attribute="1" defaultMemberUniqueName="[HorAnalysis].[KEY].[All]" allUniqueName="[HorAnalysis].[KEY].[All]" dimensionUniqueName="[HorAnalysis]" displayFolder="" count="0" memberValueDatatype="20" unbalanced="0"/>
    <cacheHierarchy uniqueName="[HorAnalysis].[ANALYSIS METHOD]" caption="ANALYSIS METHOD" attribute="1" defaultMemberUniqueName="[HorAnalysis].[ANALYSIS METHOD].[All]" allUniqueName="[HorAnalysis].[ANALYSIS METHOD].[All]" dimensionUniqueName="[HorAnalysis]" displayFolder="" count="0" memberValueDatatype="130" unbalanced="0"/>
    <cacheHierarchy uniqueName="[RepPLSlicer].[KEY]" caption="KEY" attribute="1" defaultMemberUniqueName="[RepPLSlicer].[KEY].[All]" allUniqueName="[RepPLSlicer].[KEY].[All]" dimensionUniqueName="[RepPLSlicer]" displayFolder="" count="0" memberValueDatatype="20" unbalanced="0"/>
    <cacheHierarchy uniqueName="[RepPLSlicer].[PL SLICER]" caption="PL SLICER" attribute="1" defaultMemberUniqueName="[RepPLSlicer].[PL SLICER].[All]" allUniqueName="[RepPLSlicer].[PL SLICER].[All]" dimensionUniqueName="[RepPLSlicer]" displayFolder="" count="0" memberValueDatatype="130" unbalanced="0"/>
    <cacheHierarchy uniqueName="[RepPLSlicer].[SCENARIO KEY]" caption="SCENARIO KEY" attribute="1" defaultMemberUniqueName="[RepPLSlicer].[SCENARIO KEY].[All]" allUniqueName="[RepPLSlicer].[SCENARIO KEY].[All]" dimensionUniqueName="[RepPLSlicer]" displayFolder="" count="0" memberValueDatatype="20" unbalanced="0"/>
    <cacheHierarchy uniqueName="[RepPLSlicer].[SUM METHOD KEY]" caption="SUM METHOD KEY" attribute="1" defaultMemberUniqueName="[RepPLSlicer].[SUM METHOD KEY].[All]" allUniqueName="[RepPLSlicer].[SUM METHOD KEY].[All]" dimensionUniqueName="[RepPLSlicer]" displayFolder="" count="0" memberValueDatatype="20" unbalanced="0"/>
    <cacheHierarchy uniqueName="[RepVarSlicer].[KEY]" caption="KEY" attribute="1" defaultMemberUniqueName="[RepVarSlicer].[KEY].[All]" allUniqueName="[RepVarSlicer].[KEY].[All]" dimensionUniqueName="[RepVarSlicer]" displayFolder="" count="0" memberValueDatatype="20" unbalanced="0"/>
    <cacheHierarchy uniqueName="[RepVarSlicer].[VARIANCE SLICER]" caption="VARIANCE SLICER" attribute="1" defaultMemberUniqueName="[RepVarSlicer].[VARIANCE SLICER].[All]" allUniqueName="[RepVarSlicer].[VARIANCE SLICER].[All]" dimensionUniqueName="[RepVarSlicer]" displayFolder="" count="0" memberValueDatatype="130" unbalanced="0"/>
    <cacheHierarchy uniqueName="[RepVarSlicer].[DATA TYPE KEY]" caption="DATA TYPE KEY" attribute="1" defaultMemberUniqueName="[RepVarSlicer].[DATA TYPE KEY].[All]" allUniqueName="[RepVarSlicer].[DATA TYPE KEY].[All]" dimensionUniqueName="[RepVarSlicer]" displayFolder="" count="0" memberValueDatatype="20" unbalanced="0"/>
    <cacheHierarchy uniqueName="[RepVarSlicer].[SUM METHOD KEY]" caption="SUM METHOD KEY" attribute="1" defaultMemberUniqueName="[RepVarSlicer].[SUM METHOD KEY].[All]" allUniqueName="[RepVarSlicer].[SUM METHOD KEY].[All]" dimensionUniqueName="[RepVarSlicer]" displayFolder="" count="0" memberValueDatatype="20" unbalanced="0"/>
    <cacheHierarchy uniqueName="[Scenario].[KEY]" caption="KEY" attribute="1" defaultMemberUniqueName="[Scenario].[KEY].[All]" allUniqueName="[Scenario].[KEY].[All]" dimensionUniqueName="[Scenario]" displayFolder="" count="0" memberValueDatatype="20" unbalanced="0"/>
    <cacheHierarchy uniqueName="[Scenario].[SCENARIO]" caption="SCENARIO" attribute="1" defaultMemberUniqueName="[Scenario].[SCENARIO].[All]" allUniqueName="[Scenario].[SCENARIO].[All]" dimensionUniqueName="[Scenario]" displayFolder="" count="2" memberValueDatatype="130" unbalanced="0"/>
    <cacheHierarchy uniqueName="[SumMethod].[KEY]" caption="KEY" attribute="1" defaultMemberUniqueName="[SumMethod].[KEY].[All]" allUniqueName="[SumMethod].[KEY].[All]" dimensionUniqueName="[SumMethod]" displayFolder="" count="0" memberValueDatatype="20" unbalanced="0"/>
    <cacheHierarchy uniqueName="[SumMethod].[SUM METHOD]" caption="SUM METHOD" attribute="1" defaultMemberUniqueName="[SumMethod].[SUM METHOD].[All]" allUniqueName="[SumMethod].[SUM METHOD].[All]" dimensionUniqueName="[SumMethod]" displayFolder="" count="2" memberValueDatatype="130" unbalanced="0"/>
    <cacheHierarchy uniqueName="[TimeSeries].[PERIOD KEY]" caption="PERIOD KEY" attribute="1" defaultMemberUniqueName="[TimeSeries].[PERIOD KEY].[All]" allUniqueName="[TimeSeries].[PERIOD KEY].[All]" dimensionUniqueName="[TimeSeries]" displayFolder="" count="0" memberValueDatatype="20" unbalanced="0"/>
    <cacheHierarchy uniqueName="[TimeSeries].[EOPERIOD KEY]" caption="EOPERIOD KEY" attribute="1" time="1" defaultMemberUniqueName="[TimeSeries].[EOPERIOD KEY].[All]" allUniqueName="[TimeSeries].[EOPERIOD KEY].[All]" dimensionUniqueName="[TimeSeries]" displayFolder="" count="0" memberValueDatatype="7" unbalanced="0"/>
    <cacheHierarchy uniqueName="[TimeSeries].[CALENDAR YEAR]" caption="CALENDAR YEAR" attribute="1" defaultMemberUniqueName="[TimeSeries].[CALENDAR YEAR].[All]" allUniqueName="[TimeSeries].[CALENDAR YEAR].[All]" dimensionUniqueName="[TimeSeries]" displayFolder="" count="0" memberValueDatatype="20" unbalanced="0"/>
    <cacheHierarchy uniqueName="[TimeSeries].[MONTH KEY]" caption="MONTH KEY" attribute="1" defaultMemberUniqueName="[TimeSeries].[MONTH KEY].[All]" allUniqueName="[TimeSeries].[MONTH KEY].[All]" dimensionUniqueName="[TimeSeries]" displayFolder="" count="0" memberValueDatatype="20" unbalanced="0"/>
    <cacheHierarchy uniqueName="[TimeSeries].[FISCAL YEAR]" caption="FISCAL YEAR" attribute="1" defaultMemberUniqueName="[TimeSeries].[FISCAL YEAR].[All]" allUniqueName="[TimeSeries].[FISCAL YEAR].[All]" dimensionUniqueName="[TimeSeries]" displayFolder="" count="2" memberValueDatatype="20" unbalanced="0"/>
    <cacheHierarchy uniqueName="[TimeSeries].[QUARTER LABEL]" caption="QUARTER LABEL" attribute="1" defaultMemberUniqueName="[TimeSeries].[QUARTER LABEL].[All]" allUniqueName="[TimeSeries].[QUARTER LABEL].[All]" dimensionUniqueName="[TimeSeries]" displayFolder="" count="2" memberValueDatatype="130" unbalanced="0"/>
    <cacheHierarchy uniqueName="[TimeSeries].[EOPERIOD LABEL]" caption="EOPERIOD LABEL" attribute="1" defaultMemberUniqueName="[TimeSeries].[EOPERIOD LABEL].[All]" allUniqueName="[TimeSeries].[EOPERIOD LABEL].[All]" dimensionUniqueName="[TimeSeries]" displayFolder="" count="0" memberValueDatatype="130" unbalanced="0"/>
    <cacheHierarchy uniqueName="[TimeSeries].[QUARTER KEY]" caption="QUARTER KEY" attribute="1" defaultMemberUniqueName="[TimeSeries].[QUARTER KEY].[All]" allUniqueName="[TimeSeries].[QUARTER KEY].[All]" dimensionUniqueName="[TimeSeries]" displayFolder="" count="0" memberValueDatatype="130" unbalanced="0"/>
    <cacheHierarchy uniqueName="[Measures].[Actual Amount]" caption="Actual Amount" measure="1" displayFolder="" measureGroup="Actual" count="0"/>
    <cacheHierarchy uniqueName="[Measures].[Actual Amount w/ Report Sign]" caption="Actual Amount w/ Report Sign" measure="1" displayFolder="" measureGroup="Actual" count="0"/>
    <cacheHierarchy uniqueName="[Measures].[Actual Amount w/ Calculation Sign]" caption="Actual Amount w/ Calculation Sign" measure="1" displayFolder="" measureGroup="Actual" count="0"/>
    <cacheHierarchy uniqueName="[Measures].[Actual Running Sum]" caption="Actual Running Sum" measure="1" displayFolder="" measureGroup="Actual" count="0"/>
    <cacheHierarchy uniqueName="[Measures].[Actual Total Expenses]" caption="Actual Total Expenses" measure="1" displayFolder="" measureGroup="Actual" count="0"/>
    <cacheHierarchy uniqueName="[Measures].[Actual Header Amount]" caption="Actual Header Amount" measure="1" displayFolder="" measureGroup="Actual" count="0"/>
    <cacheHierarchy uniqueName="[Measures].[Actual Report Amount]" caption="Actual Report Amount" measure="1" displayFolder="" measureGroup="Actual" count="0"/>
    <cacheHierarchy uniqueName="[Measures].[Header Detail]" caption="Header Detail" measure="1" displayFolder="" measureGroup="Actual" count="0"/>
    <cacheHierarchy uniqueName="[Measures].[Header Calculation]" caption="Header Calculation" measure="1" displayFolder="" measureGroup="Actual" count="0"/>
    <cacheHierarchy uniqueName="[Measures].[Account IsFiltered]" caption="Account IsFiltered" measure="1" displayFolder="" measureGroup="Actual" count="0"/>
    <cacheHierarchy uniqueName="[Measures].[Budget Amount]" caption="Budget Amount" measure="1" displayFolder="" measureGroup="Budget" count="0"/>
    <cacheHierarchy uniqueName="[Measures].[Budget Amount w/ Report Sign]" caption="Budget Amount w/ Report Sign" measure="1" displayFolder="" measureGroup="Budget" count="0"/>
    <cacheHierarchy uniqueName="[Measures].[Budget Amount w/ Calculation Sign]" caption="Budget Amount w/ Calculation Sign" measure="1" displayFolder="" measureGroup="Budget" count="0"/>
    <cacheHierarchy uniqueName="[Measures].[Budget Running Sum]" caption="Budget Running Sum" measure="1" displayFolder="" measureGroup="Budget" count="0"/>
    <cacheHierarchy uniqueName="[Measures].[Budget Total Expense]" caption="Budget Total Expense" measure="1" displayFolder="" measureGroup="Budget" count="0"/>
    <cacheHierarchy uniqueName="[Measures].[Budget Header Amount]" caption="Budget Header Amount" measure="1" displayFolder="" measureGroup="Budget" count="0"/>
    <cacheHierarchy uniqueName="[Measures].[Budget Report Amount]" caption="Budget Report Amount" measure="1" displayFolder="" measureGroup="Budget" count="0"/>
    <cacheHierarchy uniqueName="[Measures].[Var $]" caption="Var $" measure="1" displayFolder="" measureGroup="Actual" count="0"/>
    <cacheHierarchy uniqueName="[Measures].[Var %]" caption="Var %" measure="1" displayFolder="" measureGroup="Actual" count="0"/>
    <cacheHierarchy uniqueName="[Measures].[Actual Prior Fiscal Year]" caption="Actual Prior Fiscal Year" measure="1" displayFolder="" measureGroup="Actual" count="0"/>
    <cacheHierarchy uniqueName="[Measures].[Actual Prior Quarter]" caption="Actual Prior Quarter" measure="1" displayFolder="" measureGroup="Actual" count="0"/>
    <cacheHierarchy uniqueName="[Measures].[Actual Prior Period Amount]" caption="Actual Prior Period Amount" measure="1" displayFolder="" measureGroup="Actual" count="0"/>
    <cacheHierarchy uniqueName="[Measures].[Change $ vs Prior Period]" caption="Change $ vs Prior Period" measure="1" displayFolder="" measureGroup="Actual" count="0"/>
    <cacheHierarchy uniqueName="[Measures].[Change % vs Prior Period]" caption="Change % vs Prior Period" measure="1" displayFolder="" measureGroup="Actual" count="0"/>
    <cacheHierarchy uniqueName="[Measures].[Actual Base Year Amount]" caption="Actual Base Year Amount" measure="1" displayFolder="" measureGroup="Actual" count="0"/>
    <cacheHierarchy uniqueName="[Measures].[Actual YoY%]" caption="Actual YoY%" measure="1" displayFolder="" measureGroup="Actual" count="0"/>
    <cacheHierarchy uniqueName="[Measures].[Actual Base Quarter Amount]" caption="Actual Base Quarter Amount" measure="1" displayFolder="" measureGroup="Actual" count="0"/>
    <cacheHierarchy uniqueName="[Measures].[Actual Base Period Amount]" caption="Actual Base Period Amount" measure="1" displayFolder="" measureGroup="Actual" count="0"/>
    <cacheHierarchy uniqueName="[Measures].[Growth $]" caption="Growth $" measure="1" displayFolder="" measureGroup="Actual" count="0"/>
    <cacheHierarchy uniqueName="[Measures].[Growth %]" caption="Growth %" measure="1" displayFolder="" measureGroup="Actual" count="0"/>
    <cacheHierarchy uniqueName="[Measures].[Actual Same Quarter Last Year]" caption="Actual Same Quarter Last Year" measure="1" displayFolder="" measureGroup="Actual" count="0"/>
    <cacheHierarchy uniqueName="[Measures].[Actual QoQ$]" caption="Actual QoQ$" measure="1" displayFolder="" measureGroup="Actual" count="0"/>
    <cacheHierarchy uniqueName="[Measures].[Actual QoQ%]" caption="Actual QoQ%" measure="1" displayFolder="" measureGroup="Actual" count="0"/>
    <cacheHierarchy uniqueName="[Measures].[Actual PoP%]" caption="Actual PoP%" measure="1" displayFolder="" measureGroup="Actual" count="0"/>
    <cacheHierarchy uniqueName="[Measures].[Actual Cumulative Amount]" caption="Actual Cumulative Amount" measure="1" displayFolder="" measureGroup="Actual" count="0"/>
    <cacheHierarchy uniqueName="[Measures].[Sub-header IsFiltered]" caption="Sub-header IsFiltered" measure="1" displayFolder="" measureGroup="Actual" count="0"/>
    <cacheHierarchy uniqueName="[Measures].[Sub Header Detail]" caption="Sub Header Detail" measure="1" displayFolder="" measureGroup="Actual" count="0"/>
    <cacheHierarchy uniqueName="[Measures].[PL Amount]" caption="PL Amount" measure="1" displayFolder="" measureGroup="Actual" count="0"/>
    <cacheHierarchy uniqueName="[Measures].[Scenario Selected]" caption="Scenario Selected" measure="1" displayFolder="" measureGroup="Scenario" count="0"/>
    <cacheHierarchy uniqueName="[Measures].[Sum Method Selected]" caption="Sum Method Selected" measure="1" displayFolder="" measureGroup="SumMethod" count="0"/>
    <cacheHierarchy uniqueName="[Measures].[PL Slicer Selected]" caption="PL Slicer Selected" measure="1" displayFolder="" measureGroup="RepPLSlicer" count="0"/>
    <cacheHierarchy uniqueName="[Measures].[Budget Cumulative Amount]" caption="Budget Cumulative Amount" measure="1" displayFolder="" measureGroup="Budget" count="0"/>
    <cacheHierarchy uniqueName="[Measures].[HorAnalysis Selected]" caption="HorAnalysis Selected" measure="1" displayFolder="" measureGroup="HorAnalysis" count="0"/>
    <cacheHierarchy uniqueName="[Measures].[Horizontal Analysis Amount]" caption="Horizontal Analysis Amount" measure="1" displayFolder="" measureGroup="Actual" count="0"/>
    <cacheHierarchy uniqueName="[Measures].[Revenue]" caption="Revenue" measure="1" displayFolder="" measureGroup="Actual" count="0"/>
    <cacheHierarchy uniqueName="[Measures].[% Over Revenue]" caption="% Over Revenue" measure="1" displayFolder="" measureGroup="Actual" count="0"/>
    <cacheHierarchy uniqueName="[Measures].[Revenue Cumulative]" caption="Revenue Cumulative" measure="1" displayFolder="" measureGroup="Actual" count="0"/>
    <cacheHierarchy uniqueName="[Measures].[% Over Revenue Cumulative]" caption="% Over Revenue Cumulative" measure="1" displayFolder="" measureGroup="Actual" count="0"/>
    <cacheHierarchy uniqueName="[Measures].[Vertical Analysis Amount]" caption="Vertical Analysis Amount" measure="1" displayFolder="" measureGroup="Actual" count="0"/>
    <cacheHierarchy uniqueName="[Measures].[Var $ Cumulative]" caption="Var $ Cumulative" measure="1" displayFolder="" measureGroup="Actual" count="0"/>
    <cacheHierarchy uniqueName="[Measures].[Var % Cumulative]" caption="Var % Cumulative" measure="1" displayFolder="" measureGroup="Actual" count="0"/>
    <cacheHierarchy uniqueName="[Measures].[Variance Slicer Selected]" caption="Variance Slicer Selected" measure="1" displayFolder="" measureGroup="RepVarSlicer" count="0"/>
    <cacheHierarchy uniqueName="[Measures].[Variance Analysis Amount]" caption="Variance Analysis Amount" measure="1" displayFolder="" measureGroup="Actual" count="0"/>
    <cacheHierarchy uniqueName="[Measures].[Period Selected]" caption="Period Selected" measure="1" displayFolder="" measureGroup="TimeSeries" count="0"/>
    <cacheHierarchy uniqueName="[Measures].[DB Actual Account Amount]" caption="DB Actual Account Amount" measure="1" displayFolder="" measureGroup="Actual" count="0"/>
    <cacheHierarchy uniqueName="[Measures].[DB Budget Account Amount]" caption="DB Budget Account Amount" measure="1" displayFolder="" measureGroup="Actual" count="0"/>
    <cacheHierarchy uniqueName="[Measures].[DB Var $ Amount]" caption="DB Var $ Amount" measure="1" displayFolder="" measureGroup="Actual" count="0"/>
    <cacheHierarchy uniqueName="[Measures].[DB Var % Amount]" caption="DB Var % Amount" measure="1" displayFolder="" measureGroup="Actual" count="0"/>
    <cacheHierarchy uniqueName="[Measures].[Time Interval Selected]" caption="Time Interval Selected" measure="1" displayFolder="" measureGroup="DB_TimeIntervalSlicer" count="0"/>
    <cacheHierarchy uniqueName="[Measures].[Actual Report Amount w/ Time Filter]" caption="Actual Report Amount w/ Time Filter" measure="1" displayFolder="" measureGroup="Actual" count="0"/>
    <cacheHierarchy uniqueName="[Measures].[Var $ w/ Time Filter]" caption="Var $ w/ Time Filter" measure="1" displayFolder="" measureGroup="Actual" count="0"/>
    <cacheHierarchy uniqueName="[Measures].[Var % w/ Time Filter]" caption="Var % w/ Time Filter" measure="1" displayFolder="" measureGroup="Actual" count="0"/>
    <cacheHierarchy uniqueName="[Measures].[Growth % w/ Time Filter]" caption="Growth % w/ Time Filter" measure="1" displayFolder="" measureGroup="Actual" count="0"/>
    <cacheHierarchy uniqueName="[Measures].[% Over Revenue w/ Time Filter]" caption="% Over Revenue w/ Time Filter" measure="1" displayFolder="" measureGroup="Actual" count="0"/>
    <cacheHierarchy uniqueName="[Measures].[__XL_Count Budget]" caption="__XL_Count Budget" measure="1" displayFolder="" measureGroup="Budget" count="0" hidden="1"/>
    <cacheHierarchy uniqueName="[Measures].[__XL_Count Actual]" caption="__XL_Count Actual" measure="1" displayFolder="" measureGroup="Actual" count="0" hidden="1"/>
    <cacheHierarchy uniqueName="[Measures].[__XL_Count TimeSeries]" caption="__XL_Count TimeSeries" measure="1" displayFolder="" measureGroup="TimeSeries" count="0" hidden="1"/>
    <cacheHierarchy uniqueName="[Measures].[__XL_Count COA]" caption="__XL_Count COA" measure="1" displayFolder="" measureGroup="COA" count="0" hidden="1"/>
    <cacheHierarchy uniqueName="[Measures].[__XL_Count Header]" caption="__XL_Count Header" measure="1" displayFolder="" measureGroup="Header" count="0" hidden="1"/>
    <cacheHierarchy uniqueName="[Measures].[__XL_Count Scenario]" caption="__XL_Count Scenario" measure="1" displayFolder="" measureGroup="Scenario" count="0" hidden="1"/>
    <cacheHierarchy uniqueName="[Measures].[__XL_Count SumMethod]" caption="__XL_Count SumMethod" measure="1" displayFolder="" measureGroup="SumMethod" count="0" hidden="1"/>
    <cacheHierarchy uniqueName="[Measures].[__XL_Count DataType]" caption="__XL_Count DataType" measure="1" displayFolder="" measureGroup="DataType" count="0" hidden="1"/>
    <cacheHierarchy uniqueName="[Measures].[__XL_Count HorAnalysis]" caption="__XL_Count HorAnalysis" measure="1" displayFolder="" measureGroup="HorAnalysis" count="0" hidden="1"/>
    <cacheHierarchy uniqueName="[Measures].[__XL_Count RepPLSlicer]" caption="__XL_Count RepPLSlicer" measure="1" displayFolder="" measureGroup="RepPLSlicer" count="0" hidden="1"/>
    <cacheHierarchy uniqueName="[Measures].[__XL_Count RepVarSlicer]" caption="__XL_Count RepVarSlicer" measure="1" displayFolder="" measureGroup="RepVarSlicer" count="0" hidden="1"/>
    <cacheHierarchy uniqueName="[Measures].[__XL_Count DB_TimeIntervalSlicer]" caption="__XL_Count DB_TimeIntervalSlicer" measure="1" displayFolder="" measureGroup="DB_TimeIntervalSlicer" count="0" hidden="1"/>
    <cacheHierarchy uniqueName="[Measures].[__No measures defined]" caption="__No measures defined" measure="1" displayFolder="" count="0" hidden="1"/>
    <cacheHierarchy uniqueName="[Measures].[Sum of KEY]" caption="Sum of KEY" measure="1" displayFolder="" measureGroup="RepPLSlicer" count="0" hidden="1">
      <extLst>
        <ext xmlns:x15="http://schemas.microsoft.com/office/spreadsheetml/2010/11/main" uri="{B97F6D7D-B522-45F9-BDA1-12C45D357490}">
          <x15:cacheHierarchy aggregatedColumn="29"/>
        </ext>
      </extLst>
    </cacheHierarchy>
    <cacheHierarchy uniqueName="[Measures].[Count of QUARTER LABEL]" caption="Count of QUARTER LABEL" measure="1" displayFolder="" measureGroup="TimeSeries" count="0" hidden="1">
      <extLst>
        <ext xmlns:x15="http://schemas.microsoft.com/office/spreadsheetml/2010/11/main" uri="{B97F6D7D-B522-45F9-BDA1-12C45D357490}">
          <x15:cacheHierarchy aggregatedColumn="46"/>
        </ext>
      </extLst>
    </cacheHierarchy>
    <cacheHierarchy uniqueName="[Measures].[Sum of VAR CALCULATION]" caption="Sum of VAR CALCULATION" measure="1" displayFolder="" measureGroup="Header" count="0" hidden="1">
      <extLst>
        <ext xmlns:x15="http://schemas.microsoft.com/office/spreadsheetml/2010/11/main" uri="{B97F6D7D-B522-45F9-BDA1-12C45D357490}">
          <x15:cacheHierarchy aggregatedColumn="25"/>
        </ext>
      </extLst>
    </cacheHierarchy>
    <cacheHierarchy uniqueName="[Measures].[Count of ACCOUNT]" caption="Count of ACCOUNT" measure="1" displayFolder="" measureGroup="COA"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754732410"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cisco" refreshedDate="43231.491673379627" backgroundQuery="1" createdVersion="3" refreshedVersion="6" minRefreshableVersion="3" recordCount="0" supportSubquery="1" supportAdvancedDrill="1" xr:uid="{171A0ED4-CF2E-4990-8C50-338768EEE517}">
  <cacheSource type="external" connectionId="6">
    <extLst>
      <ext xmlns:x14="http://schemas.microsoft.com/office/spreadsheetml/2009/9/main" uri="{F057638F-6D5F-4e77-A914-E7F072B9BCA8}">
        <x14:sourceConnection name="ThisWorkbookDataModel"/>
      </ext>
    </extLst>
  </cacheSource>
  <cacheFields count="0"/>
  <cacheHierarchies count="130">
    <cacheHierarchy uniqueName="[Actual].[ACCOUNT KEY]" caption="ACCOUNT KEY" attribute="1" defaultMemberUniqueName="[Actual].[ACCOUNT KEY].[All]" allUniqueName="[Actual].[ACCOUNT KEY].[All]" dimensionUniqueName="[Actual]" displayFolder="" count="0" memberValueDatatype="20" unbalanced="0"/>
    <cacheHierarchy uniqueName="[Actual].[PERIOD KEY]" caption="PERIOD KEY" attribute="1" defaultMemberUniqueName="[Actual].[PERIOD KEY].[All]" allUniqueName="[Actual].[PERIOD KEY].[All]" dimensionUniqueName="[Actual]" displayFolder="" count="0" memberValueDatatype="20" unbalanced="0"/>
    <cacheHierarchy uniqueName="[Actual].[AMOUNT]" caption="AMOUNT" attribute="1" defaultMemberUniqueName="[Actual].[AMOUNT].[All]" allUniqueName="[Actual].[AMOUNT].[All]" dimensionUniqueName="[Actual]" displayFolder="" count="0" memberValueDatatype="20" unbalanced="0"/>
    <cacheHierarchy uniqueName="[Actual].[SCENARIO KEY]" caption="SCENARIO KEY" attribute="1" defaultMemberUniqueName="[Actual].[SCENARIO KEY].[All]" allUniqueName="[Actual].[SCENARIO KEY].[All]" dimensionUniqueName="[Actual]" displayFolder="" count="0" memberValueDatatype="20" unbalanced="0"/>
    <cacheHierarchy uniqueName="[Budget].[ACCOUNT KEY]" caption="ACCOUNT KEY" attribute="1" defaultMemberUniqueName="[Budget].[ACCOUNT KEY].[All]" allUniqueName="[Budget].[ACCOUNT KEY].[All]" dimensionUniqueName="[Budget]" displayFolder="" count="0" memberValueDatatype="20" unbalanced="0"/>
    <cacheHierarchy uniqueName="[Budget].[PERIOD KEY]" caption="PERIOD KEY" attribute="1" defaultMemberUniqueName="[Budget].[PERIOD KEY].[All]" allUniqueName="[Budget].[PERIOD KEY].[All]" dimensionUniqueName="[Budget]" displayFolder="" count="0" memberValueDatatype="20" unbalanced="0"/>
    <cacheHierarchy uniqueName="[Budget].[AMOUNT]" caption="AMOUNT" attribute="1" defaultMemberUniqueName="[Budget].[AMOUNT].[All]" allUniqueName="[Budget].[AMOUNT].[All]" dimensionUniqueName="[Budget]" displayFolder="" count="0" memberValueDatatype="20" unbalanced="0"/>
    <cacheHierarchy uniqueName="[Budget].[SCENARIO KEY]" caption="SCENARIO KEY" attribute="1" defaultMemberUniqueName="[Budget].[SCENARIO KEY].[All]" allUniqueName="[Budget].[SCENARIO KEY].[All]" dimensionUniqueName="[Budget]" displayFolder="" count="0" memberValueDatatype="20" unbalanced="0"/>
    <cacheHierarchy uniqueName="[COA].[ACCOUNT KEY]" caption="ACCOUNT KEY" attribute="1" defaultMemberUniqueName="[COA].[ACCOUNT KEY].[All]" allUniqueName="[COA].[ACCOUNT KEY].[All]" dimensionUniqueName="[COA]" displayFolder="" count="0" memberValueDatatype="130" unbalanced="0"/>
    <cacheHierarchy uniqueName="[COA].[ACCOUNT]" caption="ACCOUNT" attribute="1" defaultMemberUniqueName="[COA].[ACCOUNT].[All]" allUniqueName="[COA].[ACCOUNT].[All]" dimensionUniqueName="[COA]" displayFolder="" count="0" memberValueDatatype="130" unbalanced="0"/>
    <cacheHierarchy uniqueName="[COA].[CATEGORY]" caption="CATEGORY" attribute="1" defaultMemberUniqueName="[COA].[CATEGORY].[All]" allUniqueName="[COA].[CATEGORY].[All]" dimensionUniqueName="[COA]" displayFolder="" count="0" memberValueDatatype="130" unbalanced="0"/>
    <cacheHierarchy uniqueName="[COA].[SUB-HEADER]" caption="SUB-HEADER" attribute="1" defaultMemberUniqueName="[COA].[SUB-HEADER].[All]" allUniqueName="[COA].[SUB-HEADER].[All]" dimensionUniqueName="[COA]" displayFolder="" count="0" memberValueDatatype="130" unbalanced="0"/>
    <cacheHierarchy uniqueName="[COA].[HEADER KEY]" caption="HEADER KEY" attribute="1" defaultMemberUniqueName="[COA].[HEADER KEY].[All]" allUniqueName="[COA].[HEADER KEY].[All]" dimensionUniqueName="[COA]" displayFolder="" count="0" memberValueDatatype="20" unbalanced="0"/>
    <cacheHierarchy uniqueName="[COA].[SUB-HEADER DETAIL]" caption="SUB-HEADER DETAIL" attribute="1" defaultMemberUniqueName="[COA].[SUB-HEADER DETAIL].[All]" allUniqueName="[COA].[SUB-HEADER DETAIL].[All]" dimensionUniqueName="[COA]" displayFolder="" count="0" memberValueDatatype="20" unbalanced="0"/>
    <cacheHierarchy uniqueName="[COA].[REPORT SIGN]" caption="REPORT SIGN" attribute="1" defaultMemberUniqueName="[COA].[REPORT SIGN].[All]" allUniqueName="[COA].[REPORT SIGN].[All]" dimensionUniqueName="[COA]" displayFolder="" count="0" memberValueDatatype="20" unbalanced="0"/>
    <cacheHierarchy uniqueName="[COA].[CALCULATION SIGN]" caption="CALCULATION SIGN" attribute="1" defaultMemberUniqueName="[COA].[CALCULATION SIGN].[All]" allUniqueName="[COA].[CALCULATION SIGN].[All]" dimensionUniqueName="[COA]" displayFolder="" count="0" memberValueDatatype="20" unbalanced="0"/>
    <cacheHierarchy uniqueName="[COA].[SUB HEADER KEY]" caption="SUB HEADER KEY" attribute="1" defaultMemberUniqueName="[COA].[SUB HEADER KEY].[All]" allUniqueName="[COA].[SUB HEADER KEY].[All]" dimensionUniqueName="[COA]" displayFolder="" count="0" memberValueDatatype="130" unbalanced="0"/>
    <cacheHierarchy uniqueName="[DataType].[KEY]" caption="KEY" attribute="1" defaultMemberUniqueName="[DataType].[KEY].[All]" allUniqueName="[DataType].[KEY].[All]" dimensionUniqueName="[DataType]" displayFolder="" count="0" memberValueDatatype="20" unbalanced="0"/>
    <cacheHierarchy uniqueName="[DataType].[DATA TYPE]" caption="DATA TYPE" attribute="1" defaultMemberUniqueName="[DataType].[DATA TYPE].[All]" allUniqueName="[DataType].[DATA TYPE].[All]" dimensionUniqueName="[DataType]" displayFolder="" count="0" memberValueDatatype="130" unbalanced="0"/>
    <cacheHierarchy uniqueName="[DB_TimeIntervalSlicer].[KEY]" caption="KEY" attribute="1" defaultMemberUniqueName="[DB_TimeIntervalSlicer].[KEY].[All]" allUniqueName="[DB_TimeIntervalSlicer].[KEY].[All]" dimensionUniqueName="[DB_TimeIntervalSlicer]" displayFolder="" count="0" memberValueDatatype="20" unbalanced="0"/>
    <cacheHierarchy uniqueName="[DB_TimeIntervalSlicer].[TIME INTERVAL]" caption="TIME INTERVAL" attribute="1" defaultMemberUniqueName="[DB_TimeIntervalSlicer].[TIME INTERVAL].[All]" allUniqueName="[DB_TimeIntervalSlicer].[TIME INTERVAL].[All]" dimensionUniqueName="[DB_TimeIntervalSlicer]" displayFolder="" count="0" memberValueDatatype="130" unbalanced="0"/>
    <cacheHierarchy uniqueName="[Header].[HEADER KEY]" caption="HEADER KEY" attribute="1" defaultMemberUniqueName="[Header].[HEADER KEY].[All]" allUniqueName="[Header].[HEADER KEY].[All]" dimensionUniqueName="[Header]" displayFolder="" count="0" memberValueDatatype="20" unbalanced="0"/>
    <cacheHierarchy uniqueName="[Header].[HEADER]" caption="HEADER" attribute="1" defaultMemberUniqueName="[Header].[HEADER].[All]" allUniqueName="[Header].[HEADER].[All]" dimensionUniqueName="[Header]" displayFolder="" count="0" memberValueDatatype="130" unbalanced="0"/>
    <cacheHierarchy uniqueName="[Header].[DETAILS]" caption="DETAILS" attribute="1" defaultMemberUniqueName="[Header].[DETAILS].[All]" allUniqueName="[Header].[DETAILS].[All]" dimensionUniqueName="[Header]" displayFolder="" count="0" memberValueDatatype="20" unbalanced="0"/>
    <cacheHierarchy uniqueName="[Header].[CALCULATION]" caption="CALCULATION" attribute="1" defaultMemberUniqueName="[Header].[CALCULATION].[All]" allUniqueName="[Header].[CALCULATION].[All]" dimensionUniqueName="[Header]" displayFolder="" count="0" memberValueDatatype="20" unbalanced="0"/>
    <cacheHierarchy uniqueName="[Header].[VAR CALCULATION]" caption="VAR CALCULATION" attribute="1" defaultMemberUniqueName="[Header].[VAR CALCULATION].[All]" allUniqueName="[Header].[VAR CALCULATION].[All]" dimensionUniqueName="[Header]" displayFolder="" count="0" memberValueDatatype="20" unbalanced="0"/>
    <cacheHierarchy uniqueName="[Header].[CATEGORY]" caption="CATEGORY" attribute="1" defaultMemberUniqueName="[Header].[CATEGORY].[All]" allUniqueName="[Header].[CATEGORY].[All]" dimensionUniqueName="[Header]" displayFolder="" count="0" memberValueDatatype="130" unbalanced="0"/>
    <cacheHierarchy uniqueName="[HorAnalysis].[KEY]" caption="KEY" attribute="1" defaultMemberUniqueName="[HorAnalysis].[KEY].[All]" allUniqueName="[HorAnalysis].[KEY].[All]" dimensionUniqueName="[HorAnalysis]" displayFolder="" count="0" memberValueDatatype="20" unbalanced="0"/>
    <cacheHierarchy uniqueName="[HorAnalysis].[ANALYSIS METHOD]" caption="ANALYSIS METHOD" attribute="1" defaultMemberUniqueName="[HorAnalysis].[ANALYSIS METHOD].[All]" allUniqueName="[HorAnalysis].[ANALYSIS METHOD].[All]" dimensionUniqueName="[HorAnalysis]" displayFolder="" count="0" memberValueDatatype="130" unbalanced="0"/>
    <cacheHierarchy uniqueName="[RepPLSlicer].[KEY]" caption="KEY" attribute="1" defaultMemberUniqueName="[RepPLSlicer].[KEY].[All]" allUniqueName="[RepPLSlicer].[KEY].[All]" dimensionUniqueName="[RepPLSlicer]" displayFolder="" count="0" memberValueDatatype="20" unbalanced="0"/>
    <cacheHierarchy uniqueName="[RepPLSlicer].[PL SLICER]" caption="PL SLICER" attribute="1" defaultMemberUniqueName="[RepPLSlicer].[PL SLICER].[All]" allUniqueName="[RepPLSlicer].[PL SLICER].[All]" dimensionUniqueName="[RepPLSlicer]" displayFolder="" count="0" memberValueDatatype="130" unbalanced="0"/>
    <cacheHierarchy uniqueName="[RepPLSlicer].[SCENARIO KEY]" caption="SCENARIO KEY" attribute="1" defaultMemberUniqueName="[RepPLSlicer].[SCENARIO KEY].[All]" allUniqueName="[RepPLSlicer].[SCENARIO KEY].[All]" dimensionUniqueName="[RepPLSlicer]" displayFolder="" count="0" memberValueDatatype="20" unbalanced="0"/>
    <cacheHierarchy uniqueName="[RepPLSlicer].[SUM METHOD KEY]" caption="SUM METHOD KEY" attribute="1" defaultMemberUniqueName="[RepPLSlicer].[SUM METHOD KEY].[All]" allUniqueName="[RepPLSlicer].[SUM METHOD KEY].[All]" dimensionUniqueName="[RepPLSlicer]" displayFolder="" count="0" memberValueDatatype="20" unbalanced="0"/>
    <cacheHierarchy uniqueName="[RepVarSlicer].[KEY]" caption="KEY" attribute="1" defaultMemberUniqueName="[RepVarSlicer].[KEY].[All]" allUniqueName="[RepVarSlicer].[KEY].[All]" dimensionUniqueName="[RepVarSlicer]" displayFolder="" count="0" memberValueDatatype="20" unbalanced="0"/>
    <cacheHierarchy uniqueName="[RepVarSlicer].[VARIANCE SLICER]" caption="VARIANCE SLICER" attribute="1" defaultMemberUniqueName="[RepVarSlicer].[VARIANCE SLICER].[All]" allUniqueName="[RepVarSlicer].[VARIANCE SLICER].[All]" dimensionUniqueName="[RepVarSlicer]" displayFolder="" count="0" memberValueDatatype="130" unbalanced="0"/>
    <cacheHierarchy uniqueName="[RepVarSlicer].[DATA TYPE KEY]" caption="DATA TYPE KEY" attribute="1" defaultMemberUniqueName="[RepVarSlicer].[DATA TYPE KEY].[All]" allUniqueName="[RepVarSlicer].[DATA TYPE KEY].[All]" dimensionUniqueName="[RepVarSlicer]" displayFolder="" count="0" memberValueDatatype="20" unbalanced="0"/>
    <cacheHierarchy uniqueName="[RepVarSlicer].[SUM METHOD KEY]" caption="SUM METHOD KEY" attribute="1" defaultMemberUniqueName="[RepVarSlicer].[SUM METHOD KEY].[All]" allUniqueName="[RepVarSlicer].[SUM METHOD KEY].[All]" dimensionUniqueName="[RepVarSlicer]" displayFolder="" count="0" memberValueDatatype="20" unbalanced="0"/>
    <cacheHierarchy uniqueName="[Scenario].[KEY]" caption="KEY" attribute="1" defaultMemberUniqueName="[Scenario].[KEY].[All]" allUniqueName="[Scenario].[KEY].[All]" dimensionUniqueName="[Scenario]" displayFolder="" count="0" memberValueDatatype="20" unbalanced="0"/>
    <cacheHierarchy uniqueName="[Scenario].[SCENARIO]" caption="SCENARIO" attribute="1" defaultMemberUniqueName="[Scenario].[SCENARIO].[All]" allUniqueName="[Scenario].[SCENARIO].[All]" dimensionUniqueName="[Scenario]" displayFolder="" count="0" memberValueDatatype="130" unbalanced="0"/>
    <cacheHierarchy uniqueName="[SumMethod].[KEY]" caption="KEY" attribute="1" defaultMemberUniqueName="[SumMethod].[KEY].[All]" allUniqueName="[SumMethod].[KEY].[All]" dimensionUniqueName="[SumMethod]" displayFolder="" count="0" memberValueDatatype="20" unbalanced="0"/>
    <cacheHierarchy uniqueName="[SumMethod].[SUM METHOD]" caption="SUM METHOD" attribute="1" defaultMemberUniqueName="[SumMethod].[SUM METHOD].[All]" allUniqueName="[SumMethod].[SUM METHOD].[All]" dimensionUniqueName="[SumMethod]" displayFolder="" count="0" memberValueDatatype="130" unbalanced="0"/>
    <cacheHierarchy uniqueName="[TimeSeries].[PERIOD KEY]" caption="PERIOD KEY" attribute="1" defaultMemberUniqueName="[TimeSeries].[PERIOD KEY].[All]" allUniqueName="[TimeSeries].[PERIOD KEY].[All]" dimensionUniqueName="[TimeSeries]" displayFolder="" count="0" memberValueDatatype="20" unbalanced="0"/>
    <cacheHierarchy uniqueName="[TimeSeries].[EOPERIOD KEY]" caption="EOPERIOD KEY" attribute="1" time="1" defaultMemberUniqueName="[TimeSeries].[EOPERIOD KEY].[All]" allUniqueName="[TimeSeries].[EOPERIOD KEY].[All]" dimensionUniqueName="[TimeSeries]" displayFolder="" count="0" memberValueDatatype="7" unbalanced="0"/>
    <cacheHierarchy uniqueName="[TimeSeries].[CALENDAR YEAR]" caption="CALENDAR YEAR" attribute="1" defaultMemberUniqueName="[TimeSeries].[CALENDAR YEAR].[All]" allUniqueName="[TimeSeries].[CALENDAR YEAR].[All]" dimensionUniqueName="[TimeSeries]" displayFolder="" count="0" memberValueDatatype="20" unbalanced="0"/>
    <cacheHierarchy uniqueName="[TimeSeries].[MONTH KEY]" caption="MONTH KEY" attribute="1" defaultMemberUniqueName="[TimeSeries].[MONTH KEY].[All]" allUniqueName="[TimeSeries].[MONTH KEY].[All]" dimensionUniqueName="[TimeSeries]" displayFolder="" count="0" memberValueDatatype="20" unbalanced="0"/>
    <cacheHierarchy uniqueName="[TimeSeries].[FISCAL YEAR]" caption="FISCAL YEAR" attribute="1" defaultMemberUniqueName="[TimeSeries].[FISCAL YEAR].[All]" allUniqueName="[TimeSeries].[FISCAL YEAR].[All]" dimensionUniqueName="[TimeSeries]" displayFolder="" count="2" memberValueDatatype="20" unbalanced="0"/>
    <cacheHierarchy uniqueName="[TimeSeries].[QUARTER LABEL]" caption="QUARTER LABEL" attribute="1" defaultMemberUniqueName="[TimeSeries].[QUARTER LABEL].[All]" allUniqueName="[TimeSeries].[QUARTER LABEL].[All]" dimensionUniqueName="[TimeSeries]" displayFolder="" count="2" memberValueDatatype="130" unbalanced="0"/>
    <cacheHierarchy uniqueName="[TimeSeries].[EOPERIOD LABEL]" caption="EOPERIOD LABEL" attribute="1" defaultMemberUniqueName="[TimeSeries].[EOPERIOD LABEL].[All]" allUniqueName="[TimeSeries].[EOPERIOD LABEL].[All]" dimensionUniqueName="[TimeSeries]" displayFolder="" count="0" memberValueDatatype="130" unbalanced="0"/>
    <cacheHierarchy uniqueName="[TimeSeries].[QUARTER KEY]" caption="QUARTER KEY" attribute="1" defaultMemberUniqueName="[TimeSeries].[QUARTER KEY].[All]" allUniqueName="[TimeSeries].[QUARTER KEY].[All]" dimensionUniqueName="[TimeSeries]" displayFolder="" count="0" memberValueDatatype="130" unbalanced="0"/>
    <cacheHierarchy uniqueName="[Measures].[Actual Amount]" caption="Actual Amount" measure="1" displayFolder="" measureGroup="Actual" count="0"/>
    <cacheHierarchy uniqueName="[Measures].[Actual Amount w/ Report Sign]" caption="Actual Amount w/ Report Sign" measure="1" displayFolder="" measureGroup="Actual" count="0"/>
    <cacheHierarchy uniqueName="[Measures].[Actual Amount w/ Calculation Sign]" caption="Actual Amount w/ Calculation Sign" measure="1" displayFolder="" measureGroup="Actual" count="0"/>
    <cacheHierarchy uniqueName="[Measures].[Actual Running Sum]" caption="Actual Running Sum" measure="1" displayFolder="" measureGroup="Actual" count="0"/>
    <cacheHierarchy uniqueName="[Measures].[Actual Total Expenses]" caption="Actual Total Expenses" measure="1" displayFolder="" measureGroup="Actual" count="0"/>
    <cacheHierarchy uniqueName="[Measures].[Actual Header Amount]" caption="Actual Header Amount" measure="1" displayFolder="" measureGroup="Actual" count="0"/>
    <cacheHierarchy uniqueName="[Measures].[Actual Report Amount]" caption="Actual Report Amount" measure="1" displayFolder="" measureGroup="Actual" count="0"/>
    <cacheHierarchy uniqueName="[Measures].[Header Detail]" caption="Header Detail" measure="1" displayFolder="" measureGroup="Actual" count="0"/>
    <cacheHierarchy uniqueName="[Measures].[Header Calculation]" caption="Header Calculation" measure="1" displayFolder="" measureGroup="Actual" count="0"/>
    <cacheHierarchy uniqueName="[Measures].[Account IsFiltered]" caption="Account IsFiltered" measure="1" displayFolder="" measureGroup="Actual" count="0"/>
    <cacheHierarchy uniqueName="[Measures].[Budget Amount]" caption="Budget Amount" measure="1" displayFolder="" measureGroup="Budget" count="0"/>
    <cacheHierarchy uniqueName="[Measures].[Budget Amount w/ Report Sign]" caption="Budget Amount w/ Report Sign" measure="1" displayFolder="" measureGroup="Budget" count="0"/>
    <cacheHierarchy uniqueName="[Measures].[Budget Amount w/ Calculation Sign]" caption="Budget Amount w/ Calculation Sign" measure="1" displayFolder="" measureGroup="Budget" count="0"/>
    <cacheHierarchy uniqueName="[Measures].[Budget Running Sum]" caption="Budget Running Sum" measure="1" displayFolder="" measureGroup="Budget" count="0"/>
    <cacheHierarchy uniqueName="[Measures].[Budget Total Expense]" caption="Budget Total Expense" measure="1" displayFolder="" measureGroup="Budget" count="0"/>
    <cacheHierarchy uniqueName="[Measures].[Budget Header Amount]" caption="Budget Header Amount" measure="1" displayFolder="" measureGroup="Budget" count="0"/>
    <cacheHierarchy uniqueName="[Measures].[Budget Report Amount]" caption="Budget Report Amount" measure="1" displayFolder="" measureGroup="Budget" count="0"/>
    <cacheHierarchy uniqueName="[Measures].[Var $]" caption="Var $" measure="1" displayFolder="" measureGroup="Actual" count="0"/>
    <cacheHierarchy uniqueName="[Measures].[Var %]" caption="Var %" measure="1" displayFolder="" measureGroup="Actual" count="0"/>
    <cacheHierarchy uniqueName="[Measures].[Actual Prior Fiscal Year]" caption="Actual Prior Fiscal Year" measure="1" displayFolder="" measureGroup="Actual" count="0"/>
    <cacheHierarchy uniqueName="[Measures].[Actual Prior Quarter]" caption="Actual Prior Quarter" measure="1" displayFolder="" measureGroup="Actual" count="0"/>
    <cacheHierarchy uniqueName="[Measures].[Actual Prior Period Amount]" caption="Actual Prior Period Amount" measure="1" displayFolder="" measureGroup="Actual" count="0"/>
    <cacheHierarchy uniqueName="[Measures].[Change $ vs Prior Period]" caption="Change $ vs Prior Period" measure="1" displayFolder="" measureGroup="Actual" count="0"/>
    <cacheHierarchy uniqueName="[Measures].[Change % vs Prior Period]" caption="Change % vs Prior Period" measure="1" displayFolder="" measureGroup="Actual" count="0"/>
    <cacheHierarchy uniqueName="[Measures].[Actual Base Year Amount]" caption="Actual Base Year Amount" measure="1" displayFolder="" measureGroup="Actual" count="0"/>
    <cacheHierarchy uniqueName="[Measures].[Actual YoY%]" caption="Actual YoY%" measure="1" displayFolder="" measureGroup="Actual" count="0"/>
    <cacheHierarchy uniqueName="[Measures].[Actual Base Quarter Amount]" caption="Actual Base Quarter Amount" measure="1" displayFolder="" measureGroup="Actual" count="0"/>
    <cacheHierarchy uniqueName="[Measures].[Actual Base Period Amount]" caption="Actual Base Period Amount" measure="1" displayFolder="" measureGroup="Actual" count="0"/>
    <cacheHierarchy uniqueName="[Measures].[Growth $]" caption="Growth $" measure="1" displayFolder="" measureGroup="Actual" count="0"/>
    <cacheHierarchy uniqueName="[Measures].[Growth %]" caption="Growth %" measure="1" displayFolder="" measureGroup="Actual" count="0"/>
    <cacheHierarchy uniqueName="[Measures].[Actual Same Quarter Last Year]" caption="Actual Same Quarter Last Year" measure="1" displayFolder="" measureGroup="Actual" count="0"/>
    <cacheHierarchy uniqueName="[Measures].[Actual QoQ$]" caption="Actual QoQ$" measure="1" displayFolder="" measureGroup="Actual" count="0"/>
    <cacheHierarchy uniqueName="[Measures].[Actual QoQ%]" caption="Actual QoQ%" measure="1" displayFolder="" measureGroup="Actual" count="0"/>
    <cacheHierarchy uniqueName="[Measures].[Actual PoP%]" caption="Actual PoP%" measure="1" displayFolder="" measureGroup="Actual" count="0"/>
    <cacheHierarchy uniqueName="[Measures].[Actual Cumulative Amount]" caption="Actual Cumulative Amount" measure="1" displayFolder="" measureGroup="Actual" count="0"/>
    <cacheHierarchy uniqueName="[Measures].[Sub-header IsFiltered]" caption="Sub-header IsFiltered" measure="1" displayFolder="" measureGroup="Actual" count="0"/>
    <cacheHierarchy uniqueName="[Measures].[Sub Header Detail]" caption="Sub Header Detail" measure="1" displayFolder="" measureGroup="Actual" count="0"/>
    <cacheHierarchy uniqueName="[Measures].[PL Amount]" caption="PL Amount" measure="1" displayFolder="" measureGroup="Actual" count="0"/>
    <cacheHierarchy uniqueName="[Measures].[Scenario Selected]" caption="Scenario Selected" measure="1" displayFolder="" measureGroup="Scenario" count="0"/>
    <cacheHierarchy uniqueName="[Measures].[Sum Method Selected]" caption="Sum Method Selected" measure="1" displayFolder="" measureGroup="SumMethod" count="0"/>
    <cacheHierarchy uniqueName="[Measures].[PL Slicer Selected]" caption="PL Slicer Selected" measure="1" displayFolder="" measureGroup="RepPLSlicer" count="0"/>
    <cacheHierarchy uniqueName="[Measures].[Budget Cumulative Amount]" caption="Budget Cumulative Amount" measure="1" displayFolder="" measureGroup="Budget" count="0"/>
    <cacheHierarchy uniqueName="[Measures].[HorAnalysis Selected]" caption="HorAnalysis Selected" measure="1" displayFolder="" measureGroup="HorAnalysis" count="0"/>
    <cacheHierarchy uniqueName="[Measures].[Horizontal Analysis Amount]" caption="Horizontal Analysis Amount" measure="1" displayFolder="" measureGroup="Actual" count="0"/>
    <cacheHierarchy uniqueName="[Measures].[Revenue]" caption="Revenue" measure="1" displayFolder="" measureGroup="Actual" count="0"/>
    <cacheHierarchy uniqueName="[Measures].[% Over Revenue]" caption="% Over Revenue" measure="1" displayFolder="" measureGroup="Actual" count="0"/>
    <cacheHierarchy uniqueName="[Measures].[Revenue Cumulative]" caption="Revenue Cumulative" measure="1" displayFolder="" measureGroup="Actual" count="0"/>
    <cacheHierarchy uniqueName="[Measures].[% Over Revenue Cumulative]" caption="% Over Revenue Cumulative" measure="1" displayFolder="" measureGroup="Actual" count="0"/>
    <cacheHierarchy uniqueName="[Measures].[Vertical Analysis Amount]" caption="Vertical Analysis Amount" measure="1" displayFolder="" measureGroup="Actual" count="0"/>
    <cacheHierarchy uniqueName="[Measures].[Var $ Cumulative]" caption="Var $ Cumulative" measure="1" displayFolder="" measureGroup="Actual" count="0"/>
    <cacheHierarchy uniqueName="[Measures].[Var % Cumulative]" caption="Var % Cumulative" measure="1" displayFolder="" measureGroup="Actual" count="0"/>
    <cacheHierarchy uniqueName="[Measures].[Variance Slicer Selected]" caption="Variance Slicer Selected" measure="1" displayFolder="" measureGroup="RepVarSlicer" count="0"/>
    <cacheHierarchy uniqueName="[Measures].[Variance Analysis Amount]" caption="Variance Analysis Amount" measure="1" displayFolder="" measureGroup="Actual" count="0"/>
    <cacheHierarchy uniqueName="[Measures].[Period Selected]" caption="Period Selected" measure="1" displayFolder="" measureGroup="TimeSeries" count="0"/>
    <cacheHierarchy uniqueName="[Measures].[DB Actual Account Amount]" caption="DB Actual Account Amount" measure="1" displayFolder="" measureGroup="Actual" count="0"/>
    <cacheHierarchy uniqueName="[Measures].[DB Budget Account Amount]" caption="DB Budget Account Amount" measure="1" displayFolder="" measureGroup="Actual" count="0"/>
    <cacheHierarchy uniqueName="[Measures].[DB Var $ Amount]" caption="DB Var $ Amount" measure="1" displayFolder="" measureGroup="Actual" count="0"/>
    <cacheHierarchy uniqueName="[Measures].[DB Var % Amount]" caption="DB Var % Amount" measure="1" displayFolder="" measureGroup="Actual" count="0"/>
    <cacheHierarchy uniqueName="[Measures].[Time Interval Selected]" caption="Time Interval Selected" measure="1" displayFolder="" measureGroup="DB_TimeIntervalSlicer" count="0"/>
    <cacheHierarchy uniqueName="[Measures].[Actual Report Amount w/ Time Filter]" caption="Actual Report Amount w/ Time Filter" measure="1" displayFolder="" measureGroup="Actual" count="0"/>
    <cacheHierarchy uniqueName="[Measures].[Var $ w/ Time Filter]" caption="Var $ w/ Time Filter" measure="1" displayFolder="" measureGroup="Actual" count="0"/>
    <cacheHierarchy uniqueName="[Measures].[Var % w/ Time Filter]" caption="Var % w/ Time Filter" measure="1" displayFolder="" measureGroup="Actual" count="0"/>
    <cacheHierarchy uniqueName="[Measures].[Growth % w/ Time Filter]" caption="Growth % w/ Time Filter" measure="1" displayFolder="" measureGroup="Actual" count="0"/>
    <cacheHierarchy uniqueName="[Measures].[% Over Revenue w/ Time Filter]" caption="% Over Revenue w/ Time Filter" measure="1" displayFolder="" measureGroup="Actual" count="0"/>
    <cacheHierarchy uniqueName="[Measures].[__XL_Count Budget]" caption="__XL_Count Budget" measure="1" displayFolder="" measureGroup="Budget" count="0" hidden="1"/>
    <cacheHierarchy uniqueName="[Measures].[__XL_Count Actual]" caption="__XL_Count Actual" measure="1" displayFolder="" measureGroup="Actual" count="0" hidden="1"/>
    <cacheHierarchy uniqueName="[Measures].[__XL_Count TimeSeries]" caption="__XL_Count TimeSeries" measure="1" displayFolder="" measureGroup="TimeSeries" count="0" hidden="1"/>
    <cacheHierarchy uniqueName="[Measures].[__XL_Count COA]" caption="__XL_Count COA" measure="1" displayFolder="" measureGroup="COA" count="0" hidden="1"/>
    <cacheHierarchy uniqueName="[Measures].[__XL_Count Header]" caption="__XL_Count Header" measure="1" displayFolder="" measureGroup="Header" count="0" hidden="1"/>
    <cacheHierarchy uniqueName="[Measures].[__XL_Count Scenario]" caption="__XL_Count Scenario" measure="1" displayFolder="" measureGroup="Scenario" count="0" hidden="1"/>
    <cacheHierarchy uniqueName="[Measures].[__XL_Count SumMethod]" caption="__XL_Count SumMethod" measure="1" displayFolder="" measureGroup="SumMethod" count="0" hidden="1"/>
    <cacheHierarchy uniqueName="[Measures].[__XL_Count DataType]" caption="__XL_Count DataType" measure="1" displayFolder="" measureGroup="DataType" count="0" hidden="1"/>
    <cacheHierarchy uniqueName="[Measures].[__XL_Count HorAnalysis]" caption="__XL_Count HorAnalysis" measure="1" displayFolder="" measureGroup="HorAnalysis" count="0" hidden="1"/>
    <cacheHierarchy uniqueName="[Measures].[__XL_Count RepPLSlicer]" caption="__XL_Count RepPLSlicer" measure="1" displayFolder="" measureGroup="RepPLSlicer" count="0" hidden="1"/>
    <cacheHierarchy uniqueName="[Measures].[__XL_Count RepVarSlicer]" caption="__XL_Count RepVarSlicer" measure="1" displayFolder="" measureGroup="RepVarSlicer" count="0" hidden="1"/>
    <cacheHierarchy uniqueName="[Measures].[__XL_Count DB_TimeIntervalSlicer]" caption="__XL_Count DB_TimeIntervalSlicer" measure="1" displayFolder="" measureGroup="DB_TimeIntervalSlicer" count="0" hidden="1"/>
    <cacheHierarchy uniqueName="[Measures].[__No measures defined]" caption="__No measures defined" measure="1" displayFolder="" count="0" hidden="1"/>
    <cacheHierarchy uniqueName="[Measures].[Sum of KEY]" caption="Sum of KEY" measure="1" displayFolder="" measureGroup="RepPLSlicer" count="0" hidden="1">
      <extLst>
        <ext xmlns:x15="http://schemas.microsoft.com/office/spreadsheetml/2010/11/main" uri="{B97F6D7D-B522-45F9-BDA1-12C45D357490}">
          <x15:cacheHierarchy aggregatedColumn="29"/>
        </ext>
      </extLst>
    </cacheHierarchy>
    <cacheHierarchy uniqueName="[Measures].[Count of QUARTER LABEL]" caption="Count of QUARTER LABEL" measure="1" displayFolder="" measureGroup="TimeSeries" count="0" hidden="1">
      <extLst>
        <ext xmlns:x15="http://schemas.microsoft.com/office/spreadsheetml/2010/11/main" uri="{B97F6D7D-B522-45F9-BDA1-12C45D357490}">
          <x15:cacheHierarchy aggregatedColumn="46"/>
        </ext>
      </extLst>
    </cacheHierarchy>
    <cacheHierarchy uniqueName="[Measures].[Sum of VAR CALCULATION]" caption="Sum of VAR CALCULATION" measure="1" displayFolder="" measureGroup="Header" count="0" hidden="1">
      <extLst>
        <ext xmlns:x15="http://schemas.microsoft.com/office/spreadsheetml/2010/11/main" uri="{B97F6D7D-B522-45F9-BDA1-12C45D357490}">
          <x15:cacheHierarchy aggregatedColumn="25"/>
        </ext>
      </extLst>
    </cacheHierarchy>
    <cacheHierarchy uniqueName="[Measures].[Count of ACCOUNT]" caption="Count of ACCOUNT" measure="1" displayFolder="" measureGroup="COA"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79723012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cisco" refreshedDate="43231.457392708333" backgroundQuery="1" createdVersion="6" refreshedVersion="6" minRefreshableVersion="3" recordCount="0" supportSubquery="1" supportAdvancedDrill="1" xr:uid="{659776E3-4492-4A62-BF58-F7AF3586FDEC}">
  <cacheSource type="external" connectionId="6"/>
  <cacheFields count="9">
    <cacheField name="[Header].[HEADER].[HEADER]" caption="HEADER" numFmtId="0" hierarchy="22" level="1">
      <sharedItems count="3">
        <s v="Cost of Sales"/>
        <s v="Expenses"/>
        <s v="Other Income"/>
      </sharedItems>
    </cacheField>
    <cacheField name="[Measures].[DB Actual Account Amount]" caption="DB Actual Account Amount" numFmtId="0" hierarchy="103" level="32767"/>
    <cacheField name="[Measures].[DB Budget Account Amount]" caption="DB Budget Account Amount" numFmtId="0" hierarchy="104" level="32767"/>
    <cacheField name="[SumMethod].[SUM METHOD].[SUM METHOD]" caption="SUM METHOD" numFmtId="0" hierarchy="40" level="1">
      <sharedItems containsSemiMixedTypes="0" containsNonDate="0" containsString="0"/>
    </cacheField>
    <cacheField name="[TimeSeries].[FISCAL YEAR].[FISCAL YEAR]" caption="FISCAL YEAR" numFmtId="0" hierarchy="45" level="1">
      <sharedItems containsSemiMixedTypes="0" containsNonDate="0" containsString="0"/>
    </cacheField>
    <cacheField name="[Measures].[DB Var $ Amount]" caption="DB Var $ Amount" numFmtId="0" hierarchy="105" level="32767"/>
    <cacheField name="[Measures].[DB Var % Amount]" caption="DB Var % Amount" numFmtId="0" hierarchy="106" level="32767"/>
    <cacheField name="[COA].[SUB-HEADER].[SUB-HEADER]" caption="SUB-HEADER" numFmtId="0" hierarchy="11" level="1">
      <sharedItems count="12">
        <s v="Opening Stock"/>
        <s v="Net Purchases"/>
        <s v="Closing Stock"/>
        <s v="Motor Vehicle Expenses"/>
        <s v="Website Expenses"/>
        <s v="Employment Expenses"/>
        <s v="Occupancy Costs"/>
        <s v="General &amp; Administrative"/>
        <s v="Marketing &amp; Promotional"/>
        <s v="Operating Expenses"/>
        <s v="Service Revenue"/>
        <s v="Commission earned"/>
      </sharedItems>
    </cacheField>
    <cacheField name="[TimeSeries].[QUARTER LABEL].[QUARTER LABEL]" caption="QUARTER LABEL" numFmtId="0" hierarchy="46" level="1">
      <sharedItems containsSemiMixedTypes="0" containsNonDate="0" containsString="0"/>
    </cacheField>
  </cacheFields>
  <cacheHierarchies count="130">
    <cacheHierarchy uniqueName="[Actual].[ACCOUNT KEY]" caption="ACCOUNT KEY" attribute="1" defaultMemberUniqueName="[Actual].[ACCOUNT KEY].[All]" allUniqueName="[Actual].[ACCOUNT KEY].[All]" dimensionUniqueName="[Actual]" displayFolder="" count="0" memberValueDatatype="20" unbalanced="0"/>
    <cacheHierarchy uniqueName="[Actual].[PERIOD KEY]" caption="PERIOD KEY" attribute="1" defaultMemberUniqueName="[Actual].[PERIOD KEY].[All]" allUniqueName="[Actual].[PERIOD KEY].[All]" dimensionUniqueName="[Actual]" displayFolder="" count="0" memberValueDatatype="20" unbalanced="0"/>
    <cacheHierarchy uniqueName="[Actual].[AMOUNT]" caption="AMOUNT" attribute="1" defaultMemberUniqueName="[Actual].[AMOUNT].[All]" allUniqueName="[Actual].[AMOUNT].[All]" dimensionUniqueName="[Actual]" displayFolder="" count="0" memberValueDatatype="20" unbalanced="0"/>
    <cacheHierarchy uniqueName="[Actual].[SCENARIO KEY]" caption="SCENARIO KEY" attribute="1" defaultMemberUniqueName="[Actual].[SCENARIO KEY].[All]" allUniqueName="[Actual].[SCENARIO KEY].[All]" dimensionUniqueName="[Actual]" displayFolder="" count="0" memberValueDatatype="20" unbalanced="0"/>
    <cacheHierarchy uniqueName="[Budget].[ACCOUNT KEY]" caption="ACCOUNT KEY" attribute="1" defaultMemberUniqueName="[Budget].[ACCOUNT KEY].[All]" allUniqueName="[Budget].[ACCOUNT KEY].[All]" dimensionUniqueName="[Budget]" displayFolder="" count="0" memberValueDatatype="20" unbalanced="0"/>
    <cacheHierarchy uniqueName="[Budget].[PERIOD KEY]" caption="PERIOD KEY" attribute="1" defaultMemberUniqueName="[Budget].[PERIOD KEY].[All]" allUniqueName="[Budget].[PERIOD KEY].[All]" dimensionUniqueName="[Budget]" displayFolder="" count="0" memberValueDatatype="20" unbalanced="0"/>
    <cacheHierarchy uniqueName="[Budget].[AMOUNT]" caption="AMOUNT" attribute="1" defaultMemberUniqueName="[Budget].[AMOUNT].[All]" allUniqueName="[Budget].[AMOUNT].[All]" dimensionUniqueName="[Budget]" displayFolder="" count="0" memberValueDatatype="20" unbalanced="0"/>
    <cacheHierarchy uniqueName="[Budget].[SCENARIO KEY]" caption="SCENARIO KEY" attribute="1" defaultMemberUniqueName="[Budget].[SCENARIO KEY].[All]" allUniqueName="[Budget].[SCENARIO KEY].[All]" dimensionUniqueName="[Budget]" displayFolder="" count="0" memberValueDatatype="20" unbalanced="0"/>
    <cacheHierarchy uniqueName="[COA].[ACCOUNT KEY]" caption="ACCOUNT KEY" attribute="1" defaultMemberUniqueName="[COA].[ACCOUNT KEY].[All]" allUniqueName="[COA].[ACCOUNT KEY].[All]" dimensionUniqueName="[COA]" displayFolder="" count="0" memberValueDatatype="130" unbalanced="0"/>
    <cacheHierarchy uniqueName="[COA].[ACCOUNT]" caption="ACCOUNT" attribute="1" defaultMemberUniqueName="[COA].[ACCOUNT].[All]" allUniqueName="[COA].[ACCOUNT].[All]" dimensionUniqueName="[COA]" displayFolder="" count="0" memberValueDatatype="130" unbalanced="0"/>
    <cacheHierarchy uniqueName="[COA].[CATEGORY]" caption="CATEGORY" attribute="1" defaultMemberUniqueName="[COA].[CATEGORY].[All]" allUniqueName="[COA].[CATEGORY].[All]" dimensionUniqueName="[COA]" displayFolder="" count="0" memberValueDatatype="130" unbalanced="0"/>
    <cacheHierarchy uniqueName="[COA].[SUB-HEADER]" caption="SUB-HEADER" attribute="1" defaultMemberUniqueName="[COA].[SUB-HEADER].[All]" allUniqueName="[COA].[SUB-HEADER].[All]" dimensionUniqueName="[COA]" displayFolder="" count="2" memberValueDatatype="130" unbalanced="0">
      <fieldsUsage count="2">
        <fieldUsage x="-1"/>
        <fieldUsage x="7"/>
      </fieldsUsage>
    </cacheHierarchy>
    <cacheHierarchy uniqueName="[COA].[HEADER KEY]" caption="HEADER KEY" attribute="1" defaultMemberUniqueName="[COA].[HEADER KEY].[All]" allUniqueName="[COA].[HEADER KEY].[All]" dimensionUniqueName="[COA]" displayFolder="" count="0" memberValueDatatype="20" unbalanced="0"/>
    <cacheHierarchy uniqueName="[COA].[SUB-HEADER DETAIL]" caption="SUB-HEADER DETAIL" attribute="1" defaultMemberUniqueName="[COA].[SUB-HEADER DETAIL].[All]" allUniqueName="[COA].[SUB-HEADER DETAIL].[All]" dimensionUniqueName="[COA]" displayFolder="" count="0" memberValueDatatype="20" unbalanced="0"/>
    <cacheHierarchy uniqueName="[COA].[REPORT SIGN]" caption="REPORT SIGN" attribute="1" defaultMemberUniqueName="[COA].[REPORT SIGN].[All]" allUniqueName="[COA].[REPORT SIGN].[All]" dimensionUniqueName="[COA]" displayFolder="" count="0" memberValueDatatype="20" unbalanced="0"/>
    <cacheHierarchy uniqueName="[COA].[CALCULATION SIGN]" caption="CALCULATION SIGN" attribute="1" defaultMemberUniqueName="[COA].[CALCULATION SIGN].[All]" allUniqueName="[COA].[CALCULATION SIGN].[All]" dimensionUniqueName="[COA]" displayFolder="" count="0" memberValueDatatype="20" unbalanced="0"/>
    <cacheHierarchy uniqueName="[COA].[SUB HEADER KEY]" caption="SUB HEADER KEY" attribute="1" defaultMemberUniqueName="[COA].[SUB HEADER KEY].[All]" allUniqueName="[COA].[SUB HEADER KEY].[All]" dimensionUniqueName="[COA]" displayFolder="" count="0" memberValueDatatype="130" unbalanced="0"/>
    <cacheHierarchy uniqueName="[DataType].[KEY]" caption="KEY" attribute="1" defaultMemberUniqueName="[DataType].[KEY].[All]" allUniqueName="[DataType].[KEY].[All]" dimensionUniqueName="[DataType]" displayFolder="" count="0" memberValueDatatype="20" unbalanced="0"/>
    <cacheHierarchy uniqueName="[DataType].[DATA TYPE]" caption="DATA TYPE" attribute="1" defaultMemberUniqueName="[DataType].[DATA TYPE].[All]" allUniqueName="[DataType].[DATA TYPE].[All]" dimensionUniqueName="[DataType]" displayFolder="" count="0" memberValueDatatype="130" unbalanced="0"/>
    <cacheHierarchy uniqueName="[DB_TimeIntervalSlicer].[KEY]" caption="KEY" attribute="1" defaultMemberUniqueName="[DB_TimeIntervalSlicer].[KEY].[All]" allUniqueName="[DB_TimeIntervalSlicer].[KEY].[All]" dimensionUniqueName="[DB_TimeIntervalSlicer]" displayFolder="" count="0" memberValueDatatype="20" unbalanced="0"/>
    <cacheHierarchy uniqueName="[DB_TimeIntervalSlicer].[TIME INTERVAL]" caption="TIME INTERVAL" attribute="1" defaultMemberUniqueName="[DB_TimeIntervalSlicer].[TIME INTERVAL].[All]" allUniqueName="[DB_TimeIntervalSlicer].[TIME INTERVAL].[All]" dimensionUniqueName="[DB_TimeIntervalSlicer]" displayFolder="" count="0" memberValueDatatype="130" unbalanced="0"/>
    <cacheHierarchy uniqueName="[Header].[HEADER KEY]" caption="HEADER KEY" attribute="1" defaultMemberUniqueName="[Header].[HEADER KEY].[All]" allUniqueName="[Header].[HEADER KEY].[All]" dimensionUniqueName="[Header]" displayFolder="" count="0" memberValueDatatype="20" unbalanced="0"/>
    <cacheHierarchy uniqueName="[Header].[HEADER]" caption="HEADER" attribute="1" defaultMemberUniqueName="[Header].[HEADER].[All]" allUniqueName="[Header].[HEADER].[All]" dimensionUniqueName="[Header]" displayFolder="" count="2" memberValueDatatype="130" unbalanced="0">
      <fieldsUsage count="2">
        <fieldUsage x="-1"/>
        <fieldUsage x="0"/>
      </fieldsUsage>
    </cacheHierarchy>
    <cacheHierarchy uniqueName="[Header].[DETAILS]" caption="DETAILS" attribute="1" defaultMemberUniqueName="[Header].[DETAILS].[All]" allUniqueName="[Header].[DETAILS].[All]" dimensionUniqueName="[Header]" displayFolder="" count="0" memberValueDatatype="20" unbalanced="0"/>
    <cacheHierarchy uniqueName="[Header].[CALCULATION]" caption="CALCULATION" attribute="1" defaultMemberUniqueName="[Header].[CALCULATION].[All]" allUniqueName="[Header].[CALCULATION].[All]" dimensionUniqueName="[Header]" displayFolder="" count="0" memberValueDatatype="20" unbalanced="0"/>
    <cacheHierarchy uniqueName="[Header].[VAR CALCULATION]" caption="VAR CALCULATION" attribute="1" defaultMemberUniqueName="[Header].[VAR CALCULATION].[All]" allUniqueName="[Header].[VAR CALCULATION].[All]" dimensionUniqueName="[Header]" displayFolder="" count="0" memberValueDatatype="20" unbalanced="0"/>
    <cacheHierarchy uniqueName="[Header].[CATEGORY]" caption="CATEGORY" attribute="1" defaultMemberUniqueName="[Header].[CATEGORY].[All]" allUniqueName="[Header].[CATEGORY].[All]" dimensionUniqueName="[Header]" displayFolder="" count="0" memberValueDatatype="130" unbalanced="0"/>
    <cacheHierarchy uniqueName="[HorAnalysis].[KEY]" caption="KEY" attribute="1" defaultMemberUniqueName="[HorAnalysis].[KEY].[All]" allUniqueName="[HorAnalysis].[KEY].[All]" dimensionUniqueName="[HorAnalysis]" displayFolder="" count="0" memberValueDatatype="20" unbalanced="0"/>
    <cacheHierarchy uniqueName="[HorAnalysis].[ANALYSIS METHOD]" caption="ANALYSIS METHOD" attribute="1" defaultMemberUniqueName="[HorAnalysis].[ANALYSIS METHOD].[All]" allUniqueName="[HorAnalysis].[ANALYSIS METHOD].[All]" dimensionUniqueName="[HorAnalysis]" displayFolder="" count="0" memberValueDatatype="130" unbalanced="0"/>
    <cacheHierarchy uniqueName="[RepPLSlicer].[KEY]" caption="KEY" attribute="1" defaultMemberUniqueName="[RepPLSlicer].[KEY].[All]" allUniqueName="[RepPLSlicer].[KEY].[All]" dimensionUniqueName="[RepPLSlicer]" displayFolder="" count="0" memberValueDatatype="20" unbalanced="0"/>
    <cacheHierarchy uniqueName="[RepPLSlicer].[PL SLICER]" caption="PL SLICER" attribute="1" defaultMemberUniqueName="[RepPLSlicer].[PL SLICER].[All]" allUniqueName="[RepPLSlicer].[PL SLICER].[All]" dimensionUniqueName="[RepPLSlicer]" displayFolder="" count="0" memberValueDatatype="130" unbalanced="0"/>
    <cacheHierarchy uniqueName="[RepPLSlicer].[SCENARIO KEY]" caption="SCENARIO KEY" attribute="1" defaultMemberUniqueName="[RepPLSlicer].[SCENARIO KEY].[All]" allUniqueName="[RepPLSlicer].[SCENARIO KEY].[All]" dimensionUniqueName="[RepPLSlicer]" displayFolder="" count="0" memberValueDatatype="20" unbalanced="0"/>
    <cacheHierarchy uniqueName="[RepPLSlicer].[SUM METHOD KEY]" caption="SUM METHOD KEY" attribute="1" defaultMemberUniqueName="[RepPLSlicer].[SUM METHOD KEY].[All]" allUniqueName="[RepPLSlicer].[SUM METHOD KEY].[All]" dimensionUniqueName="[RepPLSlicer]" displayFolder="" count="0" memberValueDatatype="20" unbalanced="0"/>
    <cacheHierarchy uniqueName="[RepVarSlicer].[KEY]" caption="KEY" attribute="1" defaultMemberUniqueName="[RepVarSlicer].[KEY].[All]" allUniqueName="[RepVarSlicer].[KEY].[All]" dimensionUniqueName="[RepVarSlicer]" displayFolder="" count="0" memberValueDatatype="20" unbalanced="0"/>
    <cacheHierarchy uniqueName="[RepVarSlicer].[VARIANCE SLICER]" caption="VARIANCE SLICER" attribute="1" defaultMemberUniqueName="[RepVarSlicer].[VARIANCE SLICER].[All]" allUniqueName="[RepVarSlicer].[VARIANCE SLICER].[All]" dimensionUniqueName="[RepVarSlicer]" displayFolder="" count="0" memberValueDatatype="130" unbalanced="0"/>
    <cacheHierarchy uniqueName="[RepVarSlicer].[DATA TYPE KEY]" caption="DATA TYPE KEY" attribute="1" defaultMemberUniqueName="[RepVarSlicer].[DATA TYPE KEY].[All]" allUniqueName="[RepVarSlicer].[DATA TYPE KEY].[All]" dimensionUniqueName="[RepVarSlicer]" displayFolder="" count="0" memberValueDatatype="20" unbalanced="0"/>
    <cacheHierarchy uniqueName="[RepVarSlicer].[SUM METHOD KEY]" caption="SUM METHOD KEY" attribute="1" defaultMemberUniqueName="[RepVarSlicer].[SUM METHOD KEY].[All]" allUniqueName="[RepVarSlicer].[SUM METHOD KEY].[All]" dimensionUniqueName="[RepVarSlicer]" displayFolder="" count="0" memberValueDatatype="20" unbalanced="0"/>
    <cacheHierarchy uniqueName="[Scenario].[KEY]" caption="KEY" attribute="1" defaultMemberUniqueName="[Scenario].[KEY].[All]" allUniqueName="[Scenario].[KEY].[All]" dimensionUniqueName="[Scenario]" displayFolder="" count="0" memberValueDatatype="20" unbalanced="0"/>
    <cacheHierarchy uniqueName="[Scenario].[SCENARIO]" caption="SCENARIO" attribute="1" defaultMemberUniqueName="[Scenario].[SCENARIO].[All]" allUniqueName="[Scenario].[SCENARIO].[All]" dimensionUniqueName="[Scenario]" displayFolder="" count="0" memberValueDatatype="130" unbalanced="0"/>
    <cacheHierarchy uniqueName="[SumMethod].[KEY]" caption="KEY" attribute="1" defaultMemberUniqueName="[SumMethod].[KEY].[All]" allUniqueName="[SumMethod].[KEY].[All]" dimensionUniqueName="[SumMethod]" displayFolder="" count="0" memberValueDatatype="20" unbalanced="0"/>
    <cacheHierarchy uniqueName="[SumMethod].[SUM METHOD]" caption="SUM METHOD" attribute="1" defaultMemberUniqueName="[SumMethod].[SUM METHOD].[All]" allUniqueName="[SumMethod].[SUM METHOD].[All]" dimensionUniqueName="[SumMethod]" displayFolder="" count="2" memberValueDatatype="130" unbalanced="0">
      <fieldsUsage count="2">
        <fieldUsage x="-1"/>
        <fieldUsage x="3"/>
      </fieldsUsage>
    </cacheHierarchy>
    <cacheHierarchy uniqueName="[TimeSeries].[PERIOD KEY]" caption="PERIOD KEY" attribute="1" defaultMemberUniqueName="[TimeSeries].[PERIOD KEY].[All]" allUniqueName="[TimeSeries].[PERIOD KEY].[All]" dimensionUniqueName="[TimeSeries]" displayFolder="" count="0" memberValueDatatype="20" unbalanced="0"/>
    <cacheHierarchy uniqueName="[TimeSeries].[EOPERIOD KEY]" caption="EOPERIOD KEY" attribute="1" time="1" defaultMemberUniqueName="[TimeSeries].[EOPERIOD KEY].[All]" allUniqueName="[TimeSeries].[EOPERIOD KEY].[All]" dimensionUniqueName="[TimeSeries]" displayFolder="" count="0" memberValueDatatype="7" unbalanced="0"/>
    <cacheHierarchy uniqueName="[TimeSeries].[CALENDAR YEAR]" caption="CALENDAR YEAR" attribute="1" defaultMemberUniqueName="[TimeSeries].[CALENDAR YEAR].[All]" allUniqueName="[TimeSeries].[CALENDAR YEAR].[All]" dimensionUniqueName="[TimeSeries]" displayFolder="" count="0" memberValueDatatype="20" unbalanced="0"/>
    <cacheHierarchy uniqueName="[TimeSeries].[MONTH KEY]" caption="MONTH KEY" attribute="1" defaultMemberUniqueName="[TimeSeries].[MONTH KEY].[All]" allUniqueName="[TimeSeries].[MONTH KEY].[All]" dimensionUniqueName="[TimeSeries]" displayFolder="" count="0" memberValueDatatype="20" unbalanced="0"/>
    <cacheHierarchy uniqueName="[TimeSeries].[FISCAL YEAR]" caption="FISCAL YEAR" attribute="1" defaultMemberUniqueName="[TimeSeries].[FISCAL YEAR].[All]" allUniqueName="[TimeSeries].[FISCAL YEAR].[All]" dimensionUniqueName="[TimeSeries]" displayFolder="" count="2" memberValueDatatype="20" unbalanced="0">
      <fieldsUsage count="2">
        <fieldUsage x="-1"/>
        <fieldUsage x="4"/>
      </fieldsUsage>
    </cacheHierarchy>
    <cacheHierarchy uniqueName="[TimeSeries].[QUARTER LABEL]" caption="QUARTER LABEL" attribute="1" defaultMemberUniqueName="[TimeSeries].[QUARTER LABEL].[All]" allUniqueName="[TimeSeries].[QUARTER LABEL].[All]" dimensionUniqueName="[TimeSeries]" displayFolder="" count="2" memberValueDatatype="130" unbalanced="0">
      <fieldsUsage count="2">
        <fieldUsage x="-1"/>
        <fieldUsage x="8"/>
      </fieldsUsage>
    </cacheHierarchy>
    <cacheHierarchy uniqueName="[TimeSeries].[EOPERIOD LABEL]" caption="EOPERIOD LABEL" attribute="1" defaultMemberUniqueName="[TimeSeries].[EOPERIOD LABEL].[All]" allUniqueName="[TimeSeries].[EOPERIOD LABEL].[All]" dimensionUniqueName="[TimeSeries]" displayFolder="" count="0" memberValueDatatype="130" unbalanced="0"/>
    <cacheHierarchy uniqueName="[TimeSeries].[QUARTER KEY]" caption="QUARTER KEY" attribute="1" defaultMemberUniqueName="[TimeSeries].[QUARTER KEY].[All]" allUniqueName="[TimeSeries].[QUARTER KEY].[All]" dimensionUniqueName="[TimeSeries]" displayFolder="" count="0" memberValueDatatype="130" unbalanced="0"/>
    <cacheHierarchy uniqueName="[Measures].[Actual Amount]" caption="Actual Amount" measure="1" displayFolder="" measureGroup="Actual" count="0"/>
    <cacheHierarchy uniqueName="[Measures].[Actual Amount w/ Report Sign]" caption="Actual Amount w/ Report Sign" measure="1" displayFolder="" measureGroup="Actual" count="0"/>
    <cacheHierarchy uniqueName="[Measures].[Actual Amount w/ Calculation Sign]" caption="Actual Amount w/ Calculation Sign" measure="1" displayFolder="" measureGroup="Actual" count="0"/>
    <cacheHierarchy uniqueName="[Measures].[Actual Running Sum]" caption="Actual Running Sum" measure="1" displayFolder="" measureGroup="Actual" count="0"/>
    <cacheHierarchy uniqueName="[Measures].[Actual Total Expenses]" caption="Actual Total Expenses" measure="1" displayFolder="" measureGroup="Actual" count="0"/>
    <cacheHierarchy uniqueName="[Measures].[Actual Header Amount]" caption="Actual Header Amount" measure="1" displayFolder="" measureGroup="Actual" count="0"/>
    <cacheHierarchy uniqueName="[Measures].[Actual Report Amount]" caption="Actual Report Amount" measure="1" displayFolder="" measureGroup="Actual" count="0"/>
    <cacheHierarchy uniqueName="[Measures].[Header Detail]" caption="Header Detail" measure="1" displayFolder="" measureGroup="Actual" count="0"/>
    <cacheHierarchy uniqueName="[Measures].[Header Calculation]" caption="Header Calculation" measure="1" displayFolder="" measureGroup="Actual" count="0"/>
    <cacheHierarchy uniqueName="[Measures].[Account IsFiltered]" caption="Account IsFiltered" measure="1" displayFolder="" measureGroup="Actual" count="0"/>
    <cacheHierarchy uniqueName="[Measures].[Budget Amount]" caption="Budget Amount" measure="1" displayFolder="" measureGroup="Budget" count="0"/>
    <cacheHierarchy uniqueName="[Measures].[Budget Amount w/ Report Sign]" caption="Budget Amount w/ Report Sign" measure="1" displayFolder="" measureGroup="Budget" count="0"/>
    <cacheHierarchy uniqueName="[Measures].[Budget Amount w/ Calculation Sign]" caption="Budget Amount w/ Calculation Sign" measure="1" displayFolder="" measureGroup="Budget" count="0"/>
    <cacheHierarchy uniqueName="[Measures].[Budget Running Sum]" caption="Budget Running Sum" measure="1" displayFolder="" measureGroup="Budget" count="0"/>
    <cacheHierarchy uniqueName="[Measures].[Budget Total Expense]" caption="Budget Total Expense" measure="1" displayFolder="" measureGroup="Budget" count="0"/>
    <cacheHierarchy uniqueName="[Measures].[Budget Header Amount]" caption="Budget Header Amount" measure="1" displayFolder="" measureGroup="Budget" count="0"/>
    <cacheHierarchy uniqueName="[Measures].[Budget Report Amount]" caption="Budget Report Amount" measure="1" displayFolder="" measureGroup="Budget" count="0"/>
    <cacheHierarchy uniqueName="[Measures].[Var $]" caption="Var $" measure="1" displayFolder="" measureGroup="Actual" count="0"/>
    <cacheHierarchy uniqueName="[Measures].[Var %]" caption="Var %" measure="1" displayFolder="" measureGroup="Actual" count="0"/>
    <cacheHierarchy uniqueName="[Measures].[Actual Prior Fiscal Year]" caption="Actual Prior Fiscal Year" measure="1" displayFolder="" measureGroup="Actual" count="0"/>
    <cacheHierarchy uniqueName="[Measures].[Actual Prior Quarter]" caption="Actual Prior Quarter" measure="1" displayFolder="" measureGroup="Actual" count="0"/>
    <cacheHierarchy uniqueName="[Measures].[Actual Prior Period Amount]" caption="Actual Prior Period Amount" measure="1" displayFolder="" measureGroup="Actual" count="0"/>
    <cacheHierarchy uniqueName="[Measures].[Change $ vs Prior Period]" caption="Change $ vs Prior Period" measure="1" displayFolder="" measureGroup="Actual" count="0"/>
    <cacheHierarchy uniqueName="[Measures].[Change % vs Prior Period]" caption="Change % vs Prior Period" measure="1" displayFolder="" measureGroup="Actual" count="0"/>
    <cacheHierarchy uniqueName="[Measures].[Actual Base Year Amount]" caption="Actual Base Year Amount" measure="1" displayFolder="" measureGroup="Actual" count="0"/>
    <cacheHierarchy uniqueName="[Measures].[Actual YoY%]" caption="Actual YoY%" measure="1" displayFolder="" measureGroup="Actual" count="0"/>
    <cacheHierarchy uniqueName="[Measures].[Actual Base Quarter Amount]" caption="Actual Base Quarter Amount" measure="1" displayFolder="" measureGroup="Actual" count="0"/>
    <cacheHierarchy uniqueName="[Measures].[Actual Base Period Amount]" caption="Actual Base Period Amount" measure="1" displayFolder="" measureGroup="Actual" count="0"/>
    <cacheHierarchy uniqueName="[Measures].[Growth $]" caption="Growth $" measure="1" displayFolder="" measureGroup="Actual" count="0"/>
    <cacheHierarchy uniqueName="[Measures].[Growth %]" caption="Growth %" measure="1" displayFolder="" measureGroup="Actual" count="0"/>
    <cacheHierarchy uniqueName="[Measures].[Actual Same Quarter Last Year]" caption="Actual Same Quarter Last Year" measure="1" displayFolder="" measureGroup="Actual" count="0"/>
    <cacheHierarchy uniqueName="[Measures].[Actual QoQ$]" caption="Actual QoQ$" measure="1" displayFolder="" measureGroup="Actual" count="0"/>
    <cacheHierarchy uniqueName="[Measures].[Actual QoQ%]" caption="Actual QoQ%" measure="1" displayFolder="" measureGroup="Actual" count="0"/>
    <cacheHierarchy uniqueName="[Measures].[Actual PoP%]" caption="Actual PoP%" measure="1" displayFolder="" measureGroup="Actual" count="0"/>
    <cacheHierarchy uniqueName="[Measures].[Actual Cumulative Amount]" caption="Actual Cumulative Amount" measure="1" displayFolder="" measureGroup="Actual" count="0"/>
    <cacheHierarchy uniqueName="[Measures].[Sub-header IsFiltered]" caption="Sub-header IsFiltered" measure="1" displayFolder="" measureGroup="Actual" count="0"/>
    <cacheHierarchy uniqueName="[Measures].[Sub Header Detail]" caption="Sub Header Detail" measure="1" displayFolder="" measureGroup="Actual" count="0"/>
    <cacheHierarchy uniqueName="[Measures].[PL Amount]" caption="PL Amount" measure="1" displayFolder="" measureGroup="Actual" count="0"/>
    <cacheHierarchy uniqueName="[Measures].[Scenario Selected]" caption="Scenario Selected" measure="1" displayFolder="" measureGroup="Scenario" count="0"/>
    <cacheHierarchy uniqueName="[Measures].[Sum Method Selected]" caption="Sum Method Selected" measure="1" displayFolder="" measureGroup="SumMethod" count="0"/>
    <cacheHierarchy uniqueName="[Measures].[PL Slicer Selected]" caption="PL Slicer Selected" measure="1" displayFolder="" measureGroup="RepPLSlicer" count="0"/>
    <cacheHierarchy uniqueName="[Measures].[Budget Cumulative Amount]" caption="Budget Cumulative Amount" measure="1" displayFolder="" measureGroup="Budget" count="0"/>
    <cacheHierarchy uniqueName="[Measures].[HorAnalysis Selected]" caption="HorAnalysis Selected" measure="1" displayFolder="" measureGroup="HorAnalysis" count="0"/>
    <cacheHierarchy uniqueName="[Measures].[Horizontal Analysis Amount]" caption="Horizontal Analysis Amount" measure="1" displayFolder="" measureGroup="Actual" count="0"/>
    <cacheHierarchy uniqueName="[Measures].[Revenue]" caption="Revenue" measure="1" displayFolder="" measureGroup="Actual" count="0"/>
    <cacheHierarchy uniqueName="[Measures].[% Over Revenue]" caption="% Over Revenue" measure="1" displayFolder="" measureGroup="Actual" count="0"/>
    <cacheHierarchy uniqueName="[Measures].[Revenue Cumulative]" caption="Revenue Cumulative" measure="1" displayFolder="" measureGroup="Actual" count="0"/>
    <cacheHierarchy uniqueName="[Measures].[% Over Revenue Cumulative]" caption="% Over Revenue Cumulative" measure="1" displayFolder="" measureGroup="Actual" count="0"/>
    <cacheHierarchy uniqueName="[Measures].[Vertical Analysis Amount]" caption="Vertical Analysis Amount" measure="1" displayFolder="" measureGroup="Actual" count="0"/>
    <cacheHierarchy uniqueName="[Measures].[Var $ Cumulative]" caption="Var $ Cumulative" measure="1" displayFolder="" measureGroup="Actual" count="0"/>
    <cacheHierarchy uniqueName="[Measures].[Var % Cumulative]" caption="Var % Cumulative" measure="1" displayFolder="" measureGroup="Actual" count="0"/>
    <cacheHierarchy uniqueName="[Measures].[Variance Slicer Selected]" caption="Variance Slicer Selected" measure="1" displayFolder="" measureGroup="RepVarSlicer" count="0"/>
    <cacheHierarchy uniqueName="[Measures].[Variance Analysis Amount]" caption="Variance Analysis Amount" measure="1" displayFolder="" measureGroup="Actual" count="0"/>
    <cacheHierarchy uniqueName="[Measures].[Period Selected]" caption="Period Selected" measure="1" displayFolder="" measureGroup="TimeSeries" count="0"/>
    <cacheHierarchy uniqueName="[Measures].[DB Actual Account Amount]" caption="DB Actual Account Amount" measure="1" displayFolder="" measureGroup="Actual" count="0" oneField="1">
      <fieldsUsage count="1">
        <fieldUsage x="1"/>
      </fieldsUsage>
    </cacheHierarchy>
    <cacheHierarchy uniqueName="[Measures].[DB Budget Account Amount]" caption="DB Budget Account Amount" measure="1" displayFolder="" measureGroup="Actual" count="0" oneField="1">
      <fieldsUsage count="1">
        <fieldUsage x="2"/>
      </fieldsUsage>
    </cacheHierarchy>
    <cacheHierarchy uniqueName="[Measures].[DB Var $ Amount]" caption="DB Var $ Amount" measure="1" displayFolder="" measureGroup="Actual" count="0" oneField="1">
      <fieldsUsage count="1">
        <fieldUsage x="5"/>
      </fieldsUsage>
    </cacheHierarchy>
    <cacheHierarchy uniqueName="[Measures].[DB Var % Amount]" caption="DB Var % Amount" measure="1" displayFolder="" measureGroup="Actual" count="0" oneField="1">
      <fieldsUsage count="1">
        <fieldUsage x="6"/>
      </fieldsUsage>
    </cacheHierarchy>
    <cacheHierarchy uniqueName="[Measures].[Time Interval Selected]" caption="Time Interval Selected" measure="1" displayFolder="" measureGroup="DB_TimeIntervalSlicer" count="0"/>
    <cacheHierarchy uniqueName="[Measures].[Actual Report Amount w/ Time Filter]" caption="Actual Report Amount w/ Time Filter" measure="1" displayFolder="" measureGroup="Actual" count="0"/>
    <cacheHierarchy uniqueName="[Measures].[Var $ w/ Time Filter]" caption="Var $ w/ Time Filter" measure="1" displayFolder="" measureGroup="Actual" count="0"/>
    <cacheHierarchy uniqueName="[Measures].[Var % w/ Time Filter]" caption="Var % w/ Time Filter" measure="1" displayFolder="" measureGroup="Actual" count="0"/>
    <cacheHierarchy uniqueName="[Measures].[Growth % w/ Time Filter]" caption="Growth % w/ Time Filter" measure="1" displayFolder="" measureGroup="Actual" count="0"/>
    <cacheHierarchy uniqueName="[Measures].[% Over Revenue w/ Time Filter]" caption="% Over Revenue w/ Time Filter" measure="1" displayFolder="" measureGroup="Actual" count="0"/>
    <cacheHierarchy uniqueName="[Measures].[__XL_Count Budget]" caption="__XL_Count Budget" measure="1" displayFolder="" measureGroup="Budget" count="0" hidden="1"/>
    <cacheHierarchy uniqueName="[Measures].[__XL_Count Actual]" caption="__XL_Count Actual" measure="1" displayFolder="" measureGroup="Actual" count="0" hidden="1"/>
    <cacheHierarchy uniqueName="[Measures].[__XL_Count TimeSeries]" caption="__XL_Count TimeSeries" measure="1" displayFolder="" measureGroup="TimeSeries" count="0" hidden="1"/>
    <cacheHierarchy uniqueName="[Measures].[__XL_Count COA]" caption="__XL_Count COA" measure="1" displayFolder="" measureGroup="COA" count="0" hidden="1"/>
    <cacheHierarchy uniqueName="[Measures].[__XL_Count Header]" caption="__XL_Count Header" measure="1" displayFolder="" measureGroup="Header" count="0" hidden="1"/>
    <cacheHierarchy uniqueName="[Measures].[__XL_Count Scenario]" caption="__XL_Count Scenario" measure="1" displayFolder="" measureGroup="Scenario" count="0" hidden="1"/>
    <cacheHierarchy uniqueName="[Measures].[__XL_Count SumMethod]" caption="__XL_Count SumMethod" measure="1" displayFolder="" measureGroup="SumMethod" count="0" hidden="1"/>
    <cacheHierarchy uniqueName="[Measures].[__XL_Count DataType]" caption="__XL_Count DataType" measure="1" displayFolder="" measureGroup="DataType" count="0" hidden="1"/>
    <cacheHierarchy uniqueName="[Measures].[__XL_Count HorAnalysis]" caption="__XL_Count HorAnalysis" measure="1" displayFolder="" measureGroup="HorAnalysis" count="0" hidden="1"/>
    <cacheHierarchy uniqueName="[Measures].[__XL_Count RepPLSlicer]" caption="__XL_Count RepPLSlicer" measure="1" displayFolder="" measureGroup="RepPLSlicer" count="0" hidden="1"/>
    <cacheHierarchy uniqueName="[Measures].[__XL_Count RepVarSlicer]" caption="__XL_Count RepVarSlicer" measure="1" displayFolder="" measureGroup="RepVarSlicer" count="0" hidden="1"/>
    <cacheHierarchy uniqueName="[Measures].[__XL_Count DB_TimeIntervalSlicer]" caption="__XL_Count DB_TimeIntervalSlicer" measure="1" displayFolder="" measureGroup="DB_TimeIntervalSlicer" count="0" hidden="1"/>
    <cacheHierarchy uniqueName="[Measures].[__No measures defined]" caption="__No measures defined" measure="1" displayFolder="" count="0" hidden="1"/>
    <cacheHierarchy uniqueName="[Measures].[Sum of KEY]" caption="Sum of KEY" measure="1" displayFolder="" measureGroup="RepPLSlicer" count="0" hidden="1">
      <extLst>
        <ext xmlns:x15="http://schemas.microsoft.com/office/spreadsheetml/2010/11/main" uri="{B97F6D7D-B522-45F9-BDA1-12C45D357490}">
          <x15:cacheHierarchy aggregatedColumn="29"/>
        </ext>
      </extLst>
    </cacheHierarchy>
    <cacheHierarchy uniqueName="[Measures].[Count of QUARTER LABEL]" caption="Count of QUARTER LABEL" measure="1" displayFolder="" measureGroup="TimeSeries" count="0" hidden="1">
      <extLst>
        <ext xmlns:x15="http://schemas.microsoft.com/office/spreadsheetml/2010/11/main" uri="{B97F6D7D-B522-45F9-BDA1-12C45D357490}">
          <x15:cacheHierarchy aggregatedColumn="46"/>
        </ext>
      </extLst>
    </cacheHierarchy>
    <cacheHierarchy uniqueName="[Measures].[Sum of VAR CALCULATION]" caption="Sum of VAR CALCULATION" measure="1" displayFolder="" measureGroup="Header" count="0" hidden="1">
      <extLst>
        <ext xmlns:x15="http://schemas.microsoft.com/office/spreadsheetml/2010/11/main" uri="{B97F6D7D-B522-45F9-BDA1-12C45D357490}">
          <x15:cacheHierarchy aggregatedColumn="25"/>
        </ext>
      </extLst>
    </cacheHierarchy>
    <cacheHierarchy uniqueName="[Measures].[Count of ACCOUNT]" caption="Count of ACCOUNT" measure="1" displayFolder="" measureGroup="COA" count="0" hidden="1">
      <extLst>
        <ext xmlns:x15="http://schemas.microsoft.com/office/spreadsheetml/2010/11/main" uri="{B97F6D7D-B522-45F9-BDA1-12C45D357490}">
          <x15:cacheHierarchy aggregatedColumn="9"/>
        </ext>
      </extLst>
    </cacheHierarchy>
  </cacheHierarchies>
  <kpis count="0"/>
  <dimensions count="13">
    <dimension name="Actual" uniqueName="[Actual]" caption="Actual"/>
    <dimension name="Budget" uniqueName="[Budget]" caption="Budget"/>
    <dimension name="COA" uniqueName="[COA]" caption="COA"/>
    <dimension name="DataType" uniqueName="[DataType]" caption="DataType"/>
    <dimension name="DB_TimeIntervalSlicer" uniqueName="[DB_TimeIntervalSlicer]" caption="DB_TimeIntervalSlicer"/>
    <dimension name="Header" uniqueName="[Header]" caption="Header"/>
    <dimension name="HorAnalysis" uniqueName="[HorAnalysis]" caption="HorAnalysis"/>
    <dimension measure="1" name="Measures" uniqueName="[Measures]" caption="Measures"/>
    <dimension name="RepPLSlicer" uniqueName="[RepPLSlicer]" caption="RepPLSlicer"/>
    <dimension name="RepVarSlicer" uniqueName="[RepVarSlicer]" caption="RepVarSlicer"/>
    <dimension name="Scenario" uniqueName="[Scenario]" caption="Scenario"/>
    <dimension name="SumMethod" uniqueName="[SumMethod]" caption="SumMethod"/>
    <dimension name="TimeSeries" uniqueName="[TimeSeries]" caption="TimeSeries"/>
  </dimensions>
  <measureGroups count="12">
    <measureGroup name="Actual" caption="Actual"/>
    <measureGroup name="Budget" caption="Budget"/>
    <measureGroup name="COA" caption="COA"/>
    <measureGroup name="DataType" caption="DataType"/>
    <measureGroup name="DB_TimeIntervalSlicer" caption="DB_TimeIntervalSlicer"/>
    <measureGroup name="Header" caption="Header"/>
    <measureGroup name="HorAnalysis" caption="HorAnalysis"/>
    <measureGroup name="RepPLSlicer" caption="RepPLSlicer"/>
    <measureGroup name="RepVarSlicer" caption="RepVarSlicer"/>
    <measureGroup name="Scenario" caption="Scenario"/>
    <measureGroup name="SumMethod" caption="SumMethod"/>
    <measureGroup name="TimeSeries" caption="TimeSeries"/>
  </measureGroups>
  <maps count="23">
    <map measureGroup="0" dimension="0"/>
    <map measureGroup="0" dimension="2"/>
    <map measureGroup="0" dimension="5"/>
    <map measureGroup="0" dimension="12"/>
    <map measureGroup="1" dimension="1"/>
    <map measureGroup="1" dimension="2"/>
    <map measureGroup="1" dimension="5"/>
    <map measureGroup="1" dimension="12"/>
    <map measureGroup="2" dimension="2"/>
    <map measureGroup="2" dimension="5"/>
    <map measureGroup="3" dimension="3"/>
    <map measureGroup="4" dimension="4"/>
    <map measureGroup="5" dimension="5"/>
    <map measureGroup="6" dimension="6"/>
    <map measureGroup="7" dimension="8"/>
    <map measureGroup="7" dimension="10"/>
    <map measureGroup="7" dimension="11"/>
    <map measureGroup="8" dimension="3"/>
    <map measureGroup="8" dimension="9"/>
    <map measureGroup="8" dimension="11"/>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cisco" refreshedDate="43231.505491782409" backgroundQuery="1" createdVersion="6" refreshedVersion="6" minRefreshableVersion="3" recordCount="0" supportSubquery="1" supportAdvancedDrill="1" xr:uid="{DC93F740-F51D-4C77-8705-B6E6159A62A7}">
  <cacheSource type="external" connectionId="6"/>
  <cacheFields count="7">
    <cacheField name="[Header].[HEADER].[HEADER]" caption="HEADER" numFmtId="0" hierarchy="22" level="1">
      <sharedItems count="7">
        <s v="Net Sales"/>
        <s v="Cost of Sales"/>
        <s v="Gross Profit"/>
        <s v="Expenses"/>
        <s v="Operating Income (Loss)"/>
        <s v="Other Income"/>
        <s v="Net Profit (Loss)"/>
      </sharedItems>
    </cacheField>
    <cacheField name="[COA].[SUB-HEADER].[SUB-HEADER]" caption="SUB-HEADER" numFmtId="0" hierarchy="11" level="1">
      <sharedItems count="12">
        <s v="Opening Stock"/>
        <s v="Net Purchases"/>
        <s v="Closing Stock"/>
        <s v="Motor Vehicle Expenses"/>
        <s v="Website Expenses"/>
        <s v="Employment Expenses"/>
        <s v="Occupancy Costs"/>
        <s v="General &amp; Administrative"/>
        <s v="Marketing &amp; Promotional"/>
        <s v="Operating Expenses"/>
        <s v="Service Revenue"/>
        <s v="Commission earned"/>
      </sharedItems>
    </cacheField>
    <cacheField name="[COA].[ACCOUNT].[ACCOUNT]" caption="ACCOUNT" numFmtId="0" hierarchy="9" level="1">
      <sharedItems count="36">
        <s v="Fuel"/>
        <s v="Vehicle service costs"/>
        <s v="Tyres &amp; other replacement costs"/>
        <s v="Insurance"/>
        <s v="Registrations"/>
        <s v="Domain name registration"/>
        <s v="Hosting expenses"/>
        <s v="Salaries/Wages"/>
        <s v="Superannuation"/>
        <s v="Other - Employee Benefits"/>
        <s v="Recruitment costs"/>
        <s v="Workcover Insurance"/>
        <s v="Electricity/Gas"/>
        <s v="Telephones"/>
        <s v="Property Insurance"/>
        <s v="Rent"/>
        <s v="Repair &amp; maintenance"/>
        <s v="Waste removal"/>
        <s v="Water"/>
        <s v="Office Supplies"/>
        <s v="License fees"/>
        <s v="Business insurance"/>
        <s v="Bank charges"/>
        <s v="Credit card commission"/>
        <s v="Consultant fees"/>
        <s v="Advertising"/>
        <s v="Promotion - General"/>
        <s v="Promotion - Other"/>
        <s v="Newspapers &amp; magazines"/>
        <s v="Parking/Taxis/Tolls"/>
        <s v="Entertainment/Meals"/>
        <s v="Travel/Accomodation"/>
        <s v="Laundry/dry cleaning"/>
        <s v="Cleaning &amp; cleaning products"/>
        <s v="Sundry supplies"/>
        <s v="Equipment hire"/>
      </sharedItems>
    </cacheField>
    <cacheField name="[TimeSeries].[FISCAL YEAR].[FISCAL YEAR]" caption="FISCAL YEAR" numFmtId="0" hierarchy="45" level="1">
      <sharedItems containsSemiMixedTypes="0" containsString="0" containsNumber="1" containsInteger="1" minValue="2014" maxValue="2018" count="5">
        <n v="2014"/>
        <n v="2015"/>
        <n v="2016"/>
        <n v="2017"/>
        <n v="2018"/>
      </sharedItems>
      <extLst>
        <ext xmlns:x15="http://schemas.microsoft.com/office/spreadsheetml/2010/11/main" uri="{4F2E5C28-24EA-4eb8-9CBF-B6C8F9C3D259}">
          <x15:cachedUniqueNames>
            <x15:cachedUniqueName index="0" name="[TimeSeries].[FISCAL YEAR].&amp;[2014]"/>
            <x15:cachedUniqueName index="1" name="[TimeSeries].[FISCAL YEAR].&amp;[2015]"/>
            <x15:cachedUniqueName index="2" name="[TimeSeries].[FISCAL YEAR].&amp;[2016]"/>
            <x15:cachedUniqueName index="3" name="[TimeSeries].[FISCAL YEAR].&amp;[2017]"/>
            <x15:cachedUniqueName index="4" name="[TimeSeries].[FISCAL YEAR].&amp;[2018]"/>
          </x15:cachedUniqueNames>
        </ext>
      </extLst>
    </cacheField>
    <cacheField name="[TimeSeries].[QUARTER LABEL].[QUARTER LABEL]" caption="QUARTER LABEL" numFmtId="0" hierarchy="46" level="1">
      <sharedItems count="4">
        <s v="Q1"/>
        <s v="Q2"/>
        <s v="Q3"/>
        <s v="Q4"/>
      </sharedItems>
    </cacheField>
    <cacheField name="[Measures].[Vertical Analysis Amount]" caption="Vertical Analysis Amount" numFmtId="0" hierarchy="97" level="32767"/>
    <cacheField name="[SumMethod].[SUM METHOD].[SUM METHOD]" caption="SUM METHOD" numFmtId="0" hierarchy="40" level="1">
      <sharedItems containsSemiMixedTypes="0" containsNonDate="0" containsString="0"/>
    </cacheField>
  </cacheFields>
  <cacheHierarchies count="130">
    <cacheHierarchy uniqueName="[Actual].[ACCOUNT KEY]" caption="ACCOUNT KEY" attribute="1" defaultMemberUniqueName="[Actual].[ACCOUNT KEY].[All]" allUniqueName="[Actual].[ACCOUNT KEY].[All]" dimensionUniqueName="[Actual]" displayFolder="" count="2" memberValueDatatype="20" unbalanced="0"/>
    <cacheHierarchy uniqueName="[Actual].[PERIOD KEY]" caption="PERIOD KEY" attribute="1" defaultMemberUniqueName="[Actual].[PERIOD KEY].[All]" allUniqueName="[Actual].[PERIOD KEY].[All]" dimensionUniqueName="[Actual]" displayFolder="" count="2" memberValueDatatype="20" unbalanced="0"/>
    <cacheHierarchy uniqueName="[Actual].[AMOUNT]" caption="AMOUNT" attribute="1" defaultMemberUniqueName="[Actual].[AMOUNT].[All]" allUniqueName="[Actual].[AMOUNT].[All]" dimensionUniqueName="[Actual]" displayFolder="" count="2" memberValueDatatype="20" unbalanced="0"/>
    <cacheHierarchy uniqueName="[Actual].[SCENARIO KEY]" caption="SCENARIO KEY" attribute="1" defaultMemberUniqueName="[Actual].[SCENARIO KEY].[All]" allUniqueName="[Actual].[SCENARIO KEY].[All]" dimensionUniqueName="[Actual]" displayFolder="" count="2" memberValueDatatype="20" unbalanced="0"/>
    <cacheHierarchy uniqueName="[Budget].[ACCOUNT KEY]" caption="ACCOUNT KEY" attribute="1" defaultMemberUniqueName="[Budget].[ACCOUNT KEY].[All]" allUniqueName="[Budget].[ACCOUNT KEY].[All]" dimensionUniqueName="[Budget]" displayFolder="" count="2" memberValueDatatype="20" unbalanced="0"/>
    <cacheHierarchy uniqueName="[Budget].[PERIOD KEY]" caption="PERIOD KEY" attribute="1" defaultMemberUniqueName="[Budget].[PERIOD KEY].[All]" allUniqueName="[Budget].[PERIOD KEY].[All]" dimensionUniqueName="[Budget]" displayFolder="" count="2" memberValueDatatype="20" unbalanced="0"/>
    <cacheHierarchy uniqueName="[Budget].[AMOUNT]" caption="AMOUNT" attribute="1" defaultMemberUniqueName="[Budget].[AMOUNT].[All]" allUniqueName="[Budget].[AMOUNT].[All]" dimensionUniqueName="[Budget]" displayFolder="" count="2" memberValueDatatype="20" unbalanced="0"/>
    <cacheHierarchy uniqueName="[Budget].[SCENARIO KEY]" caption="SCENARIO KEY" attribute="1" defaultMemberUniqueName="[Budget].[SCENARIO KEY].[All]" allUniqueName="[Budget].[SCENARIO KEY].[All]" dimensionUniqueName="[Budget]" displayFolder="" count="2" memberValueDatatype="20" unbalanced="0"/>
    <cacheHierarchy uniqueName="[COA].[ACCOUNT KEY]" caption="ACCOUNT KEY" attribute="1" defaultMemberUniqueName="[COA].[ACCOUNT KEY].[All]" allUniqueName="[COA].[ACCOUNT KEY].[All]" dimensionUniqueName="[COA]" displayFolder="" count="2" memberValueDatatype="130" unbalanced="0"/>
    <cacheHierarchy uniqueName="[COA].[ACCOUNT]" caption="ACCOUNT" attribute="1" defaultMemberUniqueName="[COA].[ACCOUNT].[All]" allUniqueName="[COA].[ACCOUNT].[All]" dimensionUniqueName="[COA]" displayFolder="" count="2" memberValueDatatype="130" unbalanced="0">
      <fieldsUsage count="2">
        <fieldUsage x="-1"/>
        <fieldUsage x="2"/>
      </fieldsUsage>
    </cacheHierarchy>
    <cacheHierarchy uniqueName="[COA].[CATEGORY]" caption="CATEGORY" attribute="1" defaultMemberUniqueName="[COA].[CATEGORY].[All]" allUniqueName="[COA].[CATEGORY].[All]" dimensionUniqueName="[COA]" displayFolder="" count="2" memberValueDatatype="130" unbalanced="0"/>
    <cacheHierarchy uniqueName="[COA].[SUB-HEADER]" caption="SUB-HEADER" attribute="1" defaultMemberUniqueName="[COA].[SUB-HEADER].[All]" allUniqueName="[COA].[SUB-HEADER].[All]" dimensionUniqueName="[COA]" displayFolder="" count="2" memberValueDatatype="130" unbalanced="0">
      <fieldsUsage count="2">
        <fieldUsage x="-1"/>
        <fieldUsage x="1"/>
      </fieldsUsage>
    </cacheHierarchy>
    <cacheHierarchy uniqueName="[COA].[HEADER KEY]" caption="HEADER KEY" attribute="1" defaultMemberUniqueName="[COA].[HEADER KEY].[All]" allUniqueName="[COA].[HEADER KEY].[All]" dimensionUniqueName="[COA]" displayFolder="" count="2" memberValueDatatype="20" unbalanced="0"/>
    <cacheHierarchy uniqueName="[COA].[SUB-HEADER DETAIL]" caption="SUB-HEADER DETAIL" attribute="1" defaultMemberUniqueName="[COA].[SUB-HEADER DETAIL].[All]" allUniqueName="[COA].[SUB-HEADER DETAIL].[All]" dimensionUniqueName="[COA]" displayFolder="" count="2" memberValueDatatype="20" unbalanced="0"/>
    <cacheHierarchy uniqueName="[COA].[REPORT SIGN]" caption="REPORT SIGN" attribute="1" defaultMemberUniqueName="[COA].[REPORT SIGN].[All]" allUniqueName="[COA].[REPORT SIGN].[All]" dimensionUniqueName="[COA]" displayFolder="" count="2" memberValueDatatype="20" unbalanced="0"/>
    <cacheHierarchy uniqueName="[COA].[CALCULATION SIGN]" caption="CALCULATION SIGN" attribute="1" defaultMemberUniqueName="[COA].[CALCULATION SIGN].[All]" allUniqueName="[COA].[CALCULATION SIGN].[All]" dimensionUniqueName="[COA]" displayFolder="" count="2" memberValueDatatype="20" unbalanced="0"/>
    <cacheHierarchy uniqueName="[COA].[SUB HEADER KEY]" caption="SUB HEADER KEY" attribute="1" defaultMemberUniqueName="[COA].[SUB HEADER KEY].[All]" allUniqueName="[COA].[SUB HEADER KEY].[All]" dimensionUniqueName="[COA]" displayFolder="" count="2" memberValueDatatype="130" unbalanced="0"/>
    <cacheHierarchy uniqueName="[DataType].[KEY]" caption="KEY" attribute="1" defaultMemberUniqueName="[DataType].[KEY].[All]" allUniqueName="[DataType].[KEY].[All]" dimensionUniqueName="[DataType]" displayFolder="" count="2" memberValueDatatype="20" unbalanced="0"/>
    <cacheHierarchy uniqueName="[DataType].[DATA TYPE]" caption="DATA TYPE" attribute="1" defaultMemberUniqueName="[DataType].[DATA TYPE].[All]" allUniqueName="[DataType].[DATA TYPE].[All]" dimensionUniqueName="[DataType]" displayFolder="" count="2" memberValueDatatype="130" unbalanced="0"/>
    <cacheHierarchy uniqueName="[DB_TimeIntervalSlicer].[KEY]" caption="KEY" attribute="1" defaultMemberUniqueName="[DB_TimeIntervalSlicer].[KEY].[All]" allUniqueName="[DB_TimeIntervalSlicer].[KEY].[All]" dimensionUniqueName="[DB_TimeIntervalSlicer]" displayFolder="" count="2" memberValueDatatype="20" unbalanced="0"/>
    <cacheHierarchy uniqueName="[DB_TimeIntervalSlicer].[TIME INTERVAL]" caption="TIME INTERVAL" attribute="1" defaultMemberUniqueName="[DB_TimeIntervalSlicer].[TIME INTERVAL].[All]" allUniqueName="[DB_TimeIntervalSlicer].[TIME INTERVAL].[All]" dimensionUniqueName="[DB_TimeIntervalSlicer]" displayFolder="" count="2" memberValueDatatype="130" unbalanced="0"/>
    <cacheHierarchy uniqueName="[Header].[HEADER KEY]" caption="HEADER KEY" attribute="1" defaultMemberUniqueName="[Header].[HEADER KEY].[All]" allUniqueName="[Header].[HEADER KEY].[All]" dimensionUniqueName="[Header]" displayFolder="" count="2" memberValueDatatype="20" unbalanced="0"/>
    <cacheHierarchy uniqueName="[Header].[HEADER]" caption="HEADER" attribute="1" defaultMemberUniqueName="[Header].[HEADER].[All]" allUniqueName="[Header].[HEADER].[All]" dimensionUniqueName="[Header]" displayFolder="" count="2" memberValueDatatype="130" unbalanced="0">
      <fieldsUsage count="2">
        <fieldUsage x="-1"/>
        <fieldUsage x="0"/>
      </fieldsUsage>
    </cacheHierarchy>
    <cacheHierarchy uniqueName="[Header].[DETAILS]" caption="DETAILS" attribute="1" defaultMemberUniqueName="[Header].[DETAILS].[All]" allUniqueName="[Header].[DETAILS].[All]" dimensionUniqueName="[Header]" displayFolder="" count="2" memberValueDatatype="20" unbalanced="0"/>
    <cacheHierarchy uniqueName="[Header].[CALCULATION]" caption="CALCULATION" attribute="1" defaultMemberUniqueName="[Header].[CALCULATION].[All]" allUniqueName="[Header].[CALCULATION].[All]" dimensionUniqueName="[Header]" displayFolder="" count="2" memberValueDatatype="20" unbalanced="0"/>
    <cacheHierarchy uniqueName="[Header].[VAR CALCULATION]" caption="VAR CALCULATION" attribute="1" defaultMemberUniqueName="[Header].[VAR CALCULATION].[All]" allUniqueName="[Header].[VAR CALCULATION].[All]" dimensionUniqueName="[Header]" displayFolder="" count="2" memberValueDatatype="20" unbalanced="0"/>
    <cacheHierarchy uniqueName="[Header].[CATEGORY]" caption="CATEGORY" attribute="1" defaultMemberUniqueName="[Header].[CATEGORY].[All]" allUniqueName="[Header].[CATEGORY].[All]" dimensionUniqueName="[Header]" displayFolder="" count="2" memberValueDatatype="130" unbalanced="0"/>
    <cacheHierarchy uniqueName="[HorAnalysis].[KEY]" caption="KEY" attribute="1" defaultMemberUniqueName="[HorAnalysis].[KEY].[All]" allUniqueName="[HorAnalysis].[KEY].[All]" dimensionUniqueName="[HorAnalysis]" displayFolder="" count="2" memberValueDatatype="20" unbalanced="0"/>
    <cacheHierarchy uniqueName="[HorAnalysis].[ANALYSIS METHOD]" caption="ANALYSIS METHOD" attribute="1" defaultMemberUniqueName="[HorAnalysis].[ANALYSIS METHOD].[All]" allUniqueName="[HorAnalysis].[ANALYSIS METHOD].[All]" dimensionUniqueName="[HorAnalysis]" displayFolder="" count="2" memberValueDatatype="130" unbalanced="0"/>
    <cacheHierarchy uniqueName="[RepPLSlicer].[KEY]" caption="KEY" attribute="1" defaultMemberUniqueName="[RepPLSlicer].[KEY].[All]" allUniqueName="[RepPLSlicer].[KEY].[All]" dimensionUniqueName="[RepPLSlicer]" displayFolder="" count="2" memberValueDatatype="20" unbalanced="0"/>
    <cacheHierarchy uniqueName="[RepPLSlicer].[PL SLICER]" caption="PL SLICER" attribute="1" defaultMemberUniqueName="[RepPLSlicer].[PL SLICER].[All]" allUniqueName="[RepPLSlicer].[PL SLICER].[All]" dimensionUniqueName="[RepPLSlicer]" displayFolder="" count="2" memberValueDatatype="130" unbalanced="0"/>
    <cacheHierarchy uniqueName="[RepPLSlicer].[SCENARIO KEY]" caption="SCENARIO KEY" attribute="1" defaultMemberUniqueName="[RepPLSlicer].[SCENARIO KEY].[All]" allUniqueName="[RepPLSlicer].[SCENARIO KEY].[All]" dimensionUniqueName="[RepPLSlicer]" displayFolder="" count="2" memberValueDatatype="20" unbalanced="0"/>
    <cacheHierarchy uniqueName="[RepPLSlicer].[SUM METHOD KEY]" caption="SUM METHOD KEY" attribute="1" defaultMemberUniqueName="[RepPLSlicer].[SUM METHOD KEY].[All]" allUniqueName="[RepPLSlicer].[SUM METHOD KEY].[All]" dimensionUniqueName="[RepPLSlicer]" displayFolder="" count="2" memberValueDatatype="20" unbalanced="0"/>
    <cacheHierarchy uniqueName="[RepVarSlicer].[KEY]" caption="KEY" attribute="1" defaultMemberUniqueName="[RepVarSlicer].[KEY].[All]" allUniqueName="[RepVarSlicer].[KEY].[All]" dimensionUniqueName="[RepVarSlicer]" displayFolder="" count="2" memberValueDatatype="20" unbalanced="0"/>
    <cacheHierarchy uniqueName="[RepVarSlicer].[VARIANCE SLICER]" caption="VARIANCE SLICER" attribute="1" defaultMemberUniqueName="[RepVarSlicer].[VARIANCE SLICER].[All]" allUniqueName="[RepVarSlicer].[VARIANCE SLICER].[All]" dimensionUniqueName="[RepVarSlicer]" displayFolder="" count="2" memberValueDatatype="130" unbalanced="0"/>
    <cacheHierarchy uniqueName="[RepVarSlicer].[DATA TYPE KEY]" caption="DATA TYPE KEY" attribute="1" defaultMemberUniqueName="[RepVarSlicer].[DATA TYPE KEY].[All]" allUniqueName="[RepVarSlicer].[DATA TYPE KEY].[All]" dimensionUniqueName="[RepVarSlicer]" displayFolder="" count="2" memberValueDatatype="20" unbalanced="0"/>
    <cacheHierarchy uniqueName="[RepVarSlicer].[SUM METHOD KEY]" caption="SUM METHOD KEY" attribute="1" defaultMemberUniqueName="[RepVarSlicer].[SUM METHOD KEY].[All]" allUniqueName="[RepVarSlicer].[SUM METHOD KEY].[All]" dimensionUniqueName="[RepVarSlicer]" displayFolder="" count="2" memberValueDatatype="20" unbalanced="0"/>
    <cacheHierarchy uniqueName="[Scenario].[KEY]" caption="KEY" attribute="1" defaultMemberUniqueName="[Scenario].[KEY].[All]" allUniqueName="[Scenario].[KEY].[All]" dimensionUniqueName="[Scenario]" displayFolder="" count="2" memberValueDatatype="20" unbalanced="0"/>
    <cacheHierarchy uniqueName="[Scenario].[SCENARIO]" caption="SCENARIO" attribute="1" defaultMemberUniqueName="[Scenario].[SCENARIO].[All]" allUniqueName="[Scenario].[SCENARIO].[All]" dimensionUniqueName="[Scenario]" displayFolder="" count="2" memberValueDatatype="130" unbalanced="0"/>
    <cacheHierarchy uniqueName="[SumMethod].[KEY]" caption="KEY" attribute="1" defaultMemberUniqueName="[SumMethod].[KEY].[All]" allUniqueName="[SumMethod].[KEY].[All]" dimensionUniqueName="[SumMethod]" displayFolder="" count="2" memberValueDatatype="20" unbalanced="0"/>
    <cacheHierarchy uniqueName="[SumMethod].[SUM METHOD]" caption="SUM METHOD" attribute="1" defaultMemberUniqueName="[SumMethod].[SUM METHOD].[All]" allUniqueName="[SumMethod].[SUM METHOD].[All]" dimensionUniqueName="[SumMethod]" displayFolder="" count="2" memberValueDatatype="130" unbalanced="0">
      <fieldsUsage count="2">
        <fieldUsage x="-1"/>
        <fieldUsage x="6"/>
      </fieldsUsage>
    </cacheHierarchy>
    <cacheHierarchy uniqueName="[TimeSeries].[PERIOD KEY]" caption="PERIOD KEY" attribute="1" defaultMemberUniqueName="[TimeSeries].[PERIOD KEY].[All]" allUniqueName="[TimeSeries].[PERIOD KEY].[All]" dimensionUniqueName="[TimeSeries]" displayFolder="" count="2" memberValueDatatype="20" unbalanced="0"/>
    <cacheHierarchy uniqueName="[TimeSeries].[EOPERIOD KEY]" caption="EOPERIOD KEY" attribute="1" time="1" defaultMemberUniqueName="[TimeSeries].[EOPERIOD KEY].[All]" allUniqueName="[TimeSeries].[EOPERIOD KEY].[All]" dimensionUniqueName="[TimeSeries]" displayFolder="" count="2" memberValueDatatype="7" unbalanced="0"/>
    <cacheHierarchy uniqueName="[TimeSeries].[CALENDAR YEAR]" caption="CALENDAR YEAR" attribute="1" defaultMemberUniqueName="[TimeSeries].[CALENDAR YEAR].[All]" allUniqueName="[TimeSeries].[CALENDAR YEAR].[All]" dimensionUniqueName="[TimeSeries]" displayFolder="" count="2" memberValueDatatype="20" unbalanced="0"/>
    <cacheHierarchy uniqueName="[TimeSeries].[MONTH KEY]" caption="MONTH KEY" attribute="1" defaultMemberUniqueName="[TimeSeries].[MONTH KEY].[All]" allUniqueName="[TimeSeries].[MONTH KEY].[All]" dimensionUniqueName="[TimeSeries]" displayFolder="" count="2" memberValueDatatype="20" unbalanced="0"/>
    <cacheHierarchy uniqueName="[TimeSeries].[FISCAL YEAR]" caption="FISCAL YEAR" attribute="1" defaultMemberUniqueName="[TimeSeries].[FISCAL YEAR].[All]" allUniqueName="[TimeSeries].[FISCAL YEAR].[All]" dimensionUniqueName="[TimeSeries]" displayFolder="" count="2" memberValueDatatype="20" unbalanced="0">
      <fieldsUsage count="2">
        <fieldUsage x="-1"/>
        <fieldUsage x="3"/>
      </fieldsUsage>
    </cacheHierarchy>
    <cacheHierarchy uniqueName="[TimeSeries].[QUARTER LABEL]" caption="QUARTER LABEL" attribute="1" defaultMemberUniqueName="[TimeSeries].[QUARTER LABEL].[All]" allUniqueName="[TimeSeries].[QUARTER LABEL].[All]" dimensionUniqueName="[TimeSeries]" displayFolder="" count="2" memberValueDatatype="130" unbalanced="0">
      <fieldsUsage count="2">
        <fieldUsage x="-1"/>
        <fieldUsage x="4"/>
      </fieldsUsage>
    </cacheHierarchy>
    <cacheHierarchy uniqueName="[TimeSeries].[EOPERIOD LABEL]" caption="EOPERIOD LABEL" attribute="1" defaultMemberUniqueName="[TimeSeries].[EOPERIOD LABEL].[All]" allUniqueName="[TimeSeries].[EOPERIOD LABEL].[All]" dimensionUniqueName="[TimeSeries]" displayFolder="" count="2" memberValueDatatype="130" unbalanced="0"/>
    <cacheHierarchy uniqueName="[TimeSeries].[QUARTER KEY]" caption="QUARTER KEY" attribute="1" defaultMemberUniqueName="[TimeSeries].[QUARTER KEY].[All]" allUniqueName="[TimeSeries].[QUARTER KEY].[All]" dimensionUniqueName="[TimeSeries]" displayFolder="" count="2" memberValueDatatype="130" unbalanced="0"/>
    <cacheHierarchy uniqueName="[Measures].[Actual Amount]" caption="Actual Amount" measure="1" displayFolder="" measureGroup="Actual" count="0"/>
    <cacheHierarchy uniqueName="[Measures].[Actual Amount w/ Report Sign]" caption="Actual Amount w/ Report Sign" measure="1" displayFolder="" measureGroup="Actual" count="0"/>
    <cacheHierarchy uniqueName="[Measures].[Actual Amount w/ Calculation Sign]" caption="Actual Amount w/ Calculation Sign" measure="1" displayFolder="" measureGroup="Actual" count="0"/>
    <cacheHierarchy uniqueName="[Measures].[Actual Running Sum]" caption="Actual Running Sum" measure="1" displayFolder="" measureGroup="Actual" count="0"/>
    <cacheHierarchy uniqueName="[Measures].[Actual Total Expenses]" caption="Actual Total Expenses" measure="1" displayFolder="" measureGroup="Actual" count="0"/>
    <cacheHierarchy uniqueName="[Measures].[Actual Header Amount]" caption="Actual Header Amount" measure="1" displayFolder="" measureGroup="Actual" count="0"/>
    <cacheHierarchy uniqueName="[Measures].[Actual Report Amount]" caption="Actual Report Amount" measure="1" displayFolder="" measureGroup="Actual" count="0"/>
    <cacheHierarchy uniqueName="[Measures].[Header Detail]" caption="Header Detail" measure="1" displayFolder="" measureGroup="Actual" count="0"/>
    <cacheHierarchy uniqueName="[Measures].[Header Calculation]" caption="Header Calculation" measure="1" displayFolder="" measureGroup="Actual" count="0"/>
    <cacheHierarchy uniqueName="[Measures].[Account IsFiltered]" caption="Account IsFiltered" measure="1" displayFolder="" measureGroup="Actual" count="0"/>
    <cacheHierarchy uniqueName="[Measures].[Budget Amount]" caption="Budget Amount" measure="1" displayFolder="" measureGroup="Budget" count="0"/>
    <cacheHierarchy uniqueName="[Measures].[Budget Amount w/ Report Sign]" caption="Budget Amount w/ Report Sign" measure="1" displayFolder="" measureGroup="Budget" count="0"/>
    <cacheHierarchy uniqueName="[Measures].[Budget Amount w/ Calculation Sign]" caption="Budget Amount w/ Calculation Sign" measure="1" displayFolder="" measureGroup="Budget" count="0"/>
    <cacheHierarchy uniqueName="[Measures].[Budget Running Sum]" caption="Budget Running Sum" measure="1" displayFolder="" measureGroup="Budget" count="0"/>
    <cacheHierarchy uniqueName="[Measures].[Budget Total Expense]" caption="Budget Total Expense" measure="1" displayFolder="" measureGroup="Budget" count="0"/>
    <cacheHierarchy uniqueName="[Measures].[Budget Header Amount]" caption="Budget Header Amount" measure="1" displayFolder="" measureGroup="Budget" count="0"/>
    <cacheHierarchy uniqueName="[Measures].[Budget Report Amount]" caption="Budget Report Amount" measure="1" displayFolder="" measureGroup="Budget" count="0"/>
    <cacheHierarchy uniqueName="[Measures].[Var $]" caption="Var $" measure="1" displayFolder="" measureGroup="Actual" count="0"/>
    <cacheHierarchy uniqueName="[Measures].[Var %]" caption="Var %" measure="1" displayFolder="" measureGroup="Actual" count="0"/>
    <cacheHierarchy uniqueName="[Measures].[Actual Prior Fiscal Year]" caption="Actual Prior Fiscal Year" measure="1" displayFolder="" measureGroup="Actual" count="0"/>
    <cacheHierarchy uniqueName="[Measures].[Actual Prior Quarter]" caption="Actual Prior Quarter" measure="1" displayFolder="" measureGroup="Actual" count="0"/>
    <cacheHierarchy uniqueName="[Measures].[Actual Prior Period Amount]" caption="Actual Prior Period Amount" measure="1" displayFolder="" measureGroup="Actual" count="0"/>
    <cacheHierarchy uniqueName="[Measures].[Change $ vs Prior Period]" caption="Change $ vs Prior Period" measure="1" displayFolder="" measureGroup="Actual" count="0"/>
    <cacheHierarchy uniqueName="[Measures].[Change % vs Prior Period]" caption="Change % vs Prior Period" measure="1" displayFolder="" measureGroup="Actual" count="0"/>
    <cacheHierarchy uniqueName="[Measures].[Actual Base Year Amount]" caption="Actual Base Year Amount" measure="1" displayFolder="" measureGroup="Actual" count="0"/>
    <cacheHierarchy uniqueName="[Measures].[Actual YoY%]" caption="Actual YoY%" measure="1" displayFolder="" measureGroup="Actual" count="0"/>
    <cacheHierarchy uniqueName="[Measures].[Actual Base Quarter Amount]" caption="Actual Base Quarter Amount" measure="1" displayFolder="" measureGroup="Actual" count="0"/>
    <cacheHierarchy uniqueName="[Measures].[Actual Base Period Amount]" caption="Actual Base Period Amount" measure="1" displayFolder="" measureGroup="Actual" count="0"/>
    <cacheHierarchy uniqueName="[Measures].[Growth $]" caption="Growth $" measure="1" displayFolder="" measureGroup="Actual" count="0"/>
    <cacheHierarchy uniqueName="[Measures].[Growth %]" caption="Growth %" measure="1" displayFolder="" measureGroup="Actual" count="0"/>
    <cacheHierarchy uniqueName="[Measures].[Actual Same Quarter Last Year]" caption="Actual Same Quarter Last Year" measure="1" displayFolder="" measureGroup="Actual" count="0"/>
    <cacheHierarchy uniqueName="[Measures].[Actual QoQ$]" caption="Actual QoQ$" measure="1" displayFolder="" measureGroup="Actual" count="0"/>
    <cacheHierarchy uniqueName="[Measures].[Actual QoQ%]" caption="Actual QoQ%" measure="1" displayFolder="" measureGroup="Actual" count="0"/>
    <cacheHierarchy uniqueName="[Measures].[Actual PoP%]" caption="Actual PoP%" measure="1" displayFolder="" measureGroup="Actual" count="0"/>
    <cacheHierarchy uniqueName="[Measures].[Actual Cumulative Amount]" caption="Actual Cumulative Amount" measure="1" displayFolder="" measureGroup="Actual" count="0"/>
    <cacheHierarchy uniqueName="[Measures].[Sub-header IsFiltered]" caption="Sub-header IsFiltered" measure="1" displayFolder="" measureGroup="Actual" count="0"/>
    <cacheHierarchy uniqueName="[Measures].[Sub Header Detail]" caption="Sub Header Detail" measure="1" displayFolder="" measureGroup="Actual" count="0"/>
    <cacheHierarchy uniqueName="[Measures].[PL Amount]" caption="PL Amount" measure="1" displayFolder="" measureGroup="Actual" count="0"/>
    <cacheHierarchy uniqueName="[Measures].[Scenario Selected]" caption="Scenario Selected" measure="1" displayFolder="" measureGroup="Scenario" count="0"/>
    <cacheHierarchy uniqueName="[Measures].[Sum Method Selected]" caption="Sum Method Selected" measure="1" displayFolder="" measureGroup="SumMethod" count="0"/>
    <cacheHierarchy uniqueName="[Measures].[PL Slicer Selected]" caption="PL Slicer Selected" measure="1" displayFolder="" measureGroup="RepPLSlicer" count="0"/>
    <cacheHierarchy uniqueName="[Measures].[Budget Cumulative Amount]" caption="Budget Cumulative Amount" measure="1" displayFolder="" measureGroup="Budget" count="0"/>
    <cacheHierarchy uniqueName="[Measures].[HorAnalysis Selected]" caption="HorAnalysis Selected" measure="1" displayFolder="" measureGroup="HorAnalysis" count="0"/>
    <cacheHierarchy uniqueName="[Measures].[Horizontal Analysis Amount]" caption="Horizontal Analysis Amount" measure="1" displayFolder="" measureGroup="Actual" count="0"/>
    <cacheHierarchy uniqueName="[Measures].[Revenue]" caption="Revenue" measure="1" displayFolder="" measureGroup="Actual" count="0"/>
    <cacheHierarchy uniqueName="[Measures].[% Over Revenue]" caption="% Over Revenue" measure="1" displayFolder="" measureGroup="Actual" count="0"/>
    <cacheHierarchy uniqueName="[Measures].[Revenue Cumulative]" caption="Revenue Cumulative" measure="1" displayFolder="" measureGroup="Actual" count="0"/>
    <cacheHierarchy uniqueName="[Measures].[% Over Revenue Cumulative]" caption="% Over Revenue Cumulative" measure="1" displayFolder="" measureGroup="Actual" count="0"/>
    <cacheHierarchy uniqueName="[Measures].[Vertical Analysis Amount]" caption="Vertical Analysis Amount" measure="1" displayFolder="" measureGroup="Actual" count="0" oneField="1">
      <fieldsUsage count="1">
        <fieldUsage x="5"/>
      </fieldsUsage>
    </cacheHierarchy>
    <cacheHierarchy uniqueName="[Measures].[Var $ Cumulative]" caption="Var $ Cumulative" measure="1" displayFolder="" measureGroup="Actual" count="0"/>
    <cacheHierarchy uniqueName="[Measures].[Var % Cumulative]" caption="Var % Cumulative" measure="1" displayFolder="" measureGroup="Actual" count="0"/>
    <cacheHierarchy uniqueName="[Measures].[Variance Slicer Selected]" caption="Variance Slicer Selected" measure="1" displayFolder="" measureGroup="RepVarSlicer" count="0"/>
    <cacheHierarchy uniqueName="[Measures].[Variance Analysis Amount]" caption="Variance Analysis Amount" measure="1" displayFolder="" measureGroup="Actual" count="0"/>
    <cacheHierarchy uniqueName="[Measures].[Period Selected]" caption="Period Selected" measure="1" displayFolder="" measureGroup="TimeSeries" count="0"/>
    <cacheHierarchy uniqueName="[Measures].[DB Actual Account Amount]" caption="DB Actual Account Amount" measure="1" displayFolder="" measureGroup="Actual" count="0"/>
    <cacheHierarchy uniqueName="[Measures].[DB Budget Account Amount]" caption="DB Budget Account Amount" measure="1" displayFolder="" measureGroup="Actual" count="0"/>
    <cacheHierarchy uniqueName="[Measures].[DB Var $ Amount]" caption="DB Var $ Amount" measure="1" displayFolder="" measureGroup="Actual" count="0"/>
    <cacheHierarchy uniqueName="[Measures].[DB Var % Amount]" caption="DB Var % Amount" measure="1" displayFolder="" measureGroup="Actual" count="0"/>
    <cacheHierarchy uniqueName="[Measures].[Time Interval Selected]" caption="Time Interval Selected" measure="1" displayFolder="" measureGroup="DB_TimeIntervalSlicer" count="0"/>
    <cacheHierarchy uniqueName="[Measures].[Actual Report Amount w/ Time Filter]" caption="Actual Report Amount w/ Time Filter" measure="1" displayFolder="" measureGroup="Actual" count="0"/>
    <cacheHierarchy uniqueName="[Measures].[Var $ w/ Time Filter]" caption="Var $ w/ Time Filter" measure="1" displayFolder="" measureGroup="Actual" count="0"/>
    <cacheHierarchy uniqueName="[Measures].[Var % w/ Time Filter]" caption="Var % w/ Time Filter" measure="1" displayFolder="" measureGroup="Actual" count="0"/>
    <cacheHierarchy uniqueName="[Measures].[Growth % w/ Time Filter]" caption="Growth % w/ Time Filter" measure="1" displayFolder="" measureGroup="Actual" count="0"/>
    <cacheHierarchy uniqueName="[Measures].[% Over Revenue w/ Time Filter]" caption="% Over Revenue w/ Time Filter" measure="1" displayFolder="" measureGroup="Actual" count="0"/>
    <cacheHierarchy uniqueName="[Measures].[__XL_Count Budget]" caption="__XL_Count Budget" measure="1" displayFolder="" measureGroup="Budget" count="0" hidden="1"/>
    <cacheHierarchy uniqueName="[Measures].[__XL_Count Actual]" caption="__XL_Count Actual" measure="1" displayFolder="" measureGroup="Actual" count="0" hidden="1"/>
    <cacheHierarchy uniqueName="[Measures].[__XL_Count TimeSeries]" caption="__XL_Count TimeSeries" measure="1" displayFolder="" measureGroup="TimeSeries" count="0" hidden="1"/>
    <cacheHierarchy uniqueName="[Measures].[__XL_Count COA]" caption="__XL_Count COA" measure="1" displayFolder="" measureGroup="COA" count="0" hidden="1"/>
    <cacheHierarchy uniqueName="[Measures].[__XL_Count Header]" caption="__XL_Count Header" measure="1" displayFolder="" measureGroup="Header" count="0" hidden="1"/>
    <cacheHierarchy uniqueName="[Measures].[__XL_Count Scenario]" caption="__XL_Count Scenario" measure="1" displayFolder="" measureGroup="Scenario" count="0" hidden="1"/>
    <cacheHierarchy uniqueName="[Measures].[__XL_Count SumMethod]" caption="__XL_Count SumMethod" measure="1" displayFolder="" measureGroup="SumMethod" count="0" hidden="1"/>
    <cacheHierarchy uniqueName="[Measures].[__XL_Count DataType]" caption="__XL_Count DataType" measure="1" displayFolder="" measureGroup="DataType" count="0" hidden="1"/>
    <cacheHierarchy uniqueName="[Measures].[__XL_Count HorAnalysis]" caption="__XL_Count HorAnalysis" measure="1" displayFolder="" measureGroup="HorAnalysis" count="0" hidden="1"/>
    <cacheHierarchy uniqueName="[Measures].[__XL_Count RepPLSlicer]" caption="__XL_Count RepPLSlicer" measure="1" displayFolder="" measureGroup="RepPLSlicer" count="0" hidden="1"/>
    <cacheHierarchy uniqueName="[Measures].[__XL_Count RepVarSlicer]" caption="__XL_Count RepVarSlicer" measure="1" displayFolder="" measureGroup="RepVarSlicer" count="0" hidden="1"/>
    <cacheHierarchy uniqueName="[Measures].[__XL_Count DB_TimeIntervalSlicer]" caption="__XL_Count DB_TimeIntervalSlicer" measure="1" displayFolder="" measureGroup="DB_TimeIntervalSlicer" count="0" hidden="1"/>
    <cacheHierarchy uniqueName="[Measures].[__No measures defined]" caption="__No measures defined" measure="1" displayFolder="" count="0" hidden="1"/>
    <cacheHierarchy uniqueName="[Measures].[Sum of KEY]" caption="Sum of KEY" measure="1" displayFolder="" measureGroup="RepPLSlicer" count="0" hidden="1">
      <extLst>
        <ext xmlns:x15="http://schemas.microsoft.com/office/spreadsheetml/2010/11/main" uri="{B97F6D7D-B522-45F9-BDA1-12C45D357490}">
          <x15:cacheHierarchy aggregatedColumn="29"/>
        </ext>
      </extLst>
    </cacheHierarchy>
    <cacheHierarchy uniqueName="[Measures].[Count of QUARTER LABEL]" caption="Count of QUARTER LABEL" measure="1" displayFolder="" measureGroup="TimeSeries" count="0" hidden="1">
      <extLst>
        <ext xmlns:x15="http://schemas.microsoft.com/office/spreadsheetml/2010/11/main" uri="{B97F6D7D-B522-45F9-BDA1-12C45D357490}">
          <x15:cacheHierarchy aggregatedColumn="46"/>
        </ext>
      </extLst>
    </cacheHierarchy>
    <cacheHierarchy uniqueName="[Measures].[Sum of VAR CALCULATION]" caption="Sum of VAR CALCULATION" measure="1" displayFolder="" measureGroup="Header" count="0" hidden="1">
      <extLst>
        <ext xmlns:x15="http://schemas.microsoft.com/office/spreadsheetml/2010/11/main" uri="{B97F6D7D-B522-45F9-BDA1-12C45D357490}">
          <x15:cacheHierarchy aggregatedColumn="25"/>
        </ext>
      </extLst>
    </cacheHierarchy>
    <cacheHierarchy uniqueName="[Measures].[Count of ACCOUNT]" caption="Count of ACCOUNT" measure="1" displayFolder="" measureGroup="COA" count="0" hidden="1">
      <extLst>
        <ext xmlns:x15="http://schemas.microsoft.com/office/spreadsheetml/2010/11/main" uri="{B97F6D7D-B522-45F9-BDA1-12C45D357490}">
          <x15:cacheHierarchy aggregatedColumn="9"/>
        </ext>
      </extLst>
    </cacheHierarchy>
  </cacheHierarchies>
  <kpis count="0"/>
  <dimensions count="13">
    <dimension name="Actual" uniqueName="[Actual]" caption="Actual"/>
    <dimension name="Budget" uniqueName="[Budget]" caption="Budget"/>
    <dimension name="COA" uniqueName="[COA]" caption="COA"/>
    <dimension name="DataType" uniqueName="[DataType]" caption="DataType"/>
    <dimension name="DB_TimeIntervalSlicer" uniqueName="[DB_TimeIntervalSlicer]" caption="DB_TimeIntervalSlicer"/>
    <dimension name="Header" uniqueName="[Header]" caption="Header"/>
    <dimension name="HorAnalysis" uniqueName="[HorAnalysis]" caption="HorAnalysis"/>
    <dimension measure="1" name="Measures" uniqueName="[Measures]" caption="Measures"/>
    <dimension name="RepPLSlicer" uniqueName="[RepPLSlicer]" caption="RepPLSlicer"/>
    <dimension name="RepVarSlicer" uniqueName="[RepVarSlicer]" caption="RepVarSlicer"/>
    <dimension name="Scenario" uniqueName="[Scenario]" caption="Scenario"/>
    <dimension name="SumMethod" uniqueName="[SumMethod]" caption="SumMethod"/>
    <dimension name="TimeSeries" uniqueName="[TimeSeries]" caption="TimeSeries"/>
  </dimensions>
  <measureGroups count="12">
    <measureGroup name="Actual" caption="Actual"/>
    <measureGroup name="Budget" caption="Budget"/>
    <measureGroup name="COA" caption="COA"/>
    <measureGroup name="DataType" caption="DataType"/>
    <measureGroup name="DB_TimeIntervalSlicer" caption="DB_TimeIntervalSlicer"/>
    <measureGroup name="Header" caption="Header"/>
    <measureGroup name="HorAnalysis" caption="HorAnalysis"/>
    <measureGroup name="RepPLSlicer" caption="RepPLSlicer"/>
    <measureGroup name="RepVarSlicer" caption="RepVarSlicer"/>
    <measureGroup name="Scenario" caption="Scenario"/>
    <measureGroup name="SumMethod" caption="SumMethod"/>
    <measureGroup name="TimeSeries" caption="TimeSeries"/>
  </measureGroups>
  <maps count="23">
    <map measureGroup="0" dimension="0"/>
    <map measureGroup="0" dimension="2"/>
    <map measureGroup="0" dimension="5"/>
    <map measureGroup="0" dimension="12"/>
    <map measureGroup="1" dimension="1"/>
    <map measureGroup="1" dimension="2"/>
    <map measureGroup="1" dimension="5"/>
    <map measureGroup="1" dimension="12"/>
    <map measureGroup="2" dimension="2"/>
    <map measureGroup="2" dimension="5"/>
    <map measureGroup="3" dimension="3"/>
    <map measureGroup="4" dimension="4"/>
    <map measureGroup="5" dimension="5"/>
    <map measureGroup="6" dimension="6"/>
    <map measureGroup="7" dimension="8"/>
    <map measureGroup="7" dimension="10"/>
    <map measureGroup="7" dimension="11"/>
    <map measureGroup="8" dimension="3"/>
    <map measureGroup="8" dimension="9"/>
    <map measureGroup="8" dimension="11"/>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51.559764930556" backgroundQuery="1" createdVersion="6" refreshedVersion="7" minRefreshableVersion="3" recordCount="0" supportSubquery="1" supportAdvancedDrill="1" xr:uid="{320DAFC9-3203-4E32-8170-39AB3C96AC50}">
  <cacheSource type="external" connectionId="6"/>
  <cacheFields count="8">
    <cacheField name="[COA].[SUB-HEADER].[SUB-HEADER]" caption="SUB-HEADER" numFmtId="0" hierarchy="11" level="1">
      <sharedItems count="10">
        <s v="Opening Stock"/>
        <s v="Net Purchases"/>
        <s v="Closing Stock"/>
        <s v="Motor Vehicle Expenses" u="1"/>
        <s v="Website Expenses" u="1"/>
        <s v="Employment Expenses" u="1"/>
        <s v="Occupancy Costs" u="1"/>
        <s v="General &amp; Administrative" u="1"/>
        <s v="Marketing &amp; Promotional" u="1"/>
        <s v="Operating Expenses" u="1"/>
      </sharedItems>
      <extLst>
        <ext xmlns:x15="http://schemas.microsoft.com/office/spreadsheetml/2010/11/main" uri="{4F2E5C28-24EA-4eb8-9CBF-B6C8F9C3D259}">
          <x15:cachedUniqueNames>
            <x15:cachedUniqueName index="0" name="[COA].[SUB-HEADER].&amp;[Opening Stock]"/>
            <x15:cachedUniqueName index="1" name="[COA].[SUB-HEADER].&amp;[Net Purchases]"/>
            <x15:cachedUniqueName index="2" name="[COA].[SUB-HEADER].&amp;[Closing Stock]"/>
          </x15:cachedUniqueNames>
        </ext>
      </extLst>
    </cacheField>
    <cacheField name="[COA].[ACCOUNT].[ACCOUNT]" caption="ACCOUNT" numFmtId="0" hierarchy="9" level="1">
      <sharedItems containsNonDate="0" count="5">
        <s v="Fuel"/>
        <s v="Vehicle service costs"/>
        <s v="Tyres &amp; other replacement costs"/>
        <s v="Insurance"/>
        <s v="Registrations"/>
      </sharedItems>
    </cacheField>
    <cacheField name="[Header].[HEADER].[HEADER]" caption="HEADER" numFmtId="0" hierarchy="22" level="1">
      <sharedItems count="7">
        <s v="Net Sales"/>
        <s v="Cost of Sales"/>
        <s v="Gross Profit"/>
        <s v="Expenses"/>
        <s v="Operating Income (Loss)"/>
        <s v="Other Income"/>
        <s v="Net Profit (Loss)"/>
      </sharedItems>
      <extLst>
        <ext xmlns:x15="http://schemas.microsoft.com/office/spreadsheetml/2010/11/main" uri="{4F2E5C28-24EA-4eb8-9CBF-B6C8F9C3D259}">
          <x15:cachedUniqueNames>
            <x15:cachedUniqueName index="0" name="[Header].[HEADER].&amp;[Net Sales]"/>
            <x15:cachedUniqueName index="1" name="[Header].[HEADER].&amp;[Cost of Sales]"/>
            <x15:cachedUniqueName index="2" name="[Header].[HEADER].&amp;[Gross Profit]"/>
            <x15:cachedUniqueName index="3" name="[Header].[HEADER].&amp;[Expenses]"/>
            <x15:cachedUniqueName index="4" name="[Header].[HEADER].&amp;[Operating Income (Loss)]"/>
            <x15:cachedUniqueName index="5" name="[Header].[HEADER].&amp;[Other Income]"/>
            <x15:cachedUniqueName index="6" name="[Header].[HEADER].&amp;[Net Profit (Loss)]"/>
          </x15:cachedUniqueNames>
        </ext>
      </extLst>
    </cacheField>
    <cacheField name="[Measures].[PL Amount]" caption="PL Amount" numFmtId="0" hierarchy="86" level="32767"/>
    <cacheField name="[TimeSeries].[FISCAL YEAR].[FISCAL YEAR]" caption="FISCAL YEAR" numFmtId="0" hierarchy="45" level="1">
      <sharedItems containsSemiMixedTypes="0" containsString="0" containsNumber="1" containsInteger="1" minValue="2014" maxValue="2018" count="5">
        <n v="2014"/>
        <n v="2015"/>
        <n v="2016"/>
        <n v="2017"/>
        <n v="2018"/>
      </sharedItems>
      <extLst>
        <ext xmlns:x15="http://schemas.microsoft.com/office/spreadsheetml/2010/11/main" uri="{4F2E5C28-24EA-4eb8-9CBF-B6C8F9C3D259}">
          <x15:cachedUniqueNames>
            <x15:cachedUniqueName index="0" name="[TimeSeries].[FISCAL YEAR].&amp;[2014]"/>
            <x15:cachedUniqueName index="1" name="[TimeSeries].[FISCAL YEAR].&amp;[2015]"/>
            <x15:cachedUniqueName index="2" name="[TimeSeries].[FISCAL YEAR].&amp;[2016]"/>
            <x15:cachedUniqueName index="3" name="[TimeSeries].[FISCAL YEAR].&amp;[2017]"/>
            <x15:cachedUniqueName index="4" name="[TimeSeries].[FISCAL YEAR].&amp;[2018]"/>
          </x15:cachedUniqueNames>
        </ext>
      </extLst>
    </cacheField>
    <cacheField name="[TimeSeries].[QUARTER LABEL].[QUARTER LABEL]" caption="QUARTER LABEL" numFmtId="0" hierarchy="46" level="1">
      <sharedItems containsNonDate="0" count="4">
        <s v="Q1"/>
        <s v="Q2"/>
        <s v="Q3"/>
        <s v="Q4"/>
      </sharedItems>
    </cacheField>
    <cacheField name="[Scenario].[SCENARIO].[SCENARIO]" caption="SCENARIO" numFmtId="0" hierarchy="38" level="1">
      <sharedItems containsSemiMixedTypes="0" containsNonDate="0" containsString="0"/>
    </cacheField>
    <cacheField name="[SumMethod].[SUM METHOD].[SUM METHOD]" caption="SUM METHOD" numFmtId="0" hierarchy="40" level="1">
      <sharedItems containsSemiMixedTypes="0" containsNonDate="0" containsString="0"/>
    </cacheField>
  </cacheFields>
  <cacheHierarchies count="130">
    <cacheHierarchy uniqueName="[Actual].[ACCOUNT KEY]" caption="ACCOUNT KEY" attribute="1" defaultMemberUniqueName="[Actual].[ACCOUNT KEY].[All]" allUniqueName="[Actual].[ACCOUNT KEY].[All]" dimensionUniqueName="[Actual]" displayFolder="" count="0" memberValueDatatype="20" unbalanced="0"/>
    <cacheHierarchy uniqueName="[Actual].[PERIOD KEY]" caption="PERIOD KEY" attribute="1" defaultMemberUniqueName="[Actual].[PERIOD KEY].[All]" allUniqueName="[Actual].[PERIOD KEY].[All]" dimensionUniqueName="[Actual]" displayFolder="" count="0" memberValueDatatype="20" unbalanced="0"/>
    <cacheHierarchy uniqueName="[Actual].[AMOUNT]" caption="AMOUNT" attribute="1" defaultMemberUniqueName="[Actual].[AMOUNT].[All]" allUniqueName="[Actual].[AMOUNT].[All]" dimensionUniqueName="[Actual]" displayFolder="" count="0" memberValueDatatype="20" unbalanced="0"/>
    <cacheHierarchy uniqueName="[Actual].[SCENARIO KEY]" caption="SCENARIO KEY" attribute="1" defaultMemberUniqueName="[Actual].[SCENARIO KEY].[All]" allUniqueName="[Actual].[SCENARIO KEY].[All]" dimensionUniqueName="[Actual]" displayFolder="" count="0" memberValueDatatype="20" unbalanced="0"/>
    <cacheHierarchy uniqueName="[Budget].[ACCOUNT KEY]" caption="ACCOUNT KEY" attribute="1" defaultMemberUniqueName="[Budget].[ACCOUNT KEY].[All]" allUniqueName="[Budget].[ACCOUNT KEY].[All]" dimensionUniqueName="[Budget]" displayFolder="" count="0" memberValueDatatype="20" unbalanced="0"/>
    <cacheHierarchy uniqueName="[Budget].[PERIOD KEY]" caption="PERIOD KEY" attribute="1" defaultMemberUniqueName="[Budget].[PERIOD KEY].[All]" allUniqueName="[Budget].[PERIOD KEY].[All]" dimensionUniqueName="[Budget]" displayFolder="" count="0" memberValueDatatype="20" unbalanced="0"/>
    <cacheHierarchy uniqueName="[Budget].[AMOUNT]" caption="AMOUNT" attribute="1" defaultMemberUniqueName="[Budget].[AMOUNT].[All]" allUniqueName="[Budget].[AMOUNT].[All]" dimensionUniqueName="[Budget]" displayFolder="" count="0" memberValueDatatype="20" unbalanced="0"/>
    <cacheHierarchy uniqueName="[Budget].[SCENARIO KEY]" caption="SCENARIO KEY" attribute="1" defaultMemberUniqueName="[Budget].[SCENARIO KEY].[All]" allUniqueName="[Budget].[SCENARIO KEY].[All]" dimensionUniqueName="[Budget]" displayFolder="" count="0" memberValueDatatype="20" unbalanced="0"/>
    <cacheHierarchy uniqueName="[COA].[ACCOUNT KEY]" caption="ACCOUNT KEY" attribute="1" defaultMemberUniqueName="[COA].[ACCOUNT KEY].[All]" allUniqueName="[COA].[ACCOUNT KEY].[All]" dimensionUniqueName="[COA]" displayFolder="" count="0" memberValueDatatype="130" unbalanced="0"/>
    <cacheHierarchy uniqueName="[COA].[ACCOUNT]" caption="ACCOUNT" attribute="1" defaultMemberUniqueName="[COA].[ACCOUNT].[All]" allUniqueName="[COA].[ACCOUNT].[All]" dimensionUniqueName="[COA]" displayFolder="" count="2" memberValueDatatype="130" unbalanced="0">
      <fieldsUsage count="2">
        <fieldUsage x="-1"/>
        <fieldUsage x="1"/>
      </fieldsUsage>
    </cacheHierarchy>
    <cacheHierarchy uniqueName="[COA].[CATEGORY]" caption="CATEGORY" attribute="1" defaultMemberUniqueName="[COA].[CATEGORY].[All]" allUniqueName="[COA].[CATEGORY].[All]" dimensionUniqueName="[COA]" displayFolder="" count="0" memberValueDatatype="130" unbalanced="0"/>
    <cacheHierarchy uniqueName="[COA].[SUB-HEADER]" caption="SUB-HEADER" attribute="1" defaultMemberUniqueName="[COA].[SUB-HEADER].[All]" allUniqueName="[COA].[SUB-HEADER].[All]" dimensionUniqueName="[COA]" displayFolder="" count="2" memberValueDatatype="130" unbalanced="0">
      <fieldsUsage count="2">
        <fieldUsage x="-1"/>
        <fieldUsage x="0"/>
      </fieldsUsage>
    </cacheHierarchy>
    <cacheHierarchy uniqueName="[COA].[HEADER KEY]" caption="HEADER KEY" attribute="1" defaultMemberUniqueName="[COA].[HEADER KEY].[All]" allUniqueName="[COA].[HEADER KEY].[All]" dimensionUniqueName="[COA]" displayFolder="" count="0" memberValueDatatype="20" unbalanced="0"/>
    <cacheHierarchy uniqueName="[COA].[SUB-HEADER DETAIL]" caption="SUB-HEADER DETAIL" attribute="1" defaultMemberUniqueName="[COA].[SUB-HEADER DETAIL].[All]" allUniqueName="[COA].[SUB-HEADER DETAIL].[All]" dimensionUniqueName="[COA]" displayFolder="" count="0" memberValueDatatype="20" unbalanced="0"/>
    <cacheHierarchy uniqueName="[COA].[REPORT SIGN]" caption="REPORT SIGN" attribute="1" defaultMemberUniqueName="[COA].[REPORT SIGN].[All]" allUniqueName="[COA].[REPORT SIGN].[All]" dimensionUniqueName="[COA]" displayFolder="" count="0" memberValueDatatype="20" unbalanced="0"/>
    <cacheHierarchy uniqueName="[COA].[CALCULATION SIGN]" caption="CALCULATION SIGN" attribute="1" defaultMemberUniqueName="[COA].[CALCULATION SIGN].[All]" allUniqueName="[COA].[CALCULATION SIGN].[All]" dimensionUniqueName="[COA]" displayFolder="" count="0" memberValueDatatype="20" unbalanced="0"/>
    <cacheHierarchy uniqueName="[COA].[SUB HEADER KEY]" caption="SUB HEADER KEY" attribute="1" defaultMemberUniqueName="[COA].[SUB HEADER KEY].[All]" allUniqueName="[COA].[SUB HEADER KEY].[All]" dimensionUniqueName="[COA]" displayFolder="" count="0" memberValueDatatype="130" unbalanced="0"/>
    <cacheHierarchy uniqueName="[DataType].[KEY]" caption="KEY" attribute="1" defaultMemberUniqueName="[DataType].[KEY].[All]" allUniqueName="[DataType].[KEY].[All]" dimensionUniqueName="[DataType]" displayFolder="" count="0" memberValueDatatype="20" unbalanced="0"/>
    <cacheHierarchy uniqueName="[DataType].[DATA TYPE]" caption="DATA TYPE" attribute="1" defaultMemberUniqueName="[DataType].[DATA TYPE].[All]" allUniqueName="[DataType].[DATA TYPE].[All]" dimensionUniqueName="[DataType]" displayFolder="" count="0" memberValueDatatype="130" unbalanced="0"/>
    <cacheHierarchy uniqueName="[DB_TimeIntervalSlicer].[KEY]" caption="KEY" attribute="1" defaultMemberUniqueName="[DB_TimeIntervalSlicer].[KEY].[All]" allUniqueName="[DB_TimeIntervalSlicer].[KEY].[All]" dimensionUniqueName="[DB_TimeIntervalSlicer]" displayFolder="" count="0" memberValueDatatype="20" unbalanced="0"/>
    <cacheHierarchy uniqueName="[DB_TimeIntervalSlicer].[TIME INTERVAL]" caption="TIME INTERVAL" attribute="1" defaultMemberUniqueName="[DB_TimeIntervalSlicer].[TIME INTERVAL].[All]" allUniqueName="[DB_TimeIntervalSlicer].[TIME INTERVAL].[All]" dimensionUniqueName="[DB_TimeIntervalSlicer]" displayFolder="" count="0" memberValueDatatype="130" unbalanced="0"/>
    <cacheHierarchy uniqueName="[Header].[HEADER KEY]" caption="HEADER KEY" attribute="1" defaultMemberUniqueName="[Header].[HEADER KEY].[All]" allUniqueName="[Header].[HEADER KEY].[All]" dimensionUniqueName="[Header]" displayFolder="" count="0" memberValueDatatype="20" unbalanced="0"/>
    <cacheHierarchy uniqueName="[Header].[HEADER]" caption="HEADER" attribute="1" defaultMemberUniqueName="[Header].[HEADER].[All]" allUniqueName="[Header].[HEADER].[All]" dimensionUniqueName="[Header]" displayFolder="" count="2" memberValueDatatype="130" unbalanced="0">
      <fieldsUsage count="2">
        <fieldUsage x="-1"/>
        <fieldUsage x="2"/>
      </fieldsUsage>
    </cacheHierarchy>
    <cacheHierarchy uniqueName="[Header].[DETAILS]" caption="DETAILS" attribute="1" defaultMemberUniqueName="[Header].[DETAILS].[All]" allUniqueName="[Header].[DETAILS].[All]" dimensionUniqueName="[Header]" displayFolder="" count="0" memberValueDatatype="20" unbalanced="0"/>
    <cacheHierarchy uniqueName="[Header].[CALCULATION]" caption="CALCULATION" attribute="1" defaultMemberUniqueName="[Header].[CALCULATION].[All]" allUniqueName="[Header].[CALCULATION].[All]" dimensionUniqueName="[Header]" displayFolder="" count="0" memberValueDatatype="20" unbalanced="0"/>
    <cacheHierarchy uniqueName="[Header].[VAR CALCULATION]" caption="VAR CALCULATION" attribute="1" defaultMemberUniqueName="[Header].[VAR CALCULATION].[All]" allUniqueName="[Header].[VAR CALCULATION].[All]" dimensionUniqueName="[Header]" displayFolder="" count="0" memberValueDatatype="20" unbalanced="0"/>
    <cacheHierarchy uniqueName="[Header].[CATEGORY]" caption="CATEGORY" attribute="1" defaultMemberUniqueName="[Header].[CATEGORY].[All]" allUniqueName="[Header].[CATEGORY].[All]" dimensionUniqueName="[Header]" displayFolder="" count="0" memberValueDatatype="130" unbalanced="0"/>
    <cacheHierarchy uniqueName="[HorAnalysis].[KEY]" caption="KEY" attribute="1" defaultMemberUniqueName="[HorAnalysis].[KEY].[All]" allUniqueName="[HorAnalysis].[KEY].[All]" dimensionUniqueName="[HorAnalysis]" displayFolder="" count="0" memberValueDatatype="20" unbalanced="0"/>
    <cacheHierarchy uniqueName="[HorAnalysis].[ANALYSIS METHOD]" caption="ANALYSIS METHOD" attribute="1" defaultMemberUniqueName="[HorAnalysis].[ANALYSIS METHOD].[All]" allUniqueName="[HorAnalysis].[ANALYSIS METHOD].[All]" dimensionUniqueName="[HorAnalysis]" displayFolder="" count="0" memberValueDatatype="130" unbalanced="0"/>
    <cacheHierarchy uniqueName="[RepPLSlicer].[KEY]" caption="KEY" attribute="1" defaultMemberUniqueName="[RepPLSlicer].[KEY].[All]" allUniqueName="[RepPLSlicer].[KEY].[All]" dimensionUniqueName="[RepPLSlicer]" displayFolder="" count="0" memberValueDatatype="20" unbalanced="0"/>
    <cacheHierarchy uniqueName="[RepPLSlicer].[PL SLICER]" caption="PL SLICER" attribute="1" defaultMemberUniqueName="[RepPLSlicer].[PL SLICER].[All]" allUniqueName="[RepPLSlicer].[PL SLICER].[All]" dimensionUniqueName="[RepPLSlicer]" displayFolder="" count="0" memberValueDatatype="130" unbalanced="0"/>
    <cacheHierarchy uniqueName="[RepPLSlicer].[SCENARIO KEY]" caption="SCENARIO KEY" attribute="1" defaultMemberUniqueName="[RepPLSlicer].[SCENARIO KEY].[All]" allUniqueName="[RepPLSlicer].[SCENARIO KEY].[All]" dimensionUniqueName="[RepPLSlicer]" displayFolder="" count="0" memberValueDatatype="20" unbalanced="0"/>
    <cacheHierarchy uniqueName="[RepPLSlicer].[SUM METHOD KEY]" caption="SUM METHOD KEY" attribute="1" defaultMemberUniqueName="[RepPLSlicer].[SUM METHOD KEY].[All]" allUniqueName="[RepPLSlicer].[SUM METHOD KEY].[All]" dimensionUniqueName="[RepPLSlicer]" displayFolder="" count="0" memberValueDatatype="20" unbalanced="0"/>
    <cacheHierarchy uniqueName="[RepVarSlicer].[KEY]" caption="KEY" attribute="1" defaultMemberUniqueName="[RepVarSlicer].[KEY].[All]" allUniqueName="[RepVarSlicer].[KEY].[All]" dimensionUniqueName="[RepVarSlicer]" displayFolder="" count="0" memberValueDatatype="20" unbalanced="0"/>
    <cacheHierarchy uniqueName="[RepVarSlicer].[VARIANCE SLICER]" caption="VARIANCE SLICER" attribute="1" defaultMemberUniqueName="[RepVarSlicer].[VARIANCE SLICER].[All]" allUniqueName="[RepVarSlicer].[VARIANCE SLICER].[All]" dimensionUniqueName="[RepVarSlicer]" displayFolder="" count="0" memberValueDatatype="130" unbalanced="0"/>
    <cacheHierarchy uniqueName="[RepVarSlicer].[DATA TYPE KEY]" caption="DATA TYPE KEY" attribute="1" defaultMemberUniqueName="[RepVarSlicer].[DATA TYPE KEY].[All]" allUniqueName="[RepVarSlicer].[DATA TYPE KEY].[All]" dimensionUniqueName="[RepVarSlicer]" displayFolder="" count="0" memberValueDatatype="20" unbalanced="0"/>
    <cacheHierarchy uniqueName="[RepVarSlicer].[SUM METHOD KEY]" caption="SUM METHOD KEY" attribute="1" defaultMemberUniqueName="[RepVarSlicer].[SUM METHOD KEY].[All]" allUniqueName="[RepVarSlicer].[SUM METHOD KEY].[All]" dimensionUniqueName="[RepVarSlicer]" displayFolder="" count="0" memberValueDatatype="20" unbalanced="0"/>
    <cacheHierarchy uniqueName="[Scenario].[KEY]" caption="KEY" attribute="1" defaultMemberUniqueName="[Scenario].[KEY].[All]" allUniqueName="[Scenario].[KEY].[All]" dimensionUniqueName="[Scenario]" displayFolder="" count="0" memberValueDatatype="20" unbalanced="0"/>
    <cacheHierarchy uniqueName="[Scenario].[SCENARIO]" caption="SCENARIO" attribute="1" defaultMemberUniqueName="[Scenario].[SCENARIO].[All]" allUniqueName="[Scenario].[SCENARIO].[All]" dimensionUniqueName="[Scenario]" displayFolder="" count="2" memberValueDatatype="130" unbalanced="0">
      <fieldsUsage count="2">
        <fieldUsage x="-1"/>
        <fieldUsage x="6"/>
      </fieldsUsage>
    </cacheHierarchy>
    <cacheHierarchy uniqueName="[SumMethod].[KEY]" caption="KEY" attribute="1" defaultMemberUniqueName="[SumMethod].[KEY].[All]" allUniqueName="[SumMethod].[KEY].[All]" dimensionUniqueName="[SumMethod]" displayFolder="" count="0" memberValueDatatype="20" unbalanced="0"/>
    <cacheHierarchy uniqueName="[SumMethod].[SUM METHOD]" caption="SUM METHOD" attribute="1" defaultMemberUniqueName="[SumMethod].[SUM METHOD].[All]" allUniqueName="[SumMethod].[SUM METHOD].[All]" dimensionUniqueName="[SumMethod]" displayFolder="" count="2" memberValueDatatype="130" unbalanced="0">
      <fieldsUsage count="2">
        <fieldUsage x="-1"/>
        <fieldUsage x="7"/>
      </fieldsUsage>
    </cacheHierarchy>
    <cacheHierarchy uniqueName="[TimeSeries].[PERIOD KEY]" caption="PERIOD KEY" attribute="1" defaultMemberUniqueName="[TimeSeries].[PERIOD KEY].[All]" allUniqueName="[TimeSeries].[PERIOD KEY].[All]" dimensionUniqueName="[TimeSeries]" displayFolder="" count="0" memberValueDatatype="20" unbalanced="0"/>
    <cacheHierarchy uniqueName="[TimeSeries].[EOPERIOD KEY]" caption="EOPERIOD KEY" attribute="1" time="1" defaultMemberUniqueName="[TimeSeries].[EOPERIOD KEY].[All]" allUniqueName="[TimeSeries].[EOPERIOD KEY].[All]" dimensionUniqueName="[TimeSeries]" displayFolder="" count="0" memberValueDatatype="7" unbalanced="0"/>
    <cacheHierarchy uniqueName="[TimeSeries].[CALENDAR YEAR]" caption="CALENDAR YEAR" attribute="1" defaultMemberUniqueName="[TimeSeries].[CALENDAR YEAR].[All]" allUniqueName="[TimeSeries].[CALENDAR YEAR].[All]" dimensionUniqueName="[TimeSeries]" displayFolder="" count="0" memberValueDatatype="20" unbalanced="0"/>
    <cacheHierarchy uniqueName="[TimeSeries].[MONTH KEY]" caption="MONTH KEY" attribute="1" defaultMemberUniqueName="[TimeSeries].[MONTH KEY].[All]" allUniqueName="[TimeSeries].[MONTH KEY].[All]" dimensionUniqueName="[TimeSeries]" displayFolder="" count="0" memberValueDatatype="20" unbalanced="0"/>
    <cacheHierarchy uniqueName="[TimeSeries].[FISCAL YEAR]" caption="FISCAL YEAR" attribute="1" defaultMemberUniqueName="[TimeSeries].[FISCAL YEAR].[All]" allUniqueName="[TimeSeries].[FISCAL YEAR].[All]" dimensionUniqueName="[TimeSeries]" displayFolder="" count="2" memberValueDatatype="20" unbalanced="0">
      <fieldsUsage count="2">
        <fieldUsage x="-1"/>
        <fieldUsage x="4"/>
      </fieldsUsage>
    </cacheHierarchy>
    <cacheHierarchy uniqueName="[TimeSeries].[QUARTER LABEL]" caption="QUARTER LABEL" attribute="1" defaultMemberUniqueName="[TimeSeries].[QUARTER LABEL].[All]" allUniqueName="[TimeSeries].[QUARTER LABEL].[All]" dimensionUniqueName="[TimeSeries]" displayFolder="" count="2" memberValueDatatype="130" unbalanced="0">
      <fieldsUsage count="2">
        <fieldUsage x="-1"/>
        <fieldUsage x="5"/>
      </fieldsUsage>
    </cacheHierarchy>
    <cacheHierarchy uniqueName="[TimeSeries].[EOPERIOD LABEL]" caption="EOPERIOD LABEL" attribute="1" defaultMemberUniqueName="[TimeSeries].[EOPERIOD LABEL].[All]" allUniqueName="[TimeSeries].[EOPERIOD LABEL].[All]" dimensionUniqueName="[TimeSeries]" displayFolder="" count="0" memberValueDatatype="130" unbalanced="0"/>
    <cacheHierarchy uniqueName="[TimeSeries].[QUARTER KEY]" caption="QUARTER KEY" attribute="1" defaultMemberUniqueName="[TimeSeries].[QUARTER KEY].[All]" allUniqueName="[TimeSeries].[QUARTER KEY].[All]" dimensionUniqueName="[TimeSeries]" displayFolder="" count="0" memberValueDatatype="130" unbalanced="0"/>
    <cacheHierarchy uniqueName="[Measures].[Actual Amount]" caption="Actual Amount" measure="1" displayFolder="" measureGroup="Actual" count="0"/>
    <cacheHierarchy uniqueName="[Measures].[Actual Amount w/ Report Sign]" caption="Actual Amount w/ Report Sign" measure="1" displayFolder="" measureGroup="Actual" count="0"/>
    <cacheHierarchy uniqueName="[Measures].[Actual Amount w/ Calculation Sign]" caption="Actual Amount w/ Calculation Sign" measure="1" displayFolder="" measureGroup="Actual" count="0"/>
    <cacheHierarchy uniqueName="[Measures].[Actual Running Sum]" caption="Actual Running Sum" measure="1" displayFolder="" measureGroup="Actual" count="0"/>
    <cacheHierarchy uniqueName="[Measures].[Actual Total Expenses]" caption="Actual Total Expenses" measure="1" displayFolder="" measureGroup="Actual" count="0"/>
    <cacheHierarchy uniqueName="[Measures].[Actual Header Amount]" caption="Actual Header Amount" measure="1" displayFolder="" measureGroup="Actual" count="0"/>
    <cacheHierarchy uniqueName="[Measures].[Actual Report Amount]" caption="Actual Report Amount" measure="1" displayFolder="" measureGroup="Actual" count="0"/>
    <cacheHierarchy uniqueName="[Measures].[Header Detail]" caption="Header Detail" measure="1" displayFolder="" measureGroup="Actual" count="0"/>
    <cacheHierarchy uniqueName="[Measures].[Header Calculation]" caption="Header Calculation" measure="1" displayFolder="" measureGroup="Actual" count="0"/>
    <cacheHierarchy uniqueName="[Measures].[Account IsFiltered]" caption="Account IsFiltered" measure="1" displayFolder="" measureGroup="Actual" count="0"/>
    <cacheHierarchy uniqueName="[Measures].[Budget Amount]" caption="Budget Amount" measure="1" displayFolder="" measureGroup="Budget" count="0"/>
    <cacheHierarchy uniqueName="[Measures].[Budget Amount w/ Report Sign]" caption="Budget Amount w/ Report Sign" measure="1" displayFolder="" measureGroup="Budget" count="0"/>
    <cacheHierarchy uniqueName="[Measures].[Budget Amount w/ Calculation Sign]" caption="Budget Amount w/ Calculation Sign" measure="1" displayFolder="" measureGroup="Budget" count="0"/>
    <cacheHierarchy uniqueName="[Measures].[Budget Running Sum]" caption="Budget Running Sum" measure="1" displayFolder="" measureGroup="Budget" count="0"/>
    <cacheHierarchy uniqueName="[Measures].[Budget Total Expense]" caption="Budget Total Expense" measure="1" displayFolder="" measureGroup="Budget" count="0"/>
    <cacheHierarchy uniqueName="[Measures].[Budget Header Amount]" caption="Budget Header Amount" measure="1" displayFolder="" measureGroup="Budget" count="0"/>
    <cacheHierarchy uniqueName="[Measures].[Budget Report Amount]" caption="Budget Report Amount" measure="1" displayFolder="" measureGroup="Budget" count="0"/>
    <cacheHierarchy uniqueName="[Measures].[Var $]" caption="Var $" measure="1" displayFolder="" measureGroup="Actual" count="0"/>
    <cacheHierarchy uniqueName="[Measures].[Var %]" caption="Var %" measure="1" displayFolder="" measureGroup="Actual" count="0"/>
    <cacheHierarchy uniqueName="[Measures].[Actual Prior Fiscal Year]" caption="Actual Prior Fiscal Year" measure="1" displayFolder="" measureGroup="Actual" count="0"/>
    <cacheHierarchy uniqueName="[Measures].[Actual Prior Quarter]" caption="Actual Prior Quarter" measure="1" displayFolder="" measureGroup="Actual" count="0"/>
    <cacheHierarchy uniqueName="[Measures].[Actual Prior Period Amount]" caption="Actual Prior Period Amount" measure="1" displayFolder="" measureGroup="Actual" count="0"/>
    <cacheHierarchy uniqueName="[Measures].[Change $ vs Prior Period]" caption="Change $ vs Prior Period" measure="1" displayFolder="" measureGroup="Actual" count="0"/>
    <cacheHierarchy uniqueName="[Measures].[Change % vs Prior Period]" caption="Change % vs Prior Period" measure="1" displayFolder="" measureGroup="Actual" count="0"/>
    <cacheHierarchy uniqueName="[Measures].[Actual Base Year Amount]" caption="Actual Base Year Amount" measure="1" displayFolder="" measureGroup="Actual" count="0"/>
    <cacheHierarchy uniqueName="[Measures].[Actual YoY%]" caption="Actual YoY%" measure="1" displayFolder="" measureGroup="Actual" count="0"/>
    <cacheHierarchy uniqueName="[Measures].[Actual Base Quarter Amount]" caption="Actual Base Quarter Amount" measure="1" displayFolder="" measureGroup="Actual" count="0"/>
    <cacheHierarchy uniqueName="[Measures].[Actual Base Period Amount]" caption="Actual Base Period Amount" measure="1" displayFolder="" measureGroup="Actual" count="0"/>
    <cacheHierarchy uniqueName="[Measures].[Growth $]" caption="Growth $" measure="1" displayFolder="" measureGroup="Actual" count="0"/>
    <cacheHierarchy uniqueName="[Measures].[Growth %]" caption="Growth %" measure="1" displayFolder="" measureGroup="Actual" count="0"/>
    <cacheHierarchy uniqueName="[Measures].[Actual Same Quarter Last Year]" caption="Actual Same Quarter Last Year" measure="1" displayFolder="" measureGroup="Actual" count="0"/>
    <cacheHierarchy uniqueName="[Measures].[Actual QoQ$]" caption="Actual QoQ$" measure="1" displayFolder="" measureGroup="Actual" count="0"/>
    <cacheHierarchy uniqueName="[Measures].[Actual QoQ%]" caption="Actual QoQ%" measure="1" displayFolder="" measureGroup="Actual" count="0"/>
    <cacheHierarchy uniqueName="[Measures].[Actual PoP%]" caption="Actual PoP%" measure="1" displayFolder="" measureGroup="Actual" count="0"/>
    <cacheHierarchy uniqueName="[Measures].[Actual Cumulative Amount]" caption="Actual Cumulative Amount" measure="1" displayFolder="" measureGroup="Actual" count="0"/>
    <cacheHierarchy uniqueName="[Measures].[Sub-header IsFiltered]" caption="Sub-header IsFiltered" measure="1" displayFolder="" measureGroup="Actual" count="0"/>
    <cacheHierarchy uniqueName="[Measures].[Sub Header Detail]" caption="Sub Header Detail" measure="1" displayFolder="" measureGroup="Actual" count="0"/>
    <cacheHierarchy uniqueName="[Measures].[PL Amount]" caption="PL Amount" measure="1" displayFolder="" measureGroup="Actual" count="0" oneField="1">
      <fieldsUsage count="1">
        <fieldUsage x="3"/>
      </fieldsUsage>
    </cacheHierarchy>
    <cacheHierarchy uniqueName="[Measures].[Scenario Selected]" caption="Scenario Selected" measure="1" displayFolder="" measureGroup="Scenario" count="0"/>
    <cacheHierarchy uniqueName="[Measures].[Sum Method Selected]" caption="Sum Method Selected" measure="1" displayFolder="" measureGroup="SumMethod" count="0"/>
    <cacheHierarchy uniqueName="[Measures].[PL Slicer Selected]" caption="PL Slicer Selected" measure="1" displayFolder="" measureGroup="RepPLSlicer" count="0"/>
    <cacheHierarchy uniqueName="[Measures].[Budget Cumulative Amount]" caption="Budget Cumulative Amount" measure="1" displayFolder="" measureGroup="Budget" count="0"/>
    <cacheHierarchy uniqueName="[Measures].[HorAnalysis Selected]" caption="HorAnalysis Selected" measure="1" displayFolder="" measureGroup="HorAnalysis" count="0"/>
    <cacheHierarchy uniqueName="[Measures].[Horizontal Analysis Amount]" caption="Horizontal Analysis Amount" measure="1" displayFolder="" measureGroup="Actual" count="0"/>
    <cacheHierarchy uniqueName="[Measures].[Revenue]" caption="Revenue" measure="1" displayFolder="" measureGroup="Actual" count="0"/>
    <cacheHierarchy uniqueName="[Measures].[% Over Revenue]" caption="% Over Revenue" measure="1" displayFolder="" measureGroup="Actual" count="0"/>
    <cacheHierarchy uniqueName="[Measures].[Revenue Cumulative]" caption="Revenue Cumulative" measure="1" displayFolder="" measureGroup="Actual" count="0"/>
    <cacheHierarchy uniqueName="[Measures].[% Over Revenue Cumulative]" caption="% Over Revenue Cumulative" measure="1" displayFolder="" measureGroup="Actual" count="0"/>
    <cacheHierarchy uniqueName="[Measures].[Vertical Analysis Amount]" caption="Vertical Analysis Amount" measure="1" displayFolder="" measureGroup="Actual" count="0"/>
    <cacheHierarchy uniqueName="[Measures].[Var $ Cumulative]" caption="Var $ Cumulative" measure="1" displayFolder="" measureGroup="Actual" count="0"/>
    <cacheHierarchy uniqueName="[Measures].[Var % Cumulative]" caption="Var % Cumulative" measure="1" displayFolder="" measureGroup="Actual" count="0"/>
    <cacheHierarchy uniqueName="[Measures].[Variance Slicer Selected]" caption="Variance Slicer Selected" measure="1" displayFolder="" measureGroup="RepVarSlicer" count="0"/>
    <cacheHierarchy uniqueName="[Measures].[Variance Analysis Amount]" caption="Variance Analysis Amount" measure="1" displayFolder="" measureGroup="Actual" count="0"/>
    <cacheHierarchy uniqueName="[Measures].[Period Selected]" caption="Period Selected" measure="1" displayFolder="" measureGroup="TimeSeries" count="0"/>
    <cacheHierarchy uniqueName="[Measures].[DB Actual Account Amount]" caption="DB Actual Account Amount" measure="1" displayFolder="" measureGroup="Actual" count="0"/>
    <cacheHierarchy uniqueName="[Measures].[DB Budget Account Amount]" caption="DB Budget Account Amount" measure="1" displayFolder="" measureGroup="Actual" count="0"/>
    <cacheHierarchy uniqueName="[Measures].[DB Var $ Amount]" caption="DB Var $ Amount" measure="1" displayFolder="" measureGroup="Actual" count="0"/>
    <cacheHierarchy uniqueName="[Measures].[DB Var % Amount]" caption="DB Var % Amount" measure="1" displayFolder="" measureGroup="Actual" count="0"/>
    <cacheHierarchy uniqueName="[Measures].[Time Interval Selected]" caption="Time Interval Selected" measure="1" displayFolder="" measureGroup="DB_TimeIntervalSlicer" count="0"/>
    <cacheHierarchy uniqueName="[Measures].[Actual Report Amount w/ Time Filter]" caption="Actual Report Amount w/ Time Filter" measure="1" displayFolder="" measureGroup="Actual" count="0"/>
    <cacheHierarchy uniqueName="[Measures].[Var $ w/ Time Filter]" caption="Var $ w/ Time Filter" measure="1" displayFolder="" measureGroup="Actual" count="0"/>
    <cacheHierarchy uniqueName="[Measures].[Var % w/ Time Filter]" caption="Var % w/ Time Filter" measure="1" displayFolder="" measureGroup="Actual" count="0"/>
    <cacheHierarchy uniqueName="[Measures].[Growth % w/ Time Filter]" caption="Growth % w/ Time Filter" measure="1" displayFolder="" measureGroup="Actual" count="0"/>
    <cacheHierarchy uniqueName="[Measures].[% Over Revenue w/ Time Filter]" caption="% Over Revenue w/ Time Filter" measure="1" displayFolder="" measureGroup="Actual" count="0"/>
    <cacheHierarchy uniqueName="[Measures].[__XL_Count Budget]" caption="__XL_Count Budget" measure="1" displayFolder="" measureGroup="Budget" count="0" hidden="1"/>
    <cacheHierarchy uniqueName="[Measures].[__XL_Count Actual]" caption="__XL_Count Actual" measure="1" displayFolder="" measureGroup="Actual" count="0" hidden="1"/>
    <cacheHierarchy uniqueName="[Measures].[__XL_Count TimeSeries]" caption="__XL_Count TimeSeries" measure="1" displayFolder="" measureGroup="TimeSeries" count="0" hidden="1"/>
    <cacheHierarchy uniqueName="[Measures].[__XL_Count COA]" caption="__XL_Count COA" measure="1" displayFolder="" measureGroup="COA" count="0" hidden="1"/>
    <cacheHierarchy uniqueName="[Measures].[__XL_Count Header]" caption="__XL_Count Header" measure="1" displayFolder="" measureGroup="Header" count="0" hidden="1"/>
    <cacheHierarchy uniqueName="[Measures].[__XL_Count Scenario]" caption="__XL_Count Scenario" measure="1" displayFolder="" measureGroup="Scenario" count="0" hidden="1"/>
    <cacheHierarchy uniqueName="[Measures].[__XL_Count SumMethod]" caption="__XL_Count SumMethod" measure="1" displayFolder="" measureGroup="SumMethod" count="0" hidden="1"/>
    <cacheHierarchy uniqueName="[Measures].[__XL_Count DataType]" caption="__XL_Count DataType" measure="1" displayFolder="" measureGroup="DataType" count="0" hidden="1"/>
    <cacheHierarchy uniqueName="[Measures].[__XL_Count HorAnalysis]" caption="__XL_Count HorAnalysis" measure="1" displayFolder="" measureGroup="HorAnalysis" count="0" hidden="1"/>
    <cacheHierarchy uniqueName="[Measures].[__XL_Count RepPLSlicer]" caption="__XL_Count RepPLSlicer" measure="1" displayFolder="" measureGroup="RepPLSlicer" count="0" hidden="1"/>
    <cacheHierarchy uniqueName="[Measures].[__XL_Count RepVarSlicer]" caption="__XL_Count RepVarSlicer" measure="1" displayFolder="" measureGroup="RepVarSlicer" count="0" hidden="1"/>
    <cacheHierarchy uniqueName="[Measures].[__XL_Count DB_TimeIntervalSlicer]" caption="__XL_Count DB_TimeIntervalSlicer" measure="1" displayFolder="" measureGroup="DB_TimeIntervalSlicer" count="0" hidden="1"/>
    <cacheHierarchy uniqueName="[Measures].[__No measures defined]" caption="__No measures defined" measure="1" displayFolder="" count="0" hidden="1"/>
    <cacheHierarchy uniqueName="[Measures].[Sum of KEY]" caption="Sum of KEY" measure="1" displayFolder="" measureGroup="RepPLSlicer" count="0" hidden="1">
      <extLst>
        <ext xmlns:x15="http://schemas.microsoft.com/office/spreadsheetml/2010/11/main" uri="{B97F6D7D-B522-45F9-BDA1-12C45D357490}">
          <x15:cacheHierarchy aggregatedColumn="29"/>
        </ext>
      </extLst>
    </cacheHierarchy>
    <cacheHierarchy uniqueName="[Measures].[Count of QUARTER LABEL]" caption="Count of QUARTER LABEL" measure="1" displayFolder="" measureGroup="TimeSeries" count="0" hidden="1">
      <extLst>
        <ext xmlns:x15="http://schemas.microsoft.com/office/spreadsheetml/2010/11/main" uri="{B97F6D7D-B522-45F9-BDA1-12C45D357490}">
          <x15:cacheHierarchy aggregatedColumn="46"/>
        </ext>
      </extLst>
    </cacheHierarchy>
    <cacheHierarchy uniqueName="[Measures].[Sum of VAR CALCULATION]" caption="Sum of VAR CALCULATION" measure="1" displayFolder="" measureGroup="Header" count="0" hidden="1">
      <extLst>
        <ext xmlns:x15="http://schemas.microsoft.com/office/spreadsheetml/2010/11/main" uri="{B97F6D7D-B522-45F9-BDA1-12C45D357490}">
          <x15:cacheHierarchy aggregatedColumn="25"/>
        </ext>
      </extLst>
    </cacheHierarchy>
    <cacheHierarchy uniqueName="[Measures].[Count of ACCOUNT]" caption="Count of ACCOUNT" measure="1" displayFolder="" measureGroup="COA" count="0" hidden="1">
      <extLst>
        <ext xmlns:x15="http://schemas.microsoft.com/office/spreadsheetml/2010/11/main" uri="{B97F6D7D-B522-45F9-BDA1-12C45D357490}">
          <x15:cacheHierarchy aggregatedColumn="9"/>
        </ext>
      </extLst>
    </cacheHierarchy>
  </cacheHierarchies>
  <kpis count="0"/>
  <dimensions count="13">
    <dimension name="Actual" uniqueName="[Actual]" caption="Actual"/>
    <dimension name="Budget" uniqueName="[Budget]" caption="Budget"/>
    <dimension name="COA" uniqueName="[COA]" caption="COA"/>
    <dimension name="DataType" uniqueName="[DataType]" caption="DataType"/>
    <dimension name="DB_TimeIntervalSlicer" uniqueName="[DB_TimeIntervalSlicer]" caption="DB_TimeIntervalSlicer"/>
    <dimension name="Header" uniqueName="[Header]" caption="Header"/>
    <dimension name="HorAnalysis" uniqueName="[HorAnalysis]" caption="HorAnalysis"/>
    <dimension measure="1" name="Measures" uniqueName="[Measures]" caption="Measures"/>
    <dimension name="RepPLSlicer" uniqueName="[RepPLSlicer]" caption="RepPLSlicer"/>
    <dimension name="RepVarSlicer" uniqueName="[RepVarSlicer]" caption="RepVarSlicer"/>
    <dimension name="Scenario" uniqueName="[Scenario]" caption="Scenario"/>
    <dimension name="SumMethod" uniqueName="[SumMethod]" caption="SumMethod"/>
    <dimension name="TimeSeries" uniqueName="[TimeSeries]" caption="TimeSeries"/>
  </dimensions>
  <measureGroups count="12">
    <measureGroup name="Actual" caption="Actual"/>
    <measureGroup name="Budget" caption="Budget"/>
    <measureGroup name="COA" caption="COA"/>
    <measureGroup name="DataType" caption="DataType"/>
    <measureGroup name="DB_TimeIntervalSlicer" caption="DB_TimeIntervalSlicer"/>
    <measureGroup name="Header" caption="Header"/>
    <measureGroup name="HorAnalysis" caption="HorAnalysis"/>
    <measureGroup name="RepPLSlicer" caption="RepPLSlicer"/>
    <measureGroup name="RepVarSlicer" caption="RepVarSlicer"/>
    <measureGroup name="Scenario" caption="Scenario"/>
    <measureGroup name="SumMethod" caption="SumMethod"/>
    <measureGroup name="TimeSeries" caption="TimeSeries"/>
  </measureGroups>
  <maps count="23">
    <map measureGroup="0" dimension="0"/>
    <map measureGroup="0" dimension="2"/>
    <map measureGroup="0" dimension="5"/>
    <map measureGroup="0" dimension="12"/>
    <map measureGroup="1" dimension="1"/>
    <map measureGroup="1" dimension="2"/>
    <map measureGroup="1" dimension="5"/>
    <map measureGroup="1" dimension="12"/>
    <map measureGroup="2" dimension="2"/>
    <map measureGroup="2" dimension="5"/>
    <map measureGroup="3" dimension="3"/>
    <map measureGroup="4" dimension="4"/>
    <map measureGroup="5" dimension="5"/>
    <map measureGroup="6" dimension="6"/>
    <map measureGroup="7" dimension="8"/>
    <map measureGroup="7" dimension="10"/>
    <map measureGroup="7" dimension="11"/>
    <map measureGroup="8" dimension="3"/>
    <map measureGroup="8" dimension="9"/>
    <map measureGroup="8" dimension="11"/>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c valencia" refreshedDate="44939.004136689815" backgroundQuery="1" createdVersion="6" refreshedVersion="8" minRefreshableVersion="3" recordCount="0" supportSubquery="1" supportAdvancedDrill="1" xr:uid="{223C90B7-08FB-405A-ACBE-3697D1379B11}">
  <cacheSource type="external" connectionId="6"/>
  <cacheFields count="3">
    <cacheField name="[Measures].[Period Selected]" caption="Period Selected" numFmtId="0" hierarchy="102" level="32767"/>
    <cacheField name="[TimeSeries].[FISCAL YEAR].[FISCAL YEAR]" caption="FISCAL YEAR" numFmtId="0" hierarchy="45" level="1">
      <sharedItems containsSemiMixedTypes="0" containsNonDate="0" containsString="0"/>
    </cacheField>
    <cacheField name="[TimeSeries].[QUARTER LABEL].[QUARTER LABEL]" caption="QUARTER LABEL" numFmtId="0" hierarchy="46" level="1">
      <sharedItems containsSemiMixedTypes="0" containsNonDate="0" containsString="0"/>
    </cacheField>
  </cacheFields>
  <cacheHierarchies count="130">
    <cacheHierarchy uniqueName="[Actual].[ACCOUNT KEY]" caption="ACCOUNT KEY" attribute="1" defaultMemberUniqueName="[Actual].[ACCOUNT KEY].[All]" allUniqueName="[Actual].[ACCOUNT KEY].[All]" dimensionUniqueName="[Actual]" displayFolder="" count="0" memberValueDatatype="20" unbalanced="0"/>
    <cacheHierarchy uniqueName="[Actual].[PERIOD KEY]" caption="PERIOD KEY" attribute="1" defaultMemberUniqueName="[Actual].[PERIOD KEY].[All]" allUniqueName="[Actual].[PERIOD KEY].[All]" dimensionUniqueName="[Actual]" displayFolder="" count="0" memberValueDatatype="20" unbalanced="0"/>
    <cacheHierarchy uniqueName="[Actual].[AMOUNT]" caption="AMOUNT" attribute="1" defaultMemberUniqueName="[Actual].[AMOUNT].[All]" allUniqueName="[Actual].[AMOUNT].[All]" dimensionUniqueName="[Actual]" displayFolder="" count="0" memberValueDatatype="20" unbalanced="0"/>
    <cacheHierarchy uniqueName="[Actual].[SCENARIO KEY]" caption="SCENARIO KEY" attribute="1" defaultMemberUniqueName="[Actual].[SCENARIO KEY].[All]" allUniqueName="[Actual].[SCENARIO KEY].[All]" dimensionUniqueName="[Actual]" displayFolder="" count="0" memberValueDatatype="20" unbalanced="0"/>
    <cacheHierarchy uniqueName="[Budget].[ACCOUNT KEY]" caption="ACCOUNT KEY" attribute="1" defaultMemberUniqueName="[Budget].[ACCOUNT KEY].[All]" allUniqueName="[Budget].[ACCOUNT KEY].[All]" dimensionUniqueName="[Budget]" displayFolder="" count="0" memberValueDatatype="20" unbalanced="0"/>
    <cacheHierarchy uniqueName="[Budget].[PERIOD KEY]" caption="PERIOD KEY" attribute="1" defaultMemberUniqueName="[Budget].[PERIOD KEY].[All]" allUniqueName="[Budget].[PERIOD KEY].[All]" dimensionUniqueName="[Budget]" displayFolder="" count="0" memberValueDatatype="20" unbalanced="0"/>
    <cacheHierarchy uniqueName="[Budget].[AMOUNT]" caption="AMOUNT" attribute="1" defaultMemberUniqueName="[Budget].[AMOUNT].[All]" allUniqueName="[Budget].[AMOUNT].[All]" dimensionUniqueName="[Budget]" displayFolder="" count="0" memberValueDatatype="20" unbalanced="0"/>
    <cacheHierarchy uniqueName="[Budget].[SCENARIO KEY]" caption="SCENARIO KEY" attribute="1" defaultMemberUniqueName="[Budget].[SCENARIO KEY].[All]" allUniqueName="[Budget].[SCENARIO KEY].[All]" dimensionUniqueName="[Budget]" displayFolder="" count="0" memberValueDatatype="20" unbalanced="0"/>
    <cacheHierarchy uniqueName="[COA].[ACCOUNT KEY]" caption="ACCOUNT KEY" attribute="1" defaultMemberUniqueName="[COA].[ACCOUNT KEY].[All]" allUniqueName="[COA].[ACCOUNT KEY].[All]" dimensionUniqueName="[COA]" displayFolder="" count="0" memberValueDatatype="130" unbalanced="0"/>
    <cacheHierarchy uniqueName="[COA].[ACCOUNT]" caption="ACCOUNT" attribute="1" defaultMemberUniqueName="[COA].[ACCOUNT].[All]" allUniqueName="[COA].[ACCOUNT].[All]" dimensionUniqueName="[COA]" displayFolder="" count="0" memberValueDatatype="130" unbalanced="0"/>
    <cacheHierarchy uniqueName="[COA].[CATEGORY]" caption="CATEGORY" attribute="1" defaultMemberUniqueName="[COA].[CATEGORY].[All]" allUniqueName="[COA].[CATEGORY].[All]" dimensionUniqueName="[COA]" displayFolder="" count="0" memberValueDatatype="130" unbalanced="0"/>
    <cacheHierarchy uniqueName="[COA].[SUB-HEADER]" caption="SUB-HEADER" attribute="1" defaultMemberUniqueName="[COA].[SUB-HEADER].[All]" allUniqueName="[COA].[SUB-HEADER].[All]" dimensionUniqueName="[COA]" displayFolder="" count="0" memberValueDatatype="130" unbalanced="0"/>
    <cacheHierarchy uniqueName="[COA].[HEADER KEY]" caption="HEADER KEY" attribute="1" defaultMemberUniqueName="[COA].[HEADER KEY].[All]" allUniqueName="[COA].[HEADER KEY].[All]" dimensionUniqueName="[COA]" displayFolder="" count="0" memberValueDatatype="20" unbalanced="0"/>
    <cacheHierarchy uniqueName="[COA].[SUB-HEADER DETAIL]" caption="SUB-HEADER DETAIL" attribute="1" defaultMemberUniqueName="[COA].[SUB-HEADER DETAIL].[All]" allUniqueName="[COA].[SUB-HEADER DETAIL].[All]" dimensionUniqueName="[COA]" displayFolder="" count="0" memberValueDatatype="20" unbalanced="0"/>
    <cacheHierarchy uniqueName="[COA].[REPORT SIGN]" caption="REPORT SIGN" attribute="1" defaultMemberUniqueName="[COA].[REPORT SIGN].[All]" allUniqueName="[COA].[REPORT SIGN].[All]" dimensionUniqueName="[COA]" displayFolder="" count="0" memberValueDatatype="20" unbalanced="0"/>
    <cacheHierarchy uniqueName="[COA].[CALCULATION SIGN]" caption="CALCULATION SIGN" attribute="1" defaultMemberUniqueName="[COA].[CALCULATION SIGN].[All]" allUniqueName="[COA].[CALCULATION SIGN].[All]" dimensionUniqueName="[COA]" displayFolder="" count="0" memberValueDatatype="20" unbalanced="0"/>
    <cacheHierarchy uniqueName="[COA].[SUB HEADER KEY]" caption="SUB HEADER KEY" attribute="1" defaultMemberUniqueName="[COA].[SUB HEADER KEY].[All]" allUniqueName="[COA].[SUB HEADER KEY].[All]" dimensionUniqueName="[COA]" displayFolder="" count="0" memberValueDatatype="130" unbalanced="0"/>
    <cacheHierarchy uniqueName="[DataType].[KEY]" caption="KEY" attribute="1" defaultMemberUniqueName="[DataType].[KEY].[All]" allUniqueName="[DataType].[KEY].[All]" dimensionUniqueName="[DataType]" displayFolder="" count="0" memberValueDatatype="20" unbalanced="0"/>
    <cacheHierarchy uniqueName="[DataType].[DATA TYPE]" caption="DATA TYPE" attribute="1" defaultMemberUniqueName="[DataType].[DATA TYPE].[All]" allUniqueName="[DataType].[DATA TYPE].[All]" dimensionUniqueName="[DataType]" displayFolder="" count="0" memberValueDatatype="130" unbalanced="0"/>
    <cacheHierarchy uniqueName="[DB_TimeIntervalSlicer].[KEY]" caption="KEY" attribute="1" defaultMemberUniqueName="[DB_TimeIntervalSlicer].[KEY].[All]" allUniqueName="[DB_TimeIntervalSlicer].[KEY].[All]" dimensionUniqueName="[DB_TimeIntervalSlicer]" displayFolder="" count="0" memberValueDatatype="20" unbalanced="0"/>
    <cacheHierarchy uniqueName="[DB_TimeIntervalSlicer].[TIME INTERVAL]" caption="TIME INTERVAL" attribute="1" defaultMemberUniqueName="[DB_TimeIntervalSlicer].[TIME INTERVAL].[All]" allUniqueName="[DB_TimeIntervalSlicer].[TIME INTERVAL].[All]" dimensionUniqueName="[DB_TimeIntervalSlicer]" displayFolder="" count="0" memberValueDatatype="130" unbalanced="0"/>
    <cacheHierarchy uniqueName="[Header].[HEADER KEY]" caption="HEADER KEY" attribute="1" defaultMemberUniqueName="[Header].[HEADER KEY].[All]" allUniqueName="[Header].[HEADER KEY].[All]" dimensionUniqueName="[Header]" displayFolder="" count="0" memberValueDatatype="20" unbalanced="0"/>
    <cacheHierarchy uniqueName="[Header].[HEADER]" caption="HEADER" attribute="1" defaultMemberUniqueName="[Header].[HEADER].[All]" allUniqueName="[Header].[HEADER].[All]" dimensionUniqueName="[Header]" displayFolder="" count="0" memberValueDatatype="130" unbalanced="0"/>
    <cacheHierarchy uniqueName="[Header].[DETAILS]" caption="DETAILS" attribute="1" defaultMemberUniqueName="[Header].[DETAILS].[All]" allUniqueName="[Header].[DETAILS].[All]" dimensionUniqueName="[Header]" displayFolder="" count="0" memberValueDatatype="20" unbalanced="0"/>
    <cacheHierarchy uniqueName="[Header].[CALCULATION]" caption="CALCULATION" attribute="1" defaultMemberUniqueName="[Header].[CALCULATION].[All]" allUniqueName="[Header].[CALCULATION].[All]" dimensionUniqueName="[Header]" displayFolder="" count="0" memberValueDatatype="20" unbalanced="0"/>
    <cacheHierarchy uniqueName="[Header].[VAR CALCULATION]" caption="VAR CALCULATION" attribute="1" defaultMemberUniqueName="[Header].[VAR CALCULATION].[All]" allUniqueName="[Header].[VAR CALCULATION].[All]" dimensionUniqueName="[Header]" displayFolder="" count="0" memberValueDatatype="20" unbalanced="0"/>
    <cacheHierarchy uniqueName="[Header].[CATEGORY]" caption="CATEGORY" attribute="1" defaultMemberUniqueName="[Header].[CATEGORY].[All]" allUniqueName="[Header].[CATEGORY].[All]" dimensionUniqueName="[Header]" displayFolder="" count="0" memberValueDatatype="130" unbalanced="0"/>
    <cacheHierarchy uniqueName="[HorAnalysis].[KEY]" caption="KEY" attribute="1" defaultMemberUniqueName="[HorAnalysis].[KEY].[All]" allUniqueName="[HorAnalysis].[KEY].[All]" dimensionUniqueName="[HorAnalysis]" displayFolder="" count="0" memberValueDatatype="20" unbalanced="0"/>
    <cacheHierarchy uniqueName="[HorAnalysis].[ANALYSIS METHOD]" caption="ANALYSIS METHOD" attribute="1" defaultMemberUniqueName="[HorAnalysis].[ANALYSIS METHOD].[All]" allUniqueName="[HorAnalysis].[ANALYSIS METHOD].[All]" dimensionUniqueName="[HorAnalysis]" displayFolder="" count="0" memberValueDatatype="130" unbalanced="0"/>
    <cacheHierarchy uniqueName="[RepPLSlicer].[KEY]" caption="KEY" attribute="1" defaultMemberUniqueName="[RepPLSlicer].[KEY].[All]" allUniqueName="[RepPLSlicer].[KEY].[All]" dimensionUniqueName="[RepPLSlicer]" displayFolder="" count="0" memberValueDatatype="20" unbalanced="0"/>
    <cacheHierarchy uniqueName="[RepPLSlicer].[PL SLICER]" caption="PL SLICER" attribute="1" defaultMemberUniqueName="[RepPLSlicer].[PL SLICER].[All]" allUniqueName="[RepPLSlicer].[PL SLICER].[All]" dimensionUniqueName="[RepPLSlicer]" displayFolder="" count="0" memberValueDatatype="130" unbalanced="0"/>
    <cacheHierarchy uniqueName="[RepPLSlicer].[SCENARIO KEY]" caption="SCENARIO KEY" attribute="1" defaultMemberUniqueName="[RepPLSlicer].[SCENARIO KEY].[All]" allUniqueName="[RepPLSlicer].[SCENARIO KEY].[All]" dimensionUniqueName="[RepPLSlicer]" displayFolder="" count="0" memberValueDatatype="20" unbalanced="0"/>
    <cacheHierarchy uniqueName="[RepPLSlicer].[SUM METHOD KEY]" caption="SUM METHOD KEY" attribute="1" defaultMemberUniqueName="[RepPLSlicer].[SUM METHOD KEY].[All]" allUniqueName="[RepPLSlicer].[SUM METHOD KEY].[All]" dimensionUniqueName="[RepPLSlicer]" displayFolder="" count="0" memberValueDatatype="20" unbalanced="0"/>
    <cacheHierarchy uniqueName="[RepVarSlicer].[KEY]" caption="KEY" attribute="1" defaultMemberUniqueName="[RepVarSlicer].[KEY].[All]" allUniqueName="[RepVarSlicer].[KEY].[All]" dimensionUniqueName="[RepVarSlicer]" displayFolder="" count="0" memberValueDatatype="20" unbalanced="0"/>
    <cacheHierarchy uniqueName="[RepVarSlicer].[VARIANCE SLICER]" caption="VARIANCE SLICER" attribute="1" defaultMemberUniqueName="[RepVarSlicer].[VARIANCE SLICER].[All]" allUniqueName="[RepVarSlicer].[VARIANCE SLICER].[All]" dimensionUniqueName="[RepVarSlicer]" displayFolder="" count="0" memberValueDatatype="130" unbalanced="0"/>
    <cacheHierarchy uniqueName="[RepVarSlicer].[DATA TYPE KEY]" caption="DATA TYPE KEY" attribute="1" defaultMemberUniqueName="[RepVarSlicer].[DATA TYPE KEY].[All]" allUniqueName="[RepVarSlicer].[DATA TYPE KEY].[All]" dimensionUniqueName="[RepVarSlicer]" displayFolder="" count="0" memberValueDatatype="20" unbalanced="0"/>
    <cacheHierarchy uniqueName="[RepVarSlicer].[SUM METHOD KEY]" caption="SUM METHOD KEY" attribute="1" defaultMemberUniqueName="[RepVarSlicer].[SUM METHOD KEY].[All]" allUniqueName="[RepVarSlicer].[SUM METHOD KEY].[All]" dimensionUniqueName="[RepVarSlicer]" displayFolder="" count="0" memberValueDatatype="20" unbalanced="0"/>
    <cacheHierarchy uniqueName="[Scenario].[KEY]" caption="KEY" attribute="1" defaultMemberUniqueName="[Scenario].[KEY].[All]" allUniqueName="[Scenario].[KEY].[All]" dimensionUniqueName="[Scenario]" displayFolder="" count="0" memberValueDatatype="20" unbalanced="0"/>
    <cacheHierarchy uniqueName="[Scenario].[SCENARIO]" caption="SCENARIO" attribute="1" defaultMemberUniqueName="[Scenario].[SCENARIO].[All]" allUniqueName="[Scenario].[SCENARIO].[All]" dimensionUniqueName="[Scenario]" displayFolder="" count="0" memberValueDatatype="130" unbalanced="0"/>
    <cacheHierarchy uniqueName="[SumMethod].[KEY]" caption="KEY" attribute="1" defaultMemberUniqueName="[SumMethod].[KEY].[All]" allUniqueName="[SumMethod].[KEY].[All]" dimensionUniqueName="[SumMethod]" displayFolder="" count="0" memberValueDatatype="20" unbalanced="0"/>
    <cacheHierarchy uniqueName="[SumMethod].[SUM METHOD]" caption="SUM METHOD" attribute="1" defaultMemberUniqueName="[SumMethod].[SUM METHOD].[All]" allUniqueName="[SumMethod].[SUM METHOD].[All]" dimensionUniqueName="[SumMethod]" displayFolder="" count="0" memberValueDatatype="130" unbalanced="0"/>
    <cacheHierarchy uniqueName="[TimeSeries].[PERIOD KEY]" caption="PERIOD KEY" attribute="1" defaultMemberUniqueName="[TimeSeries].[PERIOD KEY].[All]" allUniqueName="[TimeSeries].[PERIOD KEY].[All]" dimensionUniqueName="[TimeSeries]" displayFolder="" count="0" memberValueDatatype="20" unbalanced="0"/>
    <cacheHierarchy uniqueName="[TimeSeries].[EOPERIOD KEY]" caption="EOPERIOD KEY" attribute="1" time="1" defaultMemberUniqueName="[TimeSeries].[EOPERIOD KEY].[All]" allUniqueName="[TimeSeries].[EOPERIOD KEY].[All]" dimensionUniqueName="[TimeSeries]" displayFolder="" count="0" memberValueDatatype="7" unbalanced="0"/>
    <cacheHierarchy uniqueName="[TimeSeries].[CALENDAR YEAR]" caption="CALENDAR YEAR" attribute="1" defaultMemberUniqueName="[TimeSeries].[CALENDAR YEAR].[All]" allUniqueName="[TimeSeries].[CALENDAR YEAR].[All]" dimensionUniqueName="[TimeSeries]" displayFolder="" count="0" memberValueDatatype="20" unbalanced="0"/>
    <cacheHierarchy uniqueName="[TimeSeries].[MONTH KEY]" caption="MONTH KEY" attribute="1" defaultMemberUniqueName="[TimeSeries].[MONTH KEY].[All]" allUniqueName="[TimeSeries].[MONTH KEY].[All]" dimensionUniqueName="[TimeSeries]" displayFolder="" count="0" memberValueDatatype="20" unbalanced="0"/>
    <cacheHierarchy uniqueName="[TimeSeries].[FISCAL YEAR]" caption="FISCAL YEAR" attribute="1" defaultMemberUniqueName="[TimeSeries].[FISCAL YEAR].[All]" allUniqueName="[TimeSeries].[FISCAL YEAR].[All]" dimensionUniqueName="[TimeSeries]" displayFolder="" count="2" memberValueDatatype="20" unbalanced="0">
      <fieldsUsage count="2">
        <fieldUsage x="-1"/>
        <fieldUsage x="1"/>
      </fieldsUsage>
    </cacheHierarchy>
    <cacheHierarchy uniqueName="[TimeSeries].[QUARTER LABEL]" caption="QUARTER LABEL" attribute="1" defaultMemberUniqueName="[TimeSeries].[QUARTER LABEL].[All]" allUniqueName="[TimeSeries].[QUARTER LABEL].[All]" dimensionUniqueName="[TimeSeries]" displayFolder="" count="2" memberValueDatatype="130" unbalanced="0">
      <fieldsUsage count="2">
        <fieldUsage x="-1"/>
        <fieldUsage x="2"/>
      </fieldsUsage>
    </cacheHierarchy>
    <cacheHierarchy uniqueName="[TimeSeries].[EOPERIOD LABEL]" caption="EOPERIOD LABEL" attribute="1" defaultMemberUniqueName="[TimeSeries].[EOPERIOD LABEL].[All]" allUniqueName="[TimeSeries].[EOPERIOD LABEL].[All]" dimensionUniqueName="[TimeSeries]" displayFolder="" count="0" memberValueDatatype="130" unbalanced="0"/>
    <cacheHierarchy uniqueName="[TimeSeries].[QUARTER KEY]" caption="QUARTER KEY" attribute="1" defaultMemberUniqueName="[TimeSeries].[QUARTER KEY].[All]" allUniqueName="[TimeSeries].[QUARTER KEY].[All]" dimensionUniqueName="[TimeSeries]" displayFolder="" count="0" memberValueDatatype="130" unbalanced="0"/>
    <cacheHierarchy uniqueName="[Measures].[Actual Amount]" caption="Actual Amount" measure="1" displayFolder="" measureGroup="Actual" count="0"/>
    <cacheHierarchy uniqueName="[Measures].[Actual Amount w/ Report Sign]" caption="Actual Amount w/ Report Sign" measure="1" displayFolder="" measureGroup="Actual" count="0"/>
    <cacheHierarchy uniqueName="[Measures].[Actual Amount w/ Calculation Sign]" caption="Actual Amount w/ Calculation Sign" measure="1" displayFolder="" measureGroup="Actual" count="0"/>
    <cacheHierarchy uniqueName="[Measures].[Actual Running Sum]" caption="Actual Running Sum" measure="1" displayFolder="" measureGroup="Actual" count="0"/>
    <cacheHierarchy uniqueName="[Measures].[Actual Total Expenses]" caption="Actual Total Expenses" measure="1" displayFolder="" measureGroup="Actual" count="0"/>
    <cacheHierarchy uniqueName="[Measures].[Actual Header Amount]" caption="Actual Header Amount" measure="1" displayFolder="" measureGroup="Actual" count="0"/>
    <cacheHierarchy uniqueName="[Measures].[Actual Report Amount]" caption="Actual Report Amount" measure="1" displayFolder="" measureGroup="Actual" count="0"/>
    <cacheHierarchy uniqueName="[Measures].[Header Detail]" caption="Header Detail" measure="1" displayFolder="" measureGroup="Actual" count="0"/>
    <cacheHierarchy uniqueName="[Measures].[Header Calculation]" caption="Header Calculation" measure="1" displayFolder="" measureGroup="Actual" count="0"/>
    <cacheHierarchy uniqueName="[Measures].[Account IsFiltered]" caption="Account IsFiltered" measure="1" displayFolder="" measureGroup="Actual" count="0"/>
    <cacheHierarchy uniqueName="[Measures].[Budget Amount]" caption="Budget Amount" measure="1" displayFolder="" measureGroup="Budget" count="0"/>
    <cacheHierarchy uniqueName="[Measures].[Budget Amount w/ Report Sign]" caption="Budget Amount w/ Report Sign" measure="1" displayFolder="" measureGroup="Budget" count="0"/>
    <cacheHierarchy uniqueName="[Measures].[Budget Amount w/ Calculation Sign]" caption="Budget Amount w/ Calculation Sign" measure="1" displayFolder="" measureGroup="Budget" count="0"/>
    <cacheHierarchy uniqueName="[Measures].[Budget Running Sum]" caption="Budget Running Sum" measure="1" displayFolder="" measureGroup="Budget" count="0"/>
    <cacheHierarchy uniqueName="[Measures].[Budget Total Expense]" caption="Budget Total Expense" measure="1" displayFolder="" measureGroup="Budget" count="0"/>
    <cacheHierarchy uniqueName="[Measures].[Budget Header Amount]" caption="Budget Header Amount" measure="1" displayFolder="" measureGroup="Budget" count="0"/>
    <cacheHierarchy uniqueName="[Measures].[Budget Report Amount]" caption="Budget Report Amount" measure="1" displayFolder="" measureGroup="Budget" count="0"/>
    <cacheHierarchy uniqueName="[Measures].[Var $]" caption="Var $" measure="1" displayFolder="" measureGroup="Actual" count="0"/>
    <cacheHierarchy uniqueName="[Measures].[Var %]" caption="Var %" measure="1" displayFolder="" measureGroup="Actual" count="0"/>
    <cacheHierarchy uniqueName="[Measures].[Actual Prior Fiscal Year]" caption="Actual Prior Fiscal Year" measure="1" displayFolder="" measureGroup="Actual" count="0"/>
    <cacheHierarchy uniqueName="[Measures].[Actual Prior Quarter]" caption="Actual Prior Quarter" measure="1" displayFolder="" measureGroup="Actual" count="0"/>
    <cacheHierarchy uniqueName="[Measures].[Actual Prior Period Amount]" caption="Actual Prior Period Amount" measure="1" displayFolder="" measureGroup="Actual" count="0"/>
    <cacheHierarchy uniqueName="[Measures].[Change $ vs Prior Period]" caption="Change $ vs Prior Period" measure="1" displayFolder="" measureGroup="Actual" count="0"/>
    <cacheHierarchy uniqueName="[Measures].[Change % vs Prior Period]" caption="Change % vs Prior Period" measure="1" displayFolder="" measureGroup="Actual" count="0"/>
    <cacheHierarchy uniqueName="[Measures].[Actual Base Year Amount]" caption="Actual Base Year Amount" measure="1" displayFolder="" measureGroup="Actual" count="0"/>
    <cacheHierarchy uniqueName="[Measures].[Actual YoY%]" caption="Actual YoY%" measure="1" displayFolder="" measureGroup="Actual" count="0"/>
    <cacheHierarchy uniqueName="[Measures].[Actual Base Quarter Amount]" caption="Actual Base Quarter Amount" measure="1" displayFolder="" measureGroup="Actual" count="0"/>
    <cacheHierarchy uniqueName="[Measures].[Actual Base Period Amount]" caption="Actual Base Period Amount" measure="1" displayFolder="" measureGroup="Actual" count="0"/>
    <cacheHierarchy uniqueName="[Measures].[Growth $]" caption="Growth $" measure="1" displayFolder="" measureGroup="Actual" count="0"/>
    <cacheHierarchy uniqueName="[Measures].[Growth %]" caption="Growth %" measure="1" displayFolder="" measureGroup="Actual" count="0"/>
    <cacheHierarchy uniqueName="[Measures].[Actual Same Quarter Last Year]" caption="Actual Same Quarter Last Year" measure="1" displayFolder="" measureGroup="Actual" count="0"/>
    <cacheHierarchy uniqueName="[Measures].[Actual QoQ$]" caption="Actual QoQ$" measure="1" displayFolder="" measureGroup="Actual" count="0"/>
    <cacheHierarchy uniqueName="[Measures].[Actual QoQ%]" caption="Actual QoQ%" measure="1" displayFolder="" measureGroup="Actual" count="0"/>
    <cacheHierarchy uniqueName="[Measures].[Actual PoP%]" caption="Actual PoP%" measure="1" displayFolder="" measureGroup="Actual" count="0"/>
    <cacheHierarchy uniqueName="[Measures].[Actual Cumulative Amount]" caption="Actual Cumulative Amount" measure="1" displayFolder="" measureGroup="Actual" count="0"/>
    <cacheHierarchy uniqueName="[Measures].[Sub-header IsFiltered]" caption="Sub-header IsFiltered" measure="1" displayFolder="" measureGroup="Actual" count="0"/>
    <cacheHierarchy uniqueName="[Measures].[Sub Header Detail]" caption="Sub Header Detail" measure="1" displayFolder="" measureGroup="Actual" count="0"/>
    <cacheHierarchy uniqueName="[Measures].[PL Amount]" caption="PL Amount" measure="1" displayFolder="" measureGroup="Actual" count="0"/>
    <cacheHierarchy uniqueName="[Measures].[Scenario Selected]" caption="Scenario Selected" measure="1" displayFolder="" measureGroup="Scenario" count="0"/>
    <cacheHierarchy uniqueName="[Measures].[Sum Method Selected]" caption="Sum Method Selected" measure="1" displayFolder="" measureGroup="SumMethod" count="0"/>
    <cacheHierarchy uniqueName="[Measures].[PL Slicer Selected]" caption="PL Slicer Selected" measure="1" displayFolder="" measureGroup="RepPLSlicer" count="0"/>
    <cacheHierarchy uniqueName="[Measures].[Budget Cumulative Amount]" caption="Budget Cumulative Amount" measure="1" displayFolder="" measureGroup="Budget" count="0"/>
    <cacheHierarchy uniqueName="[Measures].[HorAnalysis Selected]" caption="HorAnalysis Selected" measure="1" displayFolder="" measureGroup="HorAnalysis" count="0"/>
    <cacheHierarchy uniqueName="[Measures].[Horizontal Analysis Amount]" caption="Horizontal Analysis Amount" measure="1" displayFolder="" measureGroup="Actual" count="0"/>
    <cacheHierarchy uniqueName="[Measures].[Revenue]" caption="Revenue" measure="1" displayFolder="" measureGroup="Actual" count="0"/>
    <cacheHierarchy uniqueName="[Measures].[% Over Revenue]" caption="% Over Revenue" measure="1" displayFolder="" measureGroup="Actual" count="0"/>
    <cacheHierarchy uniqueName="[Measures].[Revenue Cumulative]" caption="Revenue Cumulative" measure="1" displayFolder="" measureGroup="Actual" count="0"/>
    <cacheHierarchy uniqueName="[Measures].[% Over Revenue Cumulative]" caption="% Over Revenue Cumulative" measure="1" displayFolder="" measureGroup="Actual" count="0"/>
    <cacheHierarchy uniqueName="[Measures].[Vertical Analysis Amount]" caption="Vertical Analysis Amount" measure="1" displayFolder="" measureGroup="Actual" count="0"/>
    <cacheHierarchy uniqueName="[Measures].[Var $ Cumulative]" caption="Var $ Cumulative" measure="1" displayFolder="" measureGroup="Actual" count="0"/>
    <cacheHierarchy uniqueName="[Measures].[Var % Cumulative]" caption="Var % Cumulative" measure="1" displayFolder="" measureGroup="Actual" count="0"/>
    <cacheHierarchy uniqueName="[Measures].[Variance Slicer Selected]" caption="Variance Slicer Selected" measure="1" displayFolder="" measureGroup="RepVarSlicer" count="0"/>
    <cacheHierarchy uniqueName="[Measures].[Variance Analysis Amount]" caption="Variance Analysis Amount" measure="1" displayFolder="" measureGroup="Actual" count="0"/>
    <cacheHierarchy uniqueName="[Measures].[Period Selected]" caption="Period Selected" measure="1" displayFolder="" measureGroup="TimeSeries" count="0" oneField="1">
      <fieldsUsage count="1">
        <fieldUsage x="0"/>
      </fieldsUsage>
    </cacheHierarchy>
    <cacheHierarchy uniqueName="[Measures].[DB Actual Account Amount]" caption="DB Actual Account Amount" measure="1" displayFolder="" measureGroup="Actual" count="0"/>
    <cacheHierarchy uniqueName="[Measures].[DB Budget Account Amount]" caption="DB Budget Account Amount" measure="1" displayFolder="" measureGroup="Actual" count="0"/>
    <cacheHierarchy uniqueName="[Measures].[DB Var $ Amount]" caption="DB Var $ Amount" measure="1" displayFolder="" measureGroup="Actual" count="0"/>
    <cacheHierarchy uniqueName="[Measures].[DB Var % Amount]" caption="DB Var % Amount" measure="1" displayFolder="" measureGroup="Actual" count="0"/>
    <cacheHierarchy uniqueName="[Measures].[Time Interval Selected]" caption="Time Interval Selected" measure="1" displayFolder="" measureGroup="DB_TimeIntervalSlicer" count="0"/>
    <cacheHierarchy uniqueName="[Measures].[Actual Report Amount w/ Time Filter]" caption="Actual Report Amount w/ Time Filter" measure="1" displayFolder="" measureGroup="Actual" count="0"/>
    <cacheHierarchy uniqueName="[Measures].[Var $ w/ Time Filter]" caption="Var $ w/ Time Filter" measure="1" displayFolder="" measureGroup="Actual" count="0"/>
    <cacheHierarchy uniqueName="[Measures].[Var % w/ Time Filter]" caption="Var % w/ Time Filter" measure="1" displayFolder="" measureGroup="Actual" count="0"/>
    <cacheHierarchy uniqueName="[Measures].[Growth % w/ Time Filter]" caption="Growth % w/ Time Filter" measure="1" displayFolder="" measureGroup="Actual" count="0"/>
    <cacheHierarchy uniqueName="[Measures].[% Over Revenue w/ Time Filter]" caption="% Over Revenue w/ Time Filter" measure="1" displayFolder="" measureGroup="Actual" count="0"/>
    <cacheHierarchy uniqueName="[Measures].[__XL_Count Budget]" caption="__XL_Count Budget" measure="1" displayFolder="" measureGroup="Budget" count="0" hidden="1"/>
    <cacheHierarchy uniqueName="[Measures].[__XL_Count Actual]" caption="__XL_Count Actual" measure="1" displayFolder="" measureGroup="Actual" count="0" hidden="1"/>
    <cacheHierarchy uniqueName="[Measures].[__XL_Count TimeSeries]" caption="__XL_Count TimeSeries" measure="1" displayFolder="" measureGroup="TimeSeries" count="0" hidden="1"/>
    <cacheHierarchy uniqueName="[Measures].[__XL_Count COA]" caption="__XL_Count COA" measure="1" displayFolder="" measureGroup="COA" count="0" hidden="1"/>
    <cacheHierarchy uniqueName="[Measures].[__XL_Count Header]" caption="__XL_Count Header" measure="1" displayFolder="" measureGroup="Header" count="0" hidden="1"/>
    <cacheHierarchy uniqueName="[Measures].[__XL_Count Scenario]" caption="__XL_Count Scenario" measure="1" displayFolder="" measureGroup="Scenario" count="0" hidden="1"/>
    <cacheHierarchy uniqueName="[Measures].[__XL_Count SumMethod]" caption="__XL_Count SumMethod" measure="1" displayFolder="" measureGroup="SumMethod" count="0" hidden="1"/>
    <cacheHierarchy uniqueName="[Measures].[__XL_Count DataType]" caption="__XL_Count DataType" measure="1" displayFolder="" measureGroup="DataType" count="0" hidden="1"/>
    <cacheHierarchy uniqueName="[Measures].[__XL_Count HorAnalysis]" caption="__XL_Count HorAnalysis" measure="1" displayFolder="" measureGroup="HorAnalysis" count="0" hidden="1"/>
    <cacheHierarchy uniqueName="[Measures].[__XL_Count RepPLSlicer]" caption="__XL_Count RepPLSlicer" measure="1" displayFolder="" measureGroup="RepPLSlicer" count="0" hidden="1"/>
    <cacheHierarchy uniqueName="[Measures].[__XL_Count RepVarSlicer]" caption="__XL_Count RepVarSlicer" measure="1" displayFolder="" measureGroup="RepVarSlicer" count="0" hidden="1"/>
    <cacheHierarchy uniqueName="[Measures].[__XL_Count DB_TimeIntervalSlicer]" caption="__XL_Count DB_TimeIntervalSlicer" measure="1" displayFolder="" measureGroup="DB_TimeIntervalSlicer" count="0" hidden="1"/>
    <cacheHierarchy uniqueName="[Measures].[__No measures defined]" caption="__No measures defined" measure="1" displayFolder="" count="0" hidden="1"/>
    <cacheHierarchy uniqueName="[Measures].[Sum of KEY]" caption="Sum of KEY" measure="1" displayFolder="" measureGroup="RepPLSlicer" count="0" hidden="1">
      <extLst>
        <ext xmlns:x15="http://schemas.microsoft.com/office/spreadsheetml/2010/11/main" uri="{B97F6D7D-B522-45F9-BDA1-12C45D357490}">
          <x15:cacheHierarchy aggregatedColumn="29"/>
        </ext>
      </extLst>
    </cacheHierarchy>
    <cacheHierarchy uniqueName="[Measures].[Count of QUARTER LABEL]" caption="Count of QUARTER LABEL" measure="1" displayFolder="" measureGroup="TimeSeries" count="0" hidden="1">
      <extLst>
        <ext xmlns:x15="http://schemas.microsoft.com/office/spreadsheetml/2010/11/main" uri="{B97F6D7D-B522-45F9-BDA1-12C45D357490}">
          <x15:cacheHierarchy aggregatedColumn="46"/>
        </ext>
      </extLst>
    </cacheHierarchy>
    <cacheHierarchy uniqueName="[Measures].[Sum of VAR CALCULATION]" caption="Sum of VAR CALCULATION" measure="1" displayFolder="" measureGroup="Header" count="0" hidden="1">
      <extLst>
        <ext xmlns:x15="http://schemas.microsoft.com/office/spreadsheetml/2010/11/main" uri="{B97F6D7D-B522-45F9-BDA1-12C45D357490}">
          <x15:cacheHierarchy aggregatedColumn="25"/>
        </ext>
      </extLst>
    </cacheHierarchy>
    <cacheHierarchy uniqueName="[Measures].[Count of ACCOUNT]" caption="Count of ACCOUNT" measure="1" displayFolder="" measureGroup="COA" count="0" hidden="1">
      <extLst>
        <ext xmlns:x15="http://schemas.microsoft.com/office/spreadsheetml/2010/11/main" uri="{B97F6D7D-B522-45F9-BDA1-12C45D357490}">
          <x15:cacheHierarchy aggregatedColumn="9"/>
        </ext>
      </extLst>
    </cacheHierarchy>
  </cacheHierarchies>
  <kpis count="0"/>
  <dimensions count="13">
    <dimension name="Actual" uniqueName="[Actual]" caption="Actual"/>
    <dimension name="Budget" uniqueName="[Budget]" caption="Budget"/>
    <dimension name="COA" uniqueName="[COA]" caption="COA"/>
    <dimension name="DataType" uniqueName="[DataType]" caption="DataType"/>
    <dimension name="DB_TimeIntervalSlicer" uniqueName="[DB_TimeIntervalSlicer]" caption="DB_TimeIntervalSlicer"/>
    <dimension name="Header" uniqueName="[Header]" caption="Header"/>
    <dimension name="HorAnalysis" uniqueName="[HorAnalysis]" caption="HorAnalysis"/>
    <dimension measure="1" name="Measures" uniqueName="[Measures]" caption="Measures"/>
    <dimension name="RepPLSlicer" uniqueName="[RepPLSlicer]" caption="RepPLSlicer"/>
    <dimension name="RepVarSlicer" uniqueName="[RepVarSlicer]" caption="RepVarSlicer"/>
    <dimension name="Scenario" uniqueName="[Scenario]" caption="Scenario"/>
    <dimension name="SumMethod" uniqueName="[SumMethod]" caption="SumMethod"/>
    <dimension name="TimeSeries" uniqueName="[TimeSeries]" caption="TimeSeries"/>
  </dimensions>
  <measureGroups count="12">
    <measureGroup name="Actual" caption="Actual"/>
    <measureGroup name="Budget" caption="Budget"/>
    <measureGroup name="COA" caption="COA"/>
    <measureGroup name="DataType" caption="DataType"/>
    <measureGroup name="DB_TimeIntervalSlicer" caption="DB_TimeIntervalSlicer"/>
    <measureGroup name="Header" caption="Header"/>
    <measureGroup name="HorAnalysis" caption="HorAnalysis"/>
    <measureGroup name="RepPLSlicer" caption="RepPLSlicer"/>
    <measureGroup name="RepVarSlicer" caption="RepVarSlicer"/>
    <measureGroup name="Scenario" caption="Scenario"/>
    <measureGroup name="SumMethod" caption="SumMethod"/>
    <measureGroup name="TimeSeries" caption="TimeSeries"/>
  </measureGroups>
  <maps count="23">
    <map measureGroup="0" dimension="0"/>
    <map measureGroup="0" dimension="2"/>
    <map measureGroup="0" dimension="5"/>
    <map measureGroup="0" dimension="12"/>
    <map measureGroup="1" dimension="1"/>
    <map measureGroup="1" dimension="2"/>
    <map measureGroup="1" dimension="5"/>
    <map measureGroup="1" dimension="12"/>
    <map measureGroup="2" dimension="2"/>
    <map measureGroup="2" dimension="5"/>
    <map measureGroup="3" dimension="3"/>
    <map measureGroup="4" dimension="4"/>
    <map measureGroup="5" dimension="5"/>
    <map measureGroup="6" dimension="6"/>
    <map measureGroup="7" dimension="8"/>
    <map measureGroup="7" dimension="10"/>
    <map measureGroup="7" dimension="11"/>
    <map measureGroup="8" dimension="3"/>
    <map measureGroup="8" dimension="9"/>
    <map measureGroup="8" dimension="11"/>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c valencia" refreshedDate="44939.004137037038" backgroundQuery="1" createdVersion="6" refreshedVersion="8" minRefreshableVersion="3" recordCount="0" supportSubquery="1" supportAdvancedDrill="1" xr:uid="{FCD021D5-FF25-4D72-9731-E9331A920A22}">
  <cacheSource type="external" connectionId="6"/>
  <cacheFields count="5">
    <cacheField name="[Header].[HEADER].[HEADER]" caption="HEADER" numFmtId="0" hierarchy="22" level="1">
      <sharedItems count="7">
        <s v="Net Sales"/>
        <s v="Cost of Sales"/>
        <s v="Gross Profit"/>
        <s v="Expenses"/>
        <s v="Operating Income (Loss)"/>
        <s v="Other Income"/>
        <s v="Net Profit (Loss)"/>
      </sharedItems>
      <extLst>
        <ext xmlns:x15="http://schemas.microsoft.com/office/spreadsheetml/2010/11/main" uri="{4F2E5C28-24EA-4eb8-9CBF-B6C8F9C3D259}">
          <x15:cachedUniqueNames>
            <x15:cachedUniqueName index="0" name="[Header].[HEADER].&amp;[Net Sales]"/>
            <x15:cachedUniqueName index="1" name="[Header].[HEADER].&amp;[Cost of Sales]"/>
            <x15:cachedUniqueName index="2" name="[Header].[HEADER].&amp;[Gross Profit]"/>
            <x15:cachedUniqueName index="3" name="[Header].[HEADER].&amp;[Expenses]"/>
            <x15:cachedUniqueName index="4" name="[Header].[HEADER].&amp;[Operating Income (Loss)]"/>
            <x15:cachedUniqueName index="5" name="[Header].[HEADER].&amp;[Other Income]"/>
            <x15:cachedUniqueName index="6" name="[Header].[HEADER].&amp;[Net Profit (Loss)]"/>
          </x15:cachedUniqueNames>
        </ext>
      </extLst>
    </cacheField>
    <cacheField name="[Measures].[DB Actual Account Amount]" caption="DB Actual Account Amount" numFmtId="0" hierarchy="103" level="32767"/>
    <cacheField name="[SumMethod].[SUM METHOD].[SUM METHOD]" caption="SUM METHOD" numFmtId="0" hierarchy="40" level="1">
      <sharedItems containsSemiMixedTypes="0" containsNonDate="0" containsString="0"/>
    </cacheField>
    <cacheField name="[TimeSeries].[FISCAL YEAR].[FISCAL YEAR]" caption="FISCAL YEAR" numFmtId="0" hierarchy="45" level="1">
      <sharedItems containsSemiMixedTypes="0" containsNonDate="0" containsString="0"/>
    </cacheField>
    <cacheField name="[TimeSeries].[QUARTER LABEL].[QUARTER LABEL]" caption="QUARTER LABEL" numFmtId="0" hierarchy="46" level="1">
      <sharedItems containsSemiMixedTypes="0" containsNonDate="0" containsString="0"/>
    </cacheField>
  </cacheFields>
  <cacheHierarchies count="130">
    <cacheHierarchy uniqueName="[Actual].[ACCOUNT KEY]" caption="ACCOUNT KEY" attribute="1" defaultMemberUniqueName="[Actual].[ACCOUNT KEY].[All]" allUniqueName="[Actual].[ACCOUNT KEY].[All]" dimensionUniqueName="[Actual]" displayFolder="" count="0" memberValueDatatype="20" unbalanced="0"/>
    <cacheHierarchy uniqueName="[Actual].[PERIOD KEY]" caption="PERIOD KEY" attribute="1" defaultMemberUniqueName="[Actual].[PERIOD KEY].[All]" allUniqueName="[Actual].[PERIOD KEY].[All]" dimensionUniqueName="[Actual]" displayFolder="" count="0" memberValueDatatype="20" unbalanced="0"/>
    <cacheHierarchy uniqueName="[Actual].[AMOUNT]" caption="AMOUNT" attribute="1" defaultMemberUniqueName="[Actual].[AMOUNT].[All]" allUniqueName="[Actual].[AMOUNT].[All]" dimensionUniqueName="[Actual]" displayFolder="" count="0" memberValueDatatype="20" unbalanced="0"/>
    <cacheHierarchy uniqueName="[Actual].[SCENARIO KEY]" caption="SCENARIO KEY" attribute="1" defaultMemberUniqueName="[Actual].[SCENARIO KEY].[All]" allUniqueName="[Actual].[SCENARIO KEY].[All]" dimensionUniqueName="[Actual]" displayFolder="" count="0" memberValueDatatype="20" unbalanced="0"/>
    <cacheHierarchy uniqueName="[Budget].[ACCOUNT KEY]" caption="ACCOUNT KEY" attribute="1" defaultMemberUniqueName="[Budget].[ACCOUNT KEY].[All]" allUniqueName="[Budget].[ACCOUNT KEY].[All]" dimensionUniqueName="[Budget]" displayFolder="" count="0" memberValueDatatype="20" unbalanced="0"/>
    <cacheHierarchy uniqueName="[Budget].[PERIOD KEY]" caption="PERIOD KEY" attribute="1" defaultMemberUniqueName="[Budget].[PERIOD KEY].[All]" allUniqueName="[Budget].[PERIOD KEY].[All]" dimensionUniqueName="[Budget]" displayFolder="" count="0" memberValueDatatype="20" unbalanced="0"/>
    <cacheHierarchy uniqueName="[Budget].[AMOUNT]" caption="AMOUNT" attribute="1" defaultMemberUniqueName="[Budget].[AMOUNT].[All]" allUniqueName="[Budget].[AMOUNT].[All]" dimensionUniqueName="[Budget]" displayFolder="" count="0" memberValueDatatype="20" unbalanced="0"/>
    <cacheHierarchy uniqueName="[Budget].[SCENARIO KEY]" caption="SCENARIO KEY" attribute="1" defaultMemberUniqueName="[Budget].[SCENARIO KEY].[All]" allUniqueName="[Budget].[SCENARIO KEY].[All]" dimensionUniqueName="[Budget]" displayFolder="" count="0" memberValueDatatype="20" unbalanced="0"/>
    <cacheHierarchy uniqueName="[COA].[ACCOUNT KEY]" caption="ACCOUNT KEY" attribute="1" defaultMemberUniqueName="[COA].[ACCOUNT KEY].[All]" allUniqueName="[COA].[ACCOUNT KEY].[All]" dimensionUniqueName="[COA]" displayFolder="" count="0" memberValueDatatype="130" unbalanced="0"/>
    <cacheHierarchy uniqueName="[COA].[ACCOUNT]" caption="ACCOUNT" attribute="1" defaultMemberUniqueName="[COA].[ACCOUNT].[All]" allUniqueName="[COA].[ACCOUNT].[All]" dimensionUniqueName="[COA]" displayFolder="" count="0" memberValueDatatype="130" unbalanced="0"/>
    <cacheHierarchy uniqueName="[COA].[CATEGORY]" caption="CATEGORY" attribute="1" defaultMemberUniqueName="[COA].[CATEGORY].[All]" allUniqueName="[COA].[CATEGORY].[All]" dimensionUniqueName="[COA]" displayFolder="" count="0" memberValueDatatype="130" unbalanced="0"/>
    <cacheHierarchy uniqueName="[COA].[SUB-HEADER]" caption="SUB-HEADER" attribute="1" defaultMemberUniqueName="[COA].[SUB-HEADER].[All]" allUniqueName="[COA].[SUB-HEADER].[All]" dimensionUniqueName="[COA]" displayFolder="" count="0" memberValueDatatype="130" unbalanced="0"/>
    <cacheHierarchy uniqueName="[COA].[HEADER KEY]" caption="HEADER KEY" attribute="1" defaultMemberUniqueName="[COA].[HEADER KEY].[All]" allUniqueName="[COA].[HEADER KEY].[All]" dimensionUniqueName="[COA]" displayFolder="" count="0" memberValueDatatype="20" unbalanced="0"/>
    <cacheHierarchy uniqueName="[COA].[SUB-HEADER DETAIL]" caption="SUB-HEADER DETAIL" attribute="1" defaultMemberUniqueName="[COA].[SUB-HEADER DETAIL].[All]" allUniqueName="[COA].[SUB-HEADER DETAIL].[All]" dimensionUniqueName="[COA]" displayFolder="" count="0" memberValueDatatype="20" unbalanced="0"/>
    <cacheHierarchy uniqueName="[COA].[REPORT SIGN]" caption="REPORT SIGN" attribute="1" defaultMemberUniqueName="[COA].[REPORT SIGN].[All]" allUniqueName="[COA].[REPORT SIGN].[All]" dimensionUniqueName="[COA]" displayFolder="" count="0" memberValueDatatype="20" unbalanced="0"/>
    <cacheHierarchy uniqueName="[COA].[CALCULATION SIGN]" caption="CALCULATION SIGN" attribute="1" defaultMemberUniqueName="[COA].[CALCULATION SIGN].[All]" allUniqueName="[COA].[CALCULATION SIGN].[All]" dimensionUniqueName="[COA]" displayFolder="" count="0" memberValueDatatype="20" unbalanced="0"/>
    <cacheHierarchy uniqueName="[COA].[SUB HEADER KEY]" caption="SUB HEADER KEY" attribute="1" defaultMemberUniqueName="[COA].[SUB HEADER KEY].[All]" allUniqueName="[COA].[SUB HEADER KEY].[All]" dimensionUniqueName="[COA]" displayFolder="" count="0" memberValueDatatype="130" unbalanced="0"/>
    <cacheHierarchy uniqueName="[DataType].[KEY]" caption="KEY" attribute="1" defaultMemberUniqueName="[DataType].[KEY].[All]" allUniqueName="[DataType].[KEY].[All]" dimensionUniqueName="[DataType]" displayFolder="" count="0" memberValueDatatype="20" unbalanced="0"/>
    <cacheHierarchy uniqueName="[DataType].[DATA TYPE]" caption="DATA TYPE" attribute="1" defaultMemberUniqueName="[DataType].[DATA TYPE].[All]" allUniqueName="[DataType].[DATA TYPE].[All]" dimensionUniqueName="[DataType]" displayFolder="" count="0" memberValueDatatype="130" unbalanced="0"/>
    <cacheHierarchy uniqueName="[DB_TimeIntervalSlicer].[KEY]" caption="KEY" attribute="1" defaultMemberUniqueName="[DB_TimeIntervalSlicer].[KEY].[All]" allUniqueName="[DB_TimeIntervalSlicer].[KEY].[All]" dimensionUniqueName="[DB_TimeIntervalSlicer]" displayFolder="" count="0" memberValueDatatype="20" unbalanced="0"/>
    <cacheHierarchy uniqueName="[DB_TimeIntervalSlicer].[TIME INTERVAL]" caption="TIME INTERVAL" attribute="1" defaultMemberUniqueName="[DB_TimeIntervalSlicer].[TIME INTERVAL].[All]" allUniqueName="[DB_TimeIntervalSlicer].[TIME INTERVAL].[All]" dimensionUniqueName="[DB_TimeIntervalSlicer]" displayFolder="" count="0" memberValueDatatype="130" unbalanced="0"/>
    <cacheHierarchy uniqueName="[Header].[HEADER KEY]" caption="HEADER KEY" attribute="1" defaultMemberUniqueName="[Header].[HEADER KEY].[All]" allUniqueName="[Header].[HEADER KEY].[All]" dimensionUniqueName="[Header]" displayFolder="" count="0" memberValueDatatype="20" unbalanced="0"/>
    <cacheHierarchy uniqueName="[Header].[HEADER]" caption="HEADER" attribute="1" defaultMemberUniqueName="[Header].[HEADER].[All]" allUniqueName="[Header].[HEADER].[All]" dimensionUniqueName="[Header]" displayFolder="" count="2" memberValueDatatype="130" unbalanced="0">
      <fieldsUsage count="2">
        <fieldUsage x="-1"/>
        <fieldUsage x="0"/>
      </fieldsUsage>
    </cacheHierarchy>
    <cacheHierarchy uniqueName="[Header].[DETAILS]" caption="DETAILS" attribute="1" defaultMemberUniqueName="[Header].[DETAILS].[All]" allUniqueName="[Header].[DETAILS].[All]" dimensionUniqueName="[Header]" displayFolder="" count="0" memberValueDatatype="20" unbalanced="0"/>
    <cacheHierarchy uniqueName="[Header].[CALCULATION]" caption="CALCULATION" attribute="1" defaultMemberUniqueName="[Header].[CALCULATION].[All]" allUniqueName="[Header].[CALCULATION].[All]" dimensionUniqueName="[Header]" displayFolder="" count="0" memberValueDatatype="20" unbalanced="0"/>
    <cacheHierarchy uniqueName="[Header].[VAR CALCULATION]" caption="VAR CALCULATION" attribute="1" defaultMemberUniqueName="[Header].[VAR CALCULATION].[All]" allUniqueName="[Header].[VAR CALCULATION].[All]" dimensionUniqueName="[Header]" displayFolder="" count="0" memberValueDatatype="20" unbalanced="0"/>
    <cacheHierarchy uniqueName="[Header].[CATEGORY]" caption="CATEGORY" attribute="1" defaultMemberUniqueName="[Header].[CATEGORY].[All]" allUniqueName="[Header].[CATEGORY].[All]" dimensionUniqueName="[Header]" displayFolder="" count="0" memberValueDatatype="130" unbalanced="0"/>
    <cacheHierarchy uniqueName="[HorAnalysis].[KEY]" caption="KEY" attribute="1" defaultMemberUniqueName="[HorAnalysis].[KEY].[All]" allUniqueName="[HorAnalysis].[KEY].[All]" dimensionUniqueName="[HorAnalysis]" displayFolder="" count="0" memberValueDatatype="20" unbalanced="0"/>
    <cacheHierarchy uniqueName="[HorAnalysis].[ANALYSIS METHOD]" caption="ANALYSIS METHOD" attribute="1" defaultMemberUniqueName="[HorAnalysis].[ANALYSIS METHOD].[All]" allUniqueName="[HorAnalysis].[ANALYSIS METHOD].[All]" dimensionUniqueName="[HorAnalysis]" displayFolder="" count="0" memberValueDatatype="130" unbalanced="0"/>
    <cacheHierarchy uniqueName="[RepPLSlicer].[KEY]" caption="KEY" attribute="1" defaultMemberUniqueName="[RepPLSlicer].[KEY].[All]" allUniqueName="[RepPLSlicer].[KEY].[All]" dimensionUniqueName="[RepPLSlicer]" displayFolder="" count="0" memberValueDatatype="20" unbalanced="0"/>
    <cacheHierarchy uniqueName="[RepPLSlicer].[PL SLICER]" caption="PL SLICER" attribute="1" defaultMemberUniqueName="[RepPLSlicer].[PL SLICER].[All]" allUniqueName="[RepPLSlicer].[PL SLICER].[All]" dimensionUniqueName="[RepPLSlicer]" displayFolder="" count="0" memberValueDatatype="130" unbalanced="0"/>
    <cacheHierarchy uniqueName="[RepPLSlicer].[SCENARIO KEY]" caption="SCENARIO KEY" attribute="1" defaultMemberUniqueName="[RepPLSlicer].[SCENARIO KEY].[All]" allUniqueName="[RepPLSlicer].[SCENARIO KEY].[All]" dimensionUniqueName="[RepPLSlicer]" displayFolder="" count="0" memberValueDatatype="20" unbalanced="0"/>
    <cacheHierarchy uniqueName="[RepPLSlicer].[SUM METHOD KEY]" caption="SUM METHOD KEY" attribute="1" defaultMemberUniqueName="[RepPLSlicer].[SUM METHOD KEY].[All]" allUniqueName="[RepPLSlicer].[SUM METHOD KEY].[All]" dimensionUniqueName="[RepPLSlicer]" displayFolder="" count="0" memberValueDatatype="20" unbalanced="0"/>
    <cacheHierarchy uniqueName="[RepVarSlicer].[KEY]" caption="KEY" attribute="1" defaultMemberUniqueName="[RepVarSlicer].[KEY].[All]" allUniqueName="[RepVarSlicer].[KEY].[All]" dimensionUniqueName="[RepVarSlicer]" displayFolder="" count="0" memberValueDatatype="20" unbalanced="0"/>
    <cacheHierarchy uniqueName="[RepVarSlicer].[VARIANCE SLICER]" caption="VARIANCE SLICER" attribute="1" defaultMemberUniqueName="[RepVarSlicer].[VARIANCE SLICER].[All]" allUniqueName="[RepVarSlicer].[VARIANCE SLICER].[All]" dimensionUniqueName="[RepVarSlicer]" displayFolder="" count="0" memberValueDatatype="130" unbalanced="0"/>
    <cacheHierarchy uniqueName="[RepVarSlicer].[DATA TYPE KEY]" caption="DATA TYPE KEY" attribute="1" defaultMemberUniqueName="[RepVarSlicer].[DATA TYPE KEY].[All]" allUniqueName="[RepVarSlicer].[DATA TYPE KEY].[All]" dimensionUniqueName="[RepVarSlicer]" displayFolder="" count="0" memberValueDatatype="20" unbalanced="0"/>
    <cacheHierarchy uniqueName="[RepVarSlicer].[SUM METHOD KEY]" caption="SUM METHOD KEY" attribute="1" defaultMemberUniqueName="[RepVarSlicer].[SUM METHOD KEY].[All]" allUniqueName="[RepVarSlicer].[SUM METHOD KEY].[All]" dimensionUniqueName="[RepVarSlicer]" displayFolder="" count="0" memberValueDatatype="20" unbalanced="0"/>
    <cacheHierarchy uniqueName="[Scenario].[KEY]" caption="KEY" attribute="1" defaultMemberUniqueName="[Scenario].[KEY].[All]" allUniqueName="[Scenario].[KEY].[All]" dimensionUniqueName="[Scenario]" displayFolder="" count="0" memberValueDatatype="20" unbalanced="0"/>
    <cacheHierarchy uniqueName="[Scenario].[SCENARIO]" caption="SCENARIO" attribute="1" defaultMemberUniqueName="[Scenario].[SCENARIO].[All]" allUniqueName="[Scenario].[SCENARIO].[All]" dimensionUniqueName="[Scenario]" displayFolder="" count="0" memberValueDatatype="130" unbalanced="0"/>
    <cacheHierarchy uniqueName="[SumMethod].[KEY]" caption="KEY" attribute="1" defaultMemberUniqueName="[SumMethod].[KEY].[All]" allUniqueName="[SumMethod].[KEY].[All]" dimensionUniqueName="[SumMethod]" displayFolder="" count="0" memberValueDatatype="20" unbalanced="0"/>
    <cacheHierarchy uniqueName="[SumMethod].[SUM METHOD]" caption="SUM METHOD" attribute="1" defaultMemberUniqueName="[SumMethod].[SUM METHOD].[All]" allUniqueName="[SumMethod].[SUM METHOD].[All]" dimensionUniqueName="[SumMethod]" displayFolder="" count="2" memberValueDatatype="130" unbalanced="0">
      <fieldsUsage count="2">
        <fieldUsage x="-1"/>
        <fieldUsage x="2"/>
      </fieldsUsage>
    </cacheHierarchy>
    <cacheHierarchy uniqueName="[TimeSeries].[PERIOD KEY]" caption="PERIOD KEY" attribute="1" defaultMemberUniqueName="[TimeSeries].[PERIOD KEY].[All]" allUniqueName="[TimeSeries].[PERIOD KEY].[All]" dimensionUniqueName="[TimeSeries]" displayFolder="" count="0" memberValueDatatype="20" unbalanced="0"/>
    <cacheHierarchy uniqueName="[TimeSeries].[EOPERIOD KEY]" caption="EOPERIOD KEY" attribute="1" time="1" defaultMemberUniqueName="[TimeSeries].[EOPERIOD KEY].[All]" allUniqueName="[TimeSeries].[EOPERIOD KEY].[All]" dimensionUniqueName="[TimeSeries]" displayFolder="" count="0" memberValueDatatype="7" unbalanced="0"/>
    <cacheHierarchy uniqueName="[TimeSeries].[CALENDAR YEAR]" caption="CALENDAR YEAR" attribute="1" defaultMemberUniqueName="[TimeSeries].[CALENDAR YEAR].[All]" allUniqueName="[TimeSeries].[CALENDAR YEAR].[All]" dimensionUniqueName="[TimeSeries]" displayFolder="" count="0" memberValueDatatype="20" unbalanced="0"/>
    <cacheHierarchy uniqueName="[TimeSeries].[MONTH KEY]" caption="MONTH KEY" attribute="1" defaultMemberUniqueName="[TimeSeries].[MONTH KEY].[All]" allUniqueName="[TimeSeries].[MONTH KEY].[All]" dimensionUniqueName="[TimeSeries]" displayFolder="" count="0" memberValueDatatype="20" unbalanced="0"/>
    <cacheHierarchy uniqueName="[TimeSeries].[FISCAL YEAR]" caption="FISCAL YEAR" attribute="1" defaultMemberUniqueName="[TimeSeries].[FISCAL YEAR].[All]" allUniqueName="[TimeSeries].[FISCAL YEAR].[All]" dimensionUniqueName="[TimeSeries]" displayFolder="" count="2" memberValueDatatype="20" unbalanced="0">
      <fieldsUsage count="2">
        <fieldUsage x="-1"/>
        <fieldUsage x="3"/>
      </fieldsUsage>
    </cacheHierarchy>
    <cacheHierarchy uniqueName="[TimeSeries].[QUARTER LABEL]" caption="QUARTER LABEL" attribute="1" defaultMemberUniqueName="[TimeSeries].[QUARTER LABEL].[All]" allUniqueName="[TimeSeries].[QUARTER LABEL].[All]" dimensionUniqueName="[TimeSeries]" displayFolder="" count="2" memberValueDatatype="130" unbalanced="0">
      <fieldsUsage count="2">
        <fieldUsage x="-1"/>
        <fieldUsage x="4"/>
      </fieldsUsage>
    </cacheHierarchy>
    <cacheHierarchy uniqueName="[TimeSeries].[EOPERIOD LABEL]" caption="EOPERIOD LABEL" attribute="1" defaultMemberUniqueName="[TimeSeries].[EOPERIOD LABEL].[All]" allUniqueName="[TimeSeries].[EOPERIOD LABEL].[All]" dimensionUniqueName="[TimeSeries]" displayFolder="" count="0" memberValueDatatype="130" unbalanced="0"/>
    <cacheHierarchy uniqueName="[TimeSeries].[QUARTER KEY]" caption="QUARTER KEY" attribute="1" defaultMemberUniqueName="[TimeSeries].[QUARTER KEY].[All]" allUniqueName="[TimeSeries].[QUARTER KEY].[All]" dimensionUniqueName="[TimeSeries]" displayFolder="" count="0" memberValueDatatype="130" unbalanced="0"/>
    <cacheHierarchy uniqueName="[Measures].[Actual Amount]" caption="Actual Amount" measure="1" displayFolder="" measureGroup="Actual" count="0"/>
    <cacheHierarchy uniqueName="[Measures].[Actual Amount w/ Report Sign]" caption="Actual Amount w/ Report Sign" measure="1" displayFolder="" measureGroup="Actual" count="0"/>
    <cacheHierarchy uniqueName="[Measures].[Actual Amount w/ Calculation Sign]" caption="Actual Amount w/ Calculation Sign" measure="1" displayFolder="" measureGroup="Actual" count="0"/>
    <cacheHierarchy uniqueName="[Measures].[Actual Running Sum]" caption="Actual Running Sum" measure="1" displayFolder="" measureGroup="Actual" count="0"/>
    <cacheHierarchy uniqueName="[Measures].[Actual Total Expenses]" caption="Actual Total Expenses" measure="1" displayFolder="" measureGroup="Actual" count="0"/>
    <cacheHierarchy uniqueName="[Measures].[Actual Header Amount]" caption="Actual Header Amount" measure="1" displayFolder="" measureGroup="Actual" count="0"/>
    <cacheHierarchy uniqueName="[Measures].[Actual Report Amount]" caption="Actual Report Amount" measure="1" displayFolder="" measureGroup="Actual" count="0"/>
    <cacheHierarchy uniqueName="[Measures].[Header Detail]" caption="Header Detail" measure="1" displayFolder="" measureGroup="Actual" count="0"/>
    <cacheHierarchy uniqueName="[Measures].[Header Calculation]" caption="Header Calculation" measure="1" displayFolder="" measureGroup="Actual" count="0"/>
    <cacheHierarchy uniqueName="[Measures].[Account IsFiltered]" caption="Account IsFiltered" measure="1" displayFolder="" measureGroup="Actual" count="0"/>
    <cacheHierarchy uniqueName="[Measures].[Budget Amount]" caption="Budget Amount" measure="1" displayFolder="" measureGroup="Budget" count="0"/>
    <cacheHierarchy uniqueName="[Measures].[Budget Amount w/ Report Sign]" caption="Budget Amount w/ Report Sign" measure="1" displayFolder="" measureGroup="Budget" count="0"/>
    <cacheHierarchy uniqueName="[Measures].[Budget Amount w/ Calculation Sign]" caption="Budget Amount w/ Calculation Sign" measure="1" displayFolder="" measureGroup="Budget" count="0"/>
    <cacheHierarchy uniqueName="[Measures].[Budget Running Sum]" caption="Budget Running Sum" measure="1" displayFolder="" measureGroup="Budget" count="0"/>
    <cacheHierarchy uniqueName="[Measures].[Budget Total Expense]" caption="Budget Total Expense" measure="1" displayFolder="" measureGroup="Budget" count="0"/>
    <cacheHierarchy uniqueName="[Measures].[Budget Header Amount]" caption="Budget Header Amount" measure="1" displayFolder="" measureGroup="Budget" count="0"/>
    <cacheHierarchy uniqueName="[Measures].[Budget Report Amount]" caption="Budget Report Amount" measure="1" displayFolder="" measureGroup="Budget" count="0"/>
    <cacheHierarchy uniqueName="[Measures].[Var $]" caption="Var $" measure="1" displayFolder="" measureGroup="Actual" count="0"/>
    <cacheHierarchy uniqueName="[Measures].[Var %]" caption="Var %" measure="1" displayFolder="" measureGroup="Actual" count="0"/>
    <cacheHierarchy uniqueName="[Measures].[Actual Prior Fiscal Year]" caption="Actual Prior Fiscal Year" measure="1" displayFolder="" measureGroup="Actual" count="0"/>
    <cacheHierarchy uniqueName="[Measures].[Actual Prior Quarter]" caption="Actual Prior Quarter" measure="1" displayFolder="" measureGroup="Actual" count="0"/>
    <cacheHierarchy uniqueName="[Measures].[Actual Prior Period Amount]" caption="Actual Prior Period Amount" measure="1" displayFolder="" measureGroup="Actual" count="0"/>
    <cacheHierarchy uniqueName="[Measures].[Change $ vs Prior Period]" caption="Change $ vs Prior Period" measure="1" displayFolder="" measureGroup="Actual" count="0"/>
    <cacheHierarchy uniqueName="[Measures].[Change % vs Prior Period]" caption="Change % vs Prior Period" measure="1" displayFolder="" measureGroup="Actual" count="0"/>
    <cacheHierarchy uniqueName="[Measures].[Actual Base Year Amount]" caption="Actual Base Year Amount" measure="1" displayFolder="" measureGroup="Actual" count="0"/>
    <cacheHierarchy uniqueName="[Measures].[Actual YoY%]" caption="Actual YoY%" measure="1" displayFolder="" measureGroup="Actual" count="0"/>
    <cacheHierarchy uniqueName="[Measures].[Actual Base Quarter Amount]" caption="Actual Base Quarter Amount" measure="1" displayFolder="" measureGroup="Actual" count="0"/>
    <cacheHierarchy uniqueName="[Measures].[Actual Base Period Amount]" caption="Actual Base Period Amount" measure="1" displayFolder="" measureGroup="Actual" count="0"/>
    <cacheHierarchy uniqueName="[Measures].[Growth $]" caption="Growth $" measure="1" displayFolder="" measureGroup="Actual" count="0"/>
    <cacheHierarchy uniqueName="[Measures].[Growth %]" caption="Growth %" measure="1" displayFolder="" measureGroup="Actual" count="0"/>
    <cacheHierarchy uniqueName="[Measures].[Actual Same Quarter Last Year]" caption="Actual Same Quarter Last Year" measure="1" displayFolder="" measureGroup="Actual" count="0"/>
    <cacheHierarchy uniqueName="[Measures].[Actual QoQ$]" caption="Actual QoQ$" measure="1" displayFolder="" measureGroup="Actual" count="0"/>
    <cacheHierarchy uniqueName="[Measures].[Actual QoQ%]" caption="Actual QoQ%" measure="1" displayFolder="" measureGroup="Actual" count="0"/>
    <cacheHierarchy uniqueName="[Measures].[Actual PoP%]" caption="Actual PoP%" measure="1" displayFolder="" measureGroup="Actual" count="0"/>
    <cacheHierarchy uniqueName="[Measures].[Actual Cumulative Amount]" caption="Actual Cumulative Amount" measure="1" displayFolder="" measureGroup="Actual" count="0"/>
    <cacheHierarchy uniqueName="[Measures].[Sub-header IsFiltered]" caption="Sub-header IsFiltered" measure="1" displayFolder="" measureGroup="Actual" count="0"/>
    <cacheHierarchy uniqueName="[Measures].[Sub Header Detail]" caption="Sub Header Detail" measure="1" displayFolder="" measureGroup="Actual" count="0"/>
    <cacheHierarchy uniqueName="[Measures].[PL Amount]" caption="PL Amount" measure="1" displayFolder="" measureGroup="Actual" count="0"/>
    <cacheHierarchy uniqueName="[Measures].[Scenario Selected]" caption="Scenario Selected" measure="1" displayFolder="" measureGroup="Scenario" count="0"/>
    <cacheHierarchy uniqueName="[Measures].[Sum Method Selected]" caption="Sum Method Selected" measure="1" displayFolder="" measureGroup="SumMethod" count="0"/>
    <cacheHierarchy uniqueName="[Measures].[PL Slicer Selected]" caption="PL Slicer Selected" measure="1" displayFolder="" measureGroup="RepPLSlicer" count="0"/>
    <cacheHierarchy uniqueName="[Measures].[Budget Cumulative Amount]" caption="Budget Cumulative Amount" measure="1" displayFolder="" measureGroup="Budget" count="0"/>
    <cacheHierarchy uniqueName="[Measures].[HorAnalysis Selected]" caption="HorAnalysis Selected" measure="1" displayFolder="" measureGroup="HorAnalysis" count="0"/>
    <cacheHierarchy uniqueName="[Measures].[Horizontal Analysis Amount]" caption="Horizontal Analysis Amount" measure="1" displayFolder="" measureGroup="Actual" count="0"/>
    <cacheHierarchy uniqueName="[Measures].[Revenue]" caption="Revenue" measure="1" displayFolder="" measureGroup="Actual" count="0"/>
    <cacheHierarchy uniqueName="[Measures].[% Over Revenue]" caption="% Over Revenue" measure="1" displayFolder="" measureGroup="Actual" count="0"/>
    <cacheHierarchy uniqueName="[Measures].[Revenue Cumulative]" caption="Revenue Cumulative" measure="1" displayFolder="" measureGroup="Actual" count="0"/>
    <cacheHierarchy uniqueName="[Measures].[% Over Revenue Cumulative]" caption="% Over Revenue Cumulative" measure="1" displayFolder="" measureGroup="Actual" count="0"/>
    <cacheHierarchy uniqueName="[Measures].[Vertical Analysis Amount]" caption="Vertical Analysis Amount" measure="1" displayFolder="" measureGroup="Actual" count="0"/>
    <cacheHierarchy uniqueName="[Measures].[Var $ Cumulative]" caption="Var $ Cumulative" measure="1" displayFolder="" measureGroup="Actual" count="0"/>
    <cacheHierarchy uniqueName="[Measures].[Var % Cumulative]" caption="Var % Cumulative" measure="1" displayFolder="" measureGroup="Actual" count="0"/>
    <cacheHierarchy uniqueName="[Measures].[Variance Slicer Selected]" caption="Variance Slicer Selected" measure="1" displayFolder="" measureGroup="RepVarSlicer" count="0"/>
    <cacheHierarchy uniqueName="[Measures].[Variance Analysis Amount]" caption="Variance Analysis Amount" measure="1" displayFolder="" measureGroup="Actual" count="0"/>
    <cacheHierarchy uniqueName="[Measures].[Period Selected]" caption="Period Selected" measure="1" displayFolder="" measureGroup="TimeSeries" count="0"/>
    <cacheHierarchy uniqueName="[Measures].[DB Actual Account Amount]" caption="DB Actual Account Amount" measure="1" displayFolder="" measureGroup="Actual" count="0" oneField="1">
      <fieldsUsage count="1">
        <fieldUsage x="1"/>
      </fieldsUsage>
    </cacheHierarchy>
    <cacheHierarchy uniqueName="[Measures].[DB Budget Account Amount]" caption="DB Budget Account Amount" measure="1" displayFolder="" measureGroup="Actual" count="0"/>
    <cacheHierarchy uniqueName="[Measures].[DB Var $ Amount]" caption="DB Var $ Amount" measure="1" displayFolder="" measureGroup="Actual" count="0"/>
    <cacheHierarchy uniqueName="[Measures].[DB Var % Amount]" caption="DB Var % Amount" measure="1" displayFolder="" measureGroup="Actual" count="0"/>
    <cacheHierarchy uniqueName="[Measures].[Time Interval Selected]" caption="Time Interval Selected" measure="1" displayFolder="" measureGroup="DB_TimeIntervalSlicer" count="0"/>
    <cacheHierarchy uniqueName="[Measures].[Actual Report Amount w/ Time Filter]" caption="Actual Report Amount w/ Time Filter" measure="1" displayFolder="" measureGroup="Actual" count="0"/>
    <cacheHierarchy uniqueName="[Measures].[Var $ w/ Time Filter]" caption="Var $ w/ Time Filter" measure="1" displayFolder="" measureGroup="Actual" count="0"/>
    <cacheHierarchy uniqueName="[Measures].[Var % w/ Time Filter]" caption="Var % w/ Time Filter" measure="1" displayFolder="" measureGroup="Actual" count="0"/>
    <cacheHierarchy uniqueName="[Measures].[Growth % w/ Time Filter]" caption="Growth % w/ Time Filter" measure="1" displayFolder="" measureGroup="Actual" count="0"/>
    <cacheHierarchy uniqueName="[Measures].[% Over Revenue w/ Time Filter]" caption="% Over Revenue w/ Time Filter" measure="1" displayFolder="" measureGroup="Actual" count="0"/>
    <cacheHierarchy uniqueName="[Measures].[__XL_Count Budget]" caption="__XL_Count Budget" measure="1" displayFolder="" measureGroup="Budget" count="0" hidden="1"/>
    <cacheHierarchy uniqueName="[Measures].[__XL_Count Actual]" caption="__XL_Count Actual" measure="1" displayFolder="" measureGroup="Actual" count="0" hidden="1"/>
    <cacheHierarchy uniqueName="[Measures].[__XL_Count TimeSeries]" caption="__XL_Count TimeSeries" measure="1" displayFolder="" measureGroup="TimeSeries" count="0" hidden="1"/>
    <cacheHierarchy uniqueName="[Measures].[__XL_Count COA]" caption="__XL_Count COA" measure="1" displayFolder="" measureGroup="COA" count="0" hidden="1"/>
    <cacheHierarchy uniqueName="[Measures].[__XL_Count Header]" caption="__XL_Count Header" measure="1" displayFolder="" measureGroup="Header" count="0" hidden="1"/>
    <cacheHierarchy uniqueName="[Measures].[__XL_Count Scenario]" caption="__XL_Count Scenario" measure="1" displayFolder="" measureGroup="Scenario" count="0" hidden="1"/>
    <cacheHierarchy uniqueName="[Measures].[__XL_Count SumMethod]" caption="__XL_Count SumMethod" measure="1" displayFolder="" measureGroup="SumMethod" count="0" hidden="1"/>
    <cacheHierarchy uniqueName="[Measures].[__XL_Count DataType]" caption="__XL_Count DataType" measure="1" displayFolder="" measureGroup="DataType" count="0" hidden="1"/>
    <cacheHierarchy uniqueName="[Measures].[__XL_Count HorAnalysis]" caption="__XL_Count HorAnalysis" measure="1" displayFolder="" measureGroup="HorAnalysis" count="0" hidden="1"/>
    <cacheHierarchy uniqueName="[Measures].[__XL_Count RepPLSlicer]" caption="__XL_Count RepPLSlicer" measure="1" displayFolder="" measureGroup="RepPLSlicer" count="0" hidden="1"/>
    <cacheHierarchy uniqueName="[Measures].[__XL_Count RepVarSlicer]" caption="__XL_Count RepVarSlicer" measure="1" displayFolder="" measureGroup="RepVarSlicer" count="0" hidden="1"/>
    <cacheHierarchy uniqueName="[Measures].[__XL_Count DB_TimeIntervalSlicer]" caption="__XL_Count DB_TimeIntervalSlicer" measure="1" displayFolder="" measureGroup="DB_TimeIntervalSlicer" count="0" hidden="1"/>
    <cacheHierarchy uniqueName="[Measures].[__No measures defined]" caption="__No measures defined" measure="1" displayFolder="" count="0" hidden="1"/>
    <cacheHierarchy uniqueName="[Measures].[Sum of KEY]" caption="Sum of KEY" measure="1" displayFolder="" measureGroup="RepPLSlicer" count="0" hidden="1">
      <extLst>
        <ext xmlns:x15="http://schemas.microsoft.com/office/spreadsheetml/2010/11/main" uri="{B97F6D7D-B522-45F9-BDA1-12C45D357490}">
          <x15:cacheHierarchy aggregatedColumn="29"/>
        </ext>
      </extLst>
    </cacheHierarchy>
    <cacheHierarchy uniqueName="[Measures].[Count of QUARTER LABEL]" caption="Count of QUARTER LABEL" measure="1" displayFolder="" measureGroup="TimeSeries" count="0" hidden="1">
      <extLst>
        <ext xmlns:x15="http://schemas.microsoft.com/office/spreadsheetml/2010/11/main" uri="{B97F6D7D-B522-45F9-BDA1-12C45D357490}">
          <x15:cacheHierarchy aggregatedColumn="46"/>
        </ext>
      </extLst>
    </cacheHierarchy>
    <cacheHierarchy uniqueName="[Measures].[Sum of VAR CALCULATION]" caption="Sum of VAR CALCULATION" measure="1" displayFolder="" measureGroup="Header" count="0" hidden="1">
      <extLst>
        <ext xmlns:x15="http://schemas.microsoft.com/office/spreadsheetml/2010/11/main" uri="{B97F6D7D-B522-45F9-BDA1-12C45D357490}">
          <x15:cacheHierarchy aggregatedColumn="25"/>
        </ext>
      </extLst>
    </cacheHierarchy>
    <cacheHierarchy uniqueName="[Measures].[Count of ACCOUNT]" caption="Count of ACCOUNT" measure="1" displayFolder="" measureGroup="COA" count="0" hidden="1">
      <extLst>
        <ext xmlns:x15="http://schemas.microsoft.com/office/spreadsheetml/2010/11/main" uri="{B97F6D7D-B522-45F9-BDA1-12C45D357490}">
          <x15:cacheHierarchy aggregatedColumn="9"/>
        </ext>
      </extLst>
    </cacheHierarchy>
  </cacheHierarchies>
  <kpis count="0"/>
  <dimensions count="13">
    <dimension name="Actual" uniqueName="[Actual]" caption="Actual"/>
    <dimension name="Budget" uniqueName="[Budget]" caption="Budget"/>
    <dimension name="COA" uniqueName="[COA]" caption="COA"/>
    <dimension name="DataType" uniqueName="[DataType]" caption="DataType"/>
    <dimension name="DB_TimeIntervalSlicer" uniqueName="[DB_TimeIntervalSlicer]" caption="DB_TimeIntervalSlicer"/>
    <dimension name="Header" uniqueName="[Header]" caption="Header"/>
    <dimension name="HorAnalysis" uniqueName="[HorAnalysis]" caption="HorAnalysis"/>
    <dimension measure="1" name="Measures" uniqueName="[Measures]" caption="Measures"/>
    <dimension name="RepPLSlicer" uniqueName="[RepPLSlicer]" caption="RepPLSlicer"/>
    <dimension name="RepVarSlicer" uniqueName="[RepVarSlicer]" caption="RepVarSlicer"/>
    <dimension name="Scenario" uniqueName="[Scenario]" caption="Scenario"/>
    <dimension name="SumMethod" uniqueName="[SumMethod]" caption="SumMethod"/>
    <dimension name="TimeSeries" uniqueName="[TimeSeries]" caption="TimeSeries"/>
  </dimensions>
  <measureGroups count="12">
    <measureGroup name="Actual" caption="Actual"/>
    <measureGroup name="Budget" caption="Budget"/>
    <measureGroup name="COA" caption="COA"/>
    <measureGroup name="DataType" caption="DataType"/>
    <measureGroup name="DB_TimeIntervalSlicer" caption="DB_TimeIntervalSlicer"/>
    <measureGroup name="Header" caption="Header"/>
    <measureGroup name="HorAnalysis" caption="HorAnalysis"/>
    <measureGroup name="RepPLSlicer" caption="RepPLSlicer"/>
    <measureGroup name="RepVarSlicer" caption="RepVarSlicer"/>
    <measureGroup name="Scenario" caption="Scenario"/>
    <measureGroup name="SumMethod" caption="SumMethod"/>
    <measureGroup name="TimeSeries" caption="TimeSeries"/>
  </measureGroups>
  <maps count="23">
    <map measureGroup="0" dimension="0"/>
    <map measureGroup="0" dimension="2"/>
    <map measureGroup="0" dimension="5"/>
    <map measureGroup="0" dimension="12"/>
    <map measureGroup="1" dimension="1"/>
    <map measureGroup="1" dimension="2"/>
    <map measureGroup="1" dimension="5"/>
    <map measureGroup="1" dimension="12"/>
    <map measureGroup="2" dimension="2"/>
    <map measureGroup="2" dimension="5"/>
    <map measureGroup="3" dimension="3"/>
    <map measureGroup="4" dimension="4"/>
    <map measureGroup="5" dimension="5"/>
    <map measureGroup="6" dimension="6"/>
    <map measureGroup="7" dimension="8"/>
    <map measureGroup="7" dimension="10"/>
    <map measureGroup="7" dimension="11"/>
    <map measureGroup="8" dimension="3"/>
    <map measureGroup="8" dimension="9"/>
    <map measureGroup="8" dimension="11"/>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c valencia" refreshedDate="44939.004137384261" backgroundQuery="1" createdVersion="6" refreshedVersion="8" minRefreshableVersion="3" recordCount="0" supportSubquery="1" supportAdvancedDrill="1" xr:uid="{F449B39F-B031-4D31-BF25-88030904CA48}">
  <cacheSource type="external" connectionId="6"/>
  <cacheFields count="6">
    <cacheField name="[Measures].[DB Actual Account Amount]" caption="DB Actual Account Amount" numFmtId="0" hierarchy="103" level="32767"/>
    <cacheField name="[SumMethod].[SUM METHOD].[SUM METHOD]" caption="SUM METHOD" numFmtId="0" hierarchy="40" level="1">
      <sharedItems containsSemiMixedTypes="0" containsNonDate="0" containsString="0"/>
    </cacheField>
    <cacheField name="[TimeSeries].[FISCAL YEAR].[FISCAL YEAR]" caption="FISCAL YEAR" numFmtId="0" hierarchy="45" level="1">
      <sharedItems containsSemiMixedTypes="0" containsNonDate="0" containsString="0"/>
    </cacheField>
    <cacheField name="[COA].[SUB-HEADER].[SUB-HEADER]" caption="SUB-HEADER" numFmtId="0" hierarchy="11" level="1">
      <sharedItems count="12">
        <s v="Opening Stock"/>
        <s v="Net Purchases"/>
        <s v="Closing Stock"/>
        <s v="Motor Vehicle Expenses"/>
        <s v="Website Expenses"/>
        <s v="Employment Expenses"/>
        <s v="Occupancy Costs"/>
        <s v="General &amp; Administrative"/>
        <s v="Marketing &amp; Promotional"/>
        <s v="Operating Expenses"/>
        <s v="Service Revenue"/>
        <s v="Commission earned"/>
      </sharedItems>
      <extLst>
        <ext xmlns:x15="http://schemas.microsoft.com/office/spreadsheetml/2010/11/main" uri="{4F2E5C28-24EA-4eb8-9CBF-B6C8F9C3D259}">
          <x15:cachedUniqueNames>
            <x15:cachedUniqueName index="0" name="[COA].[SUB-HEADER].&amp;[Opening Stock]"/>
            <x15:cachedUniqueName index="1" name="[COA].[SUB-HEADER].&amp;[Net Purchases]"/>
            <x15:cachedUniqueName index="2" name="[COA].[SUB-HEADER].&amp;[Closing Stock]"/>
            <x15:cachedUniqueName index="3" name="[COA].[SUB-HEADER].&amp;[Motor Vehicle Expenses]"/>
            <x15:cachedUniqueName index="4" name="[COA].[SUB-HEADER].&amp;[Website Expenses]"/>
            <x15:cachedUniqueName index="5" name="[COA].[SUB-HEADER].&amp;[Employment Expenses]"/>
            <x15:cachedUniqueName index="6" name="[COA].[SUB-HEADER].&amp;[Occupancy Costs]"/>
            <x15:cachedUniqueName index="7" name="[COA].[SUB-HEADER].&amp;[General &amp; Administrative]"/>
            <x15:cachedUniqueName index="8" name="[COA].[SUB-HEADER].&amp;[Marketing &amp; Promotional]"/>
            <x15:cachedUniqueName index="9" name="[COA].[SUB-HEADER].&amp;[Operating Expenses]"/>
            <x15:cachedUniqueName index="10" name="[COA].[SUB-HEADER].&amp;[Service Revenue]"/>
            <x15:cachedUniqueName index="11" name="[COA].[SUB-HEADER].&amp;[Commission earned]"/>
          </x15:cachedUniqueNames>
        </ext>
      </extLst>
    </cacheField>
    <cacheField name="[Header].[HEADER].[HEADER]" caption="HEADER" numFmtId="0" hierarchy="22" level="1">
      <sharedItems count="3">
        <s v="Cost of Sales"/>
        <s v="Expenses"/>
        <s v="Other Income"/>
      </sharedItems>
      <extLst>
        <ext xmlns:x15="http://schemas.microsoft.com/office/spreadsheetml/2010/11/main" uri="{4F2E5C28-24EA-4eb8-9CBF-B6C8F9C3D259}">
          <x15:cachedUniqueNames>
            <x15:cachedUniqueName index="0" name="[Header].[HEADER].&amp;[Cost of Sales]"/>
            <x15:cachedUniqueName index="1" name="[Header].[HEADER].&amp;[Expenses]"/>
            <x15:cachedUniqueName index="2" name="[Header].[HEADER].&amp;[Other Income]"/>
          </x15:cachedUniqueNames>
        </ext>
      </extLst>
    </cacheField>
    <cacheField name="[TimeSeries].[QUARTER LABEL].[QUARTER LABEL]" caption="QUARTER LABEL" numFmtId="0" hierarchy="46" level="1">
      <sharedItems containsSemiMixedTypes="0" containsNonDate="0" containsString="0"/>
    </cacheField>
  </cacheFields>
  <cacheHierarchies count="130">
    <cacheHierarchy uniqueName="[Actual].[ACCOUNT KEY]" caption="ACCOUNT KEY" attribute="1" defaultMemberUniqueName="[Actual].[ACCOUNT KEY].[All]" allUniqueName="[Actual].[ACCOUNT KEY].[All]" dimensionUniqueName="[Actual]" displayFolder="" count="0" memberValueDatatype="20" unbalanced="0"/>
    <cacheHierarchy uniqueName="[Actual].[PERIOD KEY]" caption="PERIOD KEY" attribute="1" defaultMemberUniqueName="[Actual].[PERIOD KEY].[All]" allUniqueName="[Actual].[PERIOD KEY].[All]" dimensionUniqueName="[Actual]" displayFolder="" count="0" memberValueDatatype="20" unbalanced="0"/>
    <cacheHierarchy uniqueName="[Actual].[AMOUNT]" caption="AMOUNT" attribute="1" defaultMemberUniqueName="[Actual].[AMOUNT].[All]" allUniqueName="[Actual].[AMOUNT].[All]" dimensionUniqueName="[Actual]" displayFolder="" count="0" memberValueDatatype="20" unbalanced="0"/>
    <cacheHierarchy uniqueName="[Actual].[SCENARIO KEY]" caption="SCENARIO KEY" attribute="1" defaultMemberUniqueName="[Actual].[SCENARIO KEY].[All]" allUniqueName="[Actual].[SCENARIO KEY].[All]" dimensionUniqueName="[Actual]" displayFolder="" count="0" memberValueDatatype="20" unbalanced="0"/>
    <cacheHierarchy uniqueName="[Budget].[ACCOUNT KEY]" caption="ACCOUNT KEY" attribute="1" defaultMemberUniqueName="[Budget].[ACCOUNT KEY].[All]" allUniqueName="[Budget].[ACCOUNT KEY].[All]" dimensionUniqueName="[Budget]" displayFolder="" count="0" memberValueDatatype="20" unbalanced="0"/>
    <cacheHierarchy uniqueName="[Budget].[PERIOD KEY]" caption="PERIOD KEY" attribute="1" defaultMemberUniqueName="[Budget].[PERIOD KEY].[All]" allUniqueName="[Budget].[PERIOD KEY].[All]" dimensionUniqueName="[Budget]" displayFolder="" count="0" memberValueDatatype="20" unbalanced="0"/>
    <cacheHierarchy uniqueName="[Budget].[AMOUNT]" caption="AMOUNT" attribute="1" defaultMemberUniqueName="[Budget].[AMOUNT].[All]" allUniqueName="[Budget].[AMOUNT].[All]" dimensionUniqueName="[Budget]" displayFolder="" count="0" memberValueDatatype="20" unbalanced="0"/>
    <cacheHierarchy uniqueName="[Budget].[SCENARIO KEY]" caption="SCENARIO KEY" attribute="1" defaultMemberUniqueName="[Budget].[SCENARIO KEY].[All]" allUniqueName="[Budget].[SCENARIO KEY].[All]" dimensionUniqueName="[Budget]" displayFolder="" count="0" memberValueDatatype="20" unbalanced="0"/>
    <cacheHierarchy uniqueName="[COA].[ACCOUNT KEY]" caption="ACCOUNT KEY" attribute="1" defaultMemberUniqueName="[COA].[ACCOUNT KEY].[All]" allUniqueName="[COA].[ACCOUNT KEY].[All]" dimensionUniqueName="[COA]" displayFolder="" count="0" memberValueDatatype="130" unbalanced="0"/>
    <cacheHierarchy uniqueName="[COA].[ACCOUNT]" caption="ACCOUNT" attribute="1" defaultMemberUniqueName="[COA].[ACCOUNT].[All]" allUniqueName="[COA].[ACCOUNT].[All]" dimensionUniqueName="[COA]" displayFolder="" count="0" memberValueDatatype="130" unbalanced="0"/>
    <cacheHierarchy uniqueName="[COA].[CATEGORY]" caption="CATEGORY" attribute="1" defaultMemberUniqueName="[COA].[CATEGORY].[All]" allUniqueName="[COA].[CATEGORY].[All]" dimensionUniqueName="[COA]" displayFolder="" count="0" memberValueDatatype="130" unbalanced="0"/>
    <cacheHierarchy uniqueName="[COA].[SUB-HEADER]" caption="SUB-HEADER" attribute="1" defaultMemberUniqueName="[COA].[SUB-HEADER].[All]" allUniqueName="[COA].[SUB-HEADER].[All]" dimensionUniqueName="[COA]" displayFolder="" count="2" memberValueDatatype="130" unbalanced="0">
      <fieldsUsage count="2">
        <fieldUsage x="-1"/>
        <fieldUsage x="3"/>
      </fieldsUsage>
    </cacheHierarchy>
    <cacheHierarchy uniqueName="[COA].[HEADER KEY]" caption="HEADER KEY" attribute="1" defaultMemberUniqueName="[COA].[HEADER KEY].[All]" allUniqueName="[COA].[HEADER KEY].[All]" dimensionUniqueName="[COA]" displayFolder="" count="0" memberValueDatatype="20" unbalanced="0"/>
    <cacheHierarchy uniqueName="[COA].[SUB-HEADER DETAIL]" caption="SUB-HEADER DETAIL" attribute="1" defaultMemberUniqueName="[COA].[SUB-HEADER DETAIL].[All]" allUniqueName="[COA].[SUB-HEADER DETAIL].[All]" dimensionUniqueName="[COA]" displayFolder="" count="0" memberValueDatatype="20" unbalanced="0"/>
    <cacheHierarchy uniqueName="[COA].[REPORT SIGN]" caption="REPORT SIGN" attribute="1" defaultMemberUniqueName="[COA].[REPORT SIGN].[All]" allUniqueName="[COA].[REPORT SIGN].[All]" dimensionUniqueName="[COA]" displayFolder="" count="0" memberValueDatatype="20" unbalanced="0"/>
    <cacheHierarchy uniqueName="[COA].[CALCULATION SIGN]" caption="CALCULATION SIGN" attribute="1" defaultMemberUniqueName="[COA].[CALCULATION SIGN].[All]" allUniqueName="[COA].[CALCULATION SIGN].[All]" dimensionUniqueName="[COA]" displayFolder="" count="0" memberValueDatatype="20" unbalanced="0"/>
    <cacheHierarchy uniqueName="[COA].[SUB HEADER KEY]" caption="SUB HEADER KEY" attribute="1" defaultMemberUniqueName="[COA].[SUB HEADER KEY].[All]" allUniqueName="[COA].[SUB HEADER KEY].[All]" dimensionUniqueName="[COA]" displayFolder="" count="0" memberValueDatatype="130" unbalanced="0"/>
    <cacheHierarchy uniqueName="[DataType].[KEY]" caption="KEY" attribute="1" defaultMemberUniqueName="[DataType].[KEY].[All]" allUniqueName="[DataType].[KEY].[All]" dimensionUniqueName="[DataType]" displayFolder="" count="0" memberValueDatatype="20" unbalanced="0"/>
    <cacheHierarchy uniqueName="[DataType].[DATA TYPE]" caption="DATA TYPE" attribute="1" defaultMemberUniqueName="[DataType].[DATA TYPE].[All]" allUniqueName="[DataType].[DATA TYPE].[All]" dimensionUniqueName="[DataType]" displayFolder="" count="0" memberValueDatatype="130" unbalanced="0"/>
    <cacheHierarchy uniqueName="[DB_TimeIntervalSlicer].[KEY]" caption="KEY" attribute="1" defaultMemberUniqueName="[DB_TimeIntervalSlicer].[KEY].[All]" allUniqueName="[DB_TimeIntervalSlicer].[KEY].[All]" dimensionUniqueName="[DB_TimeIntervalSlicer]" displayFolder="" count="0" memberValueDatatype="20" unbalanced="0"/>
    <cacheHierarchy uniqueName="[DB_TimeIntervalSlicer].[TIME INTERVAL]" caption="TIME INTERVAL" attribute="1" defaultMemberUniqueName="[DB_TimeIntervalSlicer].[TIME INTERVAL].[All]" allUniqueName="[DB_TimeIntervalSlicer].[TIME INTERVAL].[All]" dimensionUniqueName="[DB_TimeIntervalSlicer]" displayFolder="" count="0" memberValueDatatype="130" unbalanced="0"/>
    <cacheHierarchy uniqueName="[Header].[HEADER KEY]" caption="HEADER KEY" attribute="1" defaultMemberUniqueName="[Header].[HEADER KEY].[All]" allUniqueName="[Header].[HEADER KEY].[All]" dimensionUniqueName="[Header]" displayFolder="" count="0" memberValueDatatype="20" unbalanced="0"/>
    <cacheHierarchy uniqueName="[Header].[HEADER]" caption="HEADER" attribute="1" defaultMemberUniqueName="[Header].[HEADER].[All]" allUniqueName="[Header].[HEADER].[All]" dimensionUniqueName="[Header]" displayFolder="" count="2" memberValueDatatype="130" unbalanced="0">
      <fieldsUsage count="2">
        <fieldUsage x="-1"/>
        <fieldUsage x="4"/>
      </fieldsUsage>
    </cacheHierarchy>
    <cacheHierarchy uniqueName="[Header].[DETAILS]" caption="DETAILS" attribute="1" defaultMemberUniqueName="[Header].[DETAILS].[All]" allUniqueName="[Header].[DETAILS].[All]" dimensionUniqueName="[Header]" displayFolder="" count="0" memberValueDatatype="20" unbalanced="0"/>
    <cacheHierarchy uniqueName="[Header].[CALCULATION]" caption="CALCULATION" attribute="1" defaultMemberUniqueName="[Header].[CALCULATION].[All]" allUniqueName="[Header].[CALCULATION].[All]" dimensionUniqueName="[Header]" displayFolder="" count="0" memberValueDatatype="20" unbalanced="0"/>
    <cacheHierarchy uniqueName="[Header].[VAR CALCULATION]" caption="VAR CALCULATION" attribute="1" defaultMemberUniqueName="[Header].[VAR CALCULATION].[All]" allUniqueName="[Header].[VAR CALCULATION].[All]" dimensionUniqueName="[Header]" displayFolder="" count="0" memberValueDatatype="20" unbalanced="0"/>
    <cacheHierarchy uniqueName="[Header].[CATEGORY]" caption="CATEGORY" attribute="1" defaultMemberUniqueName="[Header].[CATEGORY].[All]" allUniqueName="[Header].[CATEGORY].[All]" dimensionUniqueName="[Header]" displayFolder="" count="0" memberValueDatatype="130" unbalanced="0"/>
    <cacheHierarchy uniqueName="[HorAnalysis].[KEY]" caption="KEY" attribute="1" defaultMemberUniqueName="[HorAnalysis].[KEY].[All]" allUniqueName="[HorAnalysis].[KEY].[All]" dimensionUniqueName="[HorAnalysis]" displayFolder="" count="0" memberValueDatatype="20" unbalanced="0"/>
    <cacheHierarchy uniqueName="[HorAnalysis].[ANALYSIS METHOD]" caption="ANALYSIS METHOD" attribute="1" defaultMemberUniqueName="[HorAnalysis].[ANALYSIS METHOD].[All]" allUniqueName="[HorAnalysis].[ANALYSIS METHOD].[All]" dimensionUniqueName="[HorAnalysis]" displayFolder="" count="0" memberValueDatatype="130" unbalanced="0"/>
    <cacheHierarchy uniqueName="[RepPLSlicer].[KEY]" caption="KEY" attribute="1" defaultMemberUniqueName="[RepPLSlicer].[KEY].[All]" allUniqueName="[RepPLSlicer].[KEY].[All]" dimensionUniqueName="[RepPLSlicer]" displayFolder="" count="0" memberValueDatatype="20" unbalanced="0"/>
    <cacheHierarchy uniqueName="[RepPLSlicer].[PL SLICER]" caption="PL SLICER" attribute="1" defaultMemberUniqueName="[RepPLSlicer].[PL SLICER].[All]" allUniqueName="[RepPLSlicer].[PL SLICER].[All]" dimensionUniqueName="[RepPLSlicer]" displayFolder="" count="0" memberValueDatatype="130" unbalanced="0"/>
    <cacheHierarchy uniqueName="[RepPLSlicer].[SCENARIO KEY]" caption="SCENARIO KEY" attribute="1" defaultMemberUniqueName="[RepPLSlicer].[SCENARIO KEY].[All]" allUniqueName="[RepPLSlicer].[SCENARIO KEY].[All]" dimensionUniqueName="[RepPLSlicer]" displayFolder="" count="0" memberValueDatatype="20" unbalanced="0"/>
    <cacheHierarchy uniqueName="[RepPLSlicer].[SUM METHOD KEY]" caption="SUM METHOD KEY" attribute="1" defaultMemberUniqueName="[RepPLSlicer].[SUM METHOD KEY].[All]" allUniqueName="[RepPLSlicer].[SUM METHOD KEY].[All]" dimensionUniqueName="[RepPLSlicer]" displayFolder="" count="0" memberValueDatatype="20" unbalanced="0"/>
    <cacheHierarchy uniqueName="[RepVarSlicer].[KEY]" caption="KEY" attribute="1" defaultMemberUniqueName="[RepVarSlicer].[KEY].[All]" allUniqueName="[RepVarSlicer].[KEY].[All]" dimensionUniqueName="[RepVarSlicer]" displayFolder="" count="0" memberValueDatatype="20" unbalanced="0"/>
    <cacheHierarchy uniqueName="[RepVarSlicer].[VARIANCE SLICER]" caption="VARIANCE SLICER" attribute="1" defaultMemberUniqueName="[RepVarSlicer].[VARIANCE SLICER].[All]" allUniqueName="[RepVarSlicer].[VARIANCE SLICER].[All]" dimensionUniqueName="[RepVarSlicer]" displayFolder="" count="0" memberValueDatatype="130" unbalanced="0"/>
    <cacheHierarchy uniqueName="[RepVarSlicer].[DATA TYPE KEY]" caption="DATA TYPE KEY" attribute="1" defaultMemberUniqueName="[RepVarSlicer].[DATA TYPE KEY].[All]" allUniqueName="[RepVarSlicer].[DATA TYPE KEY].[All]" dimensionUniqueName="[RepVarSlicer]" displayFolder="" count="0" memberValueDatatype="20" unbalanced="0"/>
    <cacheHierarchy uniqueName="[RepVarSlicer].[SUM METHOD KEY]" caption="SUM METHOD KEY" attribute="1" defaultMemberUniqueName="[RepVarSlicer].[SUM METHOD KEY].[All]" allUniqueName="[RepVarSlicer].[SUM METHOD KEY].[All]" dimensionUniqueName="[RepVarSlicer]" displayFolder="" count="0" memberValueDatatype="20" unbalanced="0"/>
    <cacheHierarchy uniqueName="[Scenario].[KEY]" caption="KEY" attribute="1" defaultMemberUniqueName="[Scenario].[KEY].[All]" allUniqueName="[Scenario].[KEY].[All]" dimensionUniqueName="[Scenario]" displayFolder="" count="0" memberValueDatatype="20" unbalanced="0"/>
    <cacheHierarchy uniqueName="[Scenario].[SCENARIO]" caption="SCENARIO" attribute="1" defaultMemberUniqueName="[Scenario].[SCENARIO].[All]" allUniqueName="[Scenario].[SCENARIO].[All]" dimensionUniqueName="[Scenario]" displayFolder="" count="0" memberValueDatatype="130" unbalanced="0"/>
    <cacheHierarchy uniqueName="[SumMethod].[KEY]" caption="KEY" attribute="1" defaultMemberUniqueName="[SumMethod].[KEY].[All]" allUniqueName="[SumMethod].[KEY].[All]" dimensionUniqueName="[SumMethod]" displayFolder="" count="0" memberValueDatatype="20" unbalanced="0"/>
    <cacheHierarchy uniqueName="[SumMethod].[SUM METHOD]" caption="SUM METHOD" attribute="1" defaultMemberUniqueName="[SumMethod].[SUM METHOD].[All]" allUniqueName="[SumMethod].[SUM METHOD].[All]" dimensionUniqueName="[SumMethod]" displayFolder="" count="2" memberValueDatatype="130" unbalanced="0">
      <fieldsUsage count="2">
        <fieldUsage x="-1"/>
        <fieldUsage x="1"/>
      </fieldsUsage>
    </cacheHierarchy>
    <cacheHierarchy uniqueName="[TimeSeries].[PERIOD KEY]" caption="PERIOD KEY" attribute="1" defaultMemberUniqueName="[TimeSeries].[PERIOD KEY].[All]" allUniqueName="[TimeSeries].[PERIOD KEY].[All]" dimensionUniqueName="[TimeSeries]" displayFolder="" count="0" memberValueDatatype="20" unbalanced="0"/>
    <cacheHierarchy uniqueName="[TimeSeries].[EOPERIOD KEY]" caption="EOPERIOD KEY" attribute="1" time="1" defaultMemberUniqueName="[TimeSeries].[EOPERIOD KEY].[All]" allUniqueName="[TimeSeries].[EOPERIOD KEY].[All]" dimensionUniqueName="[TimeSeries]" displayFolder="" count="0" memberValueDatatype="7" unbalanced="0"/>
    <cacheHierarchy uniqueName="[TimeSeries].[CALENDAR YEAR]" caption="CALENDAR YEAR" attribute="1" defaultMemberUniqueName="[TimeSeries].[CALENDAR YEAR].[All]" allUniqueName="[TimeSeries].[CALENDAR YEAR].[All]" dimensionUniqueName="[TimeSeries]" displayFolder="" count="0" memberValueDatatype="20" unbalanced="0"/>
    <cacheHierarchy uniqueName="[TimeSeries].[MONTH KEY]" caption="MONTH KEY" attribute="1" defaultMemberUniqueName="[TimeSeries].[MONTH KEY].[All]" allUniqueName="[TimeSeries].[MONTH KEY].[All]" dimensionUniqueName="[TimeSeries]" displayFolder="" count="0" memberValueDatatype="20" unbalanced="0"/>
    <cacheHierarchy uniqueName="[TimeSeries].[FISCAL YEAR]" caption="FISCAL YEAR" attribute="1" defaultMemberUniqueName="[TimeSeries].[FISCAL YEAR].[All]" allUniqueName="[TimeSeries].[FISCAL YEAR].[All]" dimensionUniqueName="[TimeSeries]" displayFolder="" count="2" memberValueDatatype="20" unbalanced="0">
      <fieldsUsage count="2">
        <fieldUsage x="-1"/>
        <fieldUsage x="2"/>
      </fieldsUsage>
    </cacheHierarchy>
    <cacheHierarchy uniqueName="[TimeSeries].[QUARTER LABEL]" caption="QUARTER LABEL" attribute="1" defaultMemberUniqueName="[TimeSeries].[QUARTER LABEL].[All]" allUniqueName="[TimeSeries].[QUARTER LABEL].[All]" dimensionUniqueName="[TimeSeries]" displayFolder="" count="2" memberValueDatatype="130" unbalanced="0">
      <fieldsUsage count="2">
        <fieldUsage x="-1"/>
        <fieldUsage x="5"/>
      </fieldsUsage>
    </cacheHierarchy>
    <cacheHierarchy uniqueName="[TimeSeries].[EOPERIOD LABEL]" caption="EOPERIOD LABEL" attribute="1" defaultMemberUniqueName="[TimeSeries].[EOPERIOD LABEL].[All]" allUniqueName="[TimeSeries].[EOPERIOD LABEL].[All]" dimensionUniqueName="[TimeSeries]" displayFolder="" count="0" memberValueDatatype="130" unbalanced="0"/>
    <cacheHierarchy uniqueName="[TimeSeries].[QUARTER KEY]" caption="QUARTER KEY" attribute="1" defaultMemberUniqueName="[TimeSeries].[QUARTER KEY].[All]" allUniqueName="[TimeSeries].[QUARTER KEY].[All]" dimensionUniqueName="[TimeSeries]" displayFolder="" count="0" memberValueDatatype="130" unbalanced="0"/>
    <cacheHierarchy uniqueName="[Measures].[Actual Amount]" caption="Actual Amount" measure="1" displayFolder="" measureGroup="Actual" count="0"/>
    <cacheHierarchy uniqueName="[Measures].[Actual Amount w/ Report Sign]" caption="Actual Amount w/ Report Sign" measure="1" displayFolder="" measureGroup="Actual" count="0"/>
    <cacheHierarchy uniqueName="[Measures].[Actual Amount w/ Calculation Sign]" caption="Actual Amount w/ Calculation Sign" measure="1" displayFolder="" measureGroup="Actual" count="0"/>
    <cacheHierarchy uniqueName="[Measures].[Actual Running Sum]" caption="Actual Running Sum" measure="1" displayFolder="" measureGroup="Actual" count="0"/>
    <cacheHierarchy uniqueName="[Measures].[Actual Total Expenses]" caption="Actual Total Expenses" measure="1" displayFolder="" measureGroup="Actual" count="0"/>
    <cacheHierarchy uniqueName="[Measures].[Actual Header Amount]" caption="Actual Header Amount" measure="1" displayFolder="" measureGroup="Actual" count="0"/>
    <cacheHierarchy uniqueName="[Measures].[Actual Report Amount]" caption="Actual Report Amount" measure="1" displayFolder="" measureGroup="Actual" count="0"/>
    <cacheHierarchy uniqueName="[Measures].[Header Detail]" caption="Header Detail" measure="1" displayFolder="" measureGroup="Actual" count="0"/>
    <cacheHierarchy uniqueName="[Measures].[Header Calculation]" caption="Header Calculation" measure="1" displayFolder="" measureGroup="Actual" count="0"/>
    <cacheHierarchy uniqueName="[Measures].[Account IsFiltered]" caption="Account IsFiltered" measure="1" displayFolder="" measureGroup="Actual" count="0"/>
    <cacheHierarchy uniqueName="[Measures].[Budget Amount]" caption="Budget Amount" measure="1" displayFolder="" measureGroup="Budget" count="0"/>
    <cacheHierarchy uniqueName="[Measures].[Budget Amount w/ Report Sign]" caption="Budget Amount w/ Report Sign" measure="1" displayFolder="" measureGroup="Budget" count="0"/>
    <cacheHierarchy uniqueName="[Measures].[Budget Amount w/ Calculation Sign]" caption="Budget Amount w/ Calculation Sign" measure="1" displayFolder="" measureGroup="Budget" count="0"/>
    <cacheHierarchy uniqueName="[Measures].[Budget Running Sum]" caption="Budget Running Sum" measure="1" displayFolder="" measureGroup="Budget" count="0"/>
    <cacheHierarchy uniqueName="[Measures].[Budget Total Expense]" caption="Budget Total Expense" measure="1" displayFolder="" measureGroup="Budget" count="0"/>
    <cacheHierarchy uniqueName="[Measures].[Budget Header Amount]" caption="Budget Header Amount" measure="1" displayFolder="" measureGroup="Budget" count="0"/>
    <cacheHierarchy uniqueName="[Measures].[Budget Report Amount]" caption="Budget Report Amount" measure="1" displayFolder="" measureGroup="Budget" count="0"/>
    <cacheHierarchy uniqueName="[Measures].[Var $]" caption="Var $" measure="1" displayFolder="" measureGroup="Actual" count="0"/>
    <cacheHierarchy uniqueName="[Measures].[Var %]" caption="Var %" measure="1" displayFolder="" measureGroup="Actual" count="0"/>
    <cacheHierarchy uniqueName="[Measures].[Actual Prior Fiscal Year]" caption="Actual Prior Fiscal Year" measure="1" displayFolder="" measureGroup="Actual" count="0"/>
    <cacheHierarchy uniqueName="[Measures].[Actual Prior Quarter]" caption="Actual Prior Quarter" measure="1" displayFolder="" measureGroup="Actual" count="0"/>
    <cacheHierarchy uniqueName="[Measures].[Actual Prior Period Amount]" caption="Actual Prior Period Amount" measure="1" displayFolder="" measureGroup="Actual" count="0"/>
    <cacheHierarchy uniqueName="[Measures].[Change $ vs Prior Period]" caption="Change $ vs Prior Period" measure="1" displayFolder="" measureGroup="Actual" count="0"/>
    <cacheHierarchy uniqueName="[Measures].[Change % vs Prior Period]" caption="Change % vs Prior Period" measure="1" displayFolder="" measureGroup="Actual" count="0"/>
    <cacheHierarchy uniqueName="[Measures].[Actual Base Year Amount]" caption="Actual Base Year Amount" measure="1" displayFolder="" measureGroup="Actual" count="0"/>
    <cacheHierarchy uniqueName="[Measures].[Actual YoY%]" caption="Actual YoY%" measure="1" displayFolder="" measureGroup="Actual" count="0"/>
    <cacheHierarchy uniqueName="[Measures].[Actual Base Quarter Amount]" caption="Actual Base Quarter Amount" measure="1" displayFolder="" measureGroup="Actual" count="0"/>
    <cacheHierarchy uniqueName="[Measures].[Actual Base Period Amount]" caption="Actual Base Period Amount" measure="1" displayFolder="" measureGroup="Actual" count="0"/>
    <cacheHierarchy uniqueName="[Measures].[Growth $]" caption="Growth $" measure="1" displayFolder="" measureGroup="Actual" count="0"/>
    <cacheHierarchy uniqueName="[Measures].[Growth %]" caption="Growth %" measure="1" displayFolder="" measureGroup="Actual" count="0"/>
    <cacheHierarchy uniqueName="[Measures].[Actual Same Quarter Last Year]" caption="Actual Same Quarter Last Year" measure="1" displayFolder="" measureGroup="Actual" count="0"/>
    <cacheHierarchy uniqueName="[Measures].[Actual QoQ$]" caption="Actual QoQ$" measure="1" displayFolder="" measureGroup="Actual" count="0"/>
    <cacheHierarchy uniqueName="[Measures].[Actual QoQ%]" caption="Actual QoQ%" measure="1" displayFolder="" measureGroup="Actual" count="0"/>
    <cacheHierarchy uniqueName="[Measures].[Actual PoP%]" caption="Actual PoP%" measure="1" displayFolder="" measureGroup="Actual" count="0"/>
    <cacheHierarchy uniqueName="[Measures].[Actual Cumulative Amount]" caption="Actual Cumulative Amount" measure="1" displayFolder="" measureGroup="Actual" count="0"/>
    <cacheHierarchy uniqueName="[Measures].[Sub-header IsFiltered]" caption="Sub-header IsFiltered" measure="1" displayFolder="" measureGroup="Actual" count="0"/>
    <cacheHierarchy uniqueName="[Measures].[Sub Header Detail]" caption="Sub Header Detail" measure="1" displayFolder="" measureGroup="Actual" count="0"/>
    <cacheHierarchy uniqueName="[Measures].[PL Amount]" caption="PL Amount" measure="1" displayFolder="" measureGroup="Actual" count="0"/>
    <cacheHierarchy uniqueName="[Measures].[Scenario Selected]" caption="Scenario Selected" measure="1" displayFolder="" measureGroup="Scenario" count="0"/>
    <cacheHierarchy uniqueName="[Measures].[Sum Method Selected]" caption="Sum Method Selected" measure="1" displayFolder="" measureGroup="SumMethod" count="0"/>
    <cacheHierarchy uniqueName="[Measures].[PL Slicer Selected]" caption="PL Slicer Selected" measure="1" displayFolder="" measureGroup="RepPLSlicer" count="0"/>
    <cacheHierarchy uniqueName="[Measures].[Budget Cumulative Amount]" caption="Budget Cumulative Amount" measure="1" displayFolder="" measureGroup="Budget" count="0"/>
    <cacheHierarchy uniqueName="[Measures].[HorAnalysis Selected]" caption="HorAnalysis Selected" measure="1" displayFolder="" measureGroup="HorAnalysis" count="0"/>
    <cacheHierarchy uniqueName="[Measures].[Horizontal Analysis Amount]" caption="Horizontal Analysis Amount" measure="1" displayFolder="" measureGroup="Actual" count="0"/>
    <cacheHierarchy uniqueName="[Measures].[Revenue]" caption="Revenue" measure="1" displayFolder="" measureGroup="Actual" count="0"/>
    <cacheHierarchy uniqueName="[Measures].[% Over Revenue]" caption="% Over Revenue" measure="1" displayFolder="" measureGroup="Actual" count="0"/>
    <cacheHierarchy uniqueName="[Measures].[Revenue Cumulative]" caption="Revenue Cumulative" measure="1" displayFolder="" measureGroup="Actual" count="0"/>
    <cacheHierarchy uniqueName="[Measures].[% Over Revenue Cumulative]" caption="% Over Revenue Cumulative" measure="1" displayFolder="" measureGroup="Actual" count="0"/>
    <cacheHierarchy uniqueName="[Measures].[Vertical Analysis Amount]" caption="Vertical Analysis Amount" measure="1" displayFolder="" measureGroup="Actual" count="0"/>
    <cacheHierarchy uniqueName="[Measures].[Var $ Cumulative]" caption="Var $ Cumulative" measure="1" displayFolder="" measureGroup="Actual" count="0"/>
    <cacheHierarchy uniqueName="[Measures].[Var % Cumulative]" caption="Var % Cumulative" measure="1" displayFolder="" measureGroup="Actual" count="0"/>
    <cacheHierarchy uniqueName="[Measures].[Variance Slicer Selected]" caption="Variance Slicer Selected" measure="1" displayFolder="" measureGroup="RepVarSlicer" count="0"/>
    <cacheHierarchy uniqueName="[Measures].[Variance Analysis Amount]" caption="Variance Analysis Amount" measure="1" displayFolder="" measureGroup="Actual" count="0"/>
    <cacheHierarchy uniqueName="[Measures].[Period Selected]" caption="Period Selected" measure="1" displayFolder="" measureGroup="TimeSeries" count="0"/>
    <cacheHierarchy uniqueName="[Measures].[DB Actual Account Amount]" caption="DB Actual Account Amount" measure="1" displayFolder="" measureGroup="Actual" count="0" oneField="1">
      <fieldsUsage count="1">
        <fieldUsage x="0"/>
      </fieldsUsage>
    </cacheHierarchy>
    <cacheHierarchy uniqueName="[Measures].[DB Budget Account Amount]" caption="DB Budget Account Amount" measure="1" displayFolder="" measureGroup="Actual" count="0"/>
    <cacheHierarchy uniqueName="[Measures].[DB Var $ Amount]" caption="DB Var $ Amount" measure="1" displayFolder="" measureGroup="Actual" count="0"/>
    <cacheHierarchy uniqueName="[Measures].[DB Var % Amount]" caption="DB Var % Amount" measure="1" displayFolder="" measureGroup="Actual" count="0"/>
    <cacheHierarchy uniqueName="[Measures].[Time Interval Selected]" caption="Time Interval Selected" measure="1" displayFolder="" measureGroup="DB_TimeIntervalSlicer" count="0"/>
    <cacheHierarchy uniqueName="[Measures].[Actual Report Amount w/ Time Filter]" caption="Actual Report Amount w/ Time Filter" measure="1" displayFolder="" measureGroup="Actual" count="0"/>
    <cacheHierarchy uniqueName="[Measures].[Var $ w/ Time Filter]" caption="Var $ w/ Time Filter" measure="1" displayFolder="" measureGroup="Actual" count="0"/>
    <cacheHierarchy uniqueName="[Measures].[Var % w/ Time Filter]" caption="Var % w/ Time Filter" measure="1" displayFolder="" measureGroup="Actual" count="0"/>
    <cacheHierarchy uniqueName="[Measures].[Growth % w/ Time Filter]" caption="Growth % w/ Time Filter" measure="1" displayFolder="" measureGroup="Actual" count="0"/>
    <cacheHierarchy uniqueName="[Measures].[% Over Revenue w/ Time Filter]" caption="% Over Revenue w/ Time Filter" measure="1" displayFolder="" measureGroup="Actual" count="0"/>
    <cacheHierarchy uniqueName="[Measures].[__XL_Count Budget]" caption="__XL_Count Budget" measure="1" displayFolder="" measureGroup="Budget" count="0" hidden="1"/>
    <cacheHierarchy uniqueName="[Measures].[__XL_Count Actual]" caption="__XL_Count Actual" measure="1" displayFolder="" measureGroup="Actual" count="0" hidden="1"/>
    <cacheHierarchy uniqueName="[Measures].[__XL_Count TimeSeries]" caption="__XL_Count TimeSeries" measure="1" displayFolder="" measureGroup="TimeSeries" count="0" hidden="1"/>
    <cacheHierarchy uniqueName="[Measures].[__XL_Count COA]" caption="__XL_Count COA" measure="1" displayFolder="" measureGroup="COA" count="0" hidden="1"/>
    <cacheHierarchy uniqueName="[Measures].[__XL_Count Header]" caption="__XL_Count Header" measure="1" displayFolder="" measureGroup="Header" count="0" hidden="1"/>
    <cacheHierarchy uniqueName="[Measures].[__XL_Count Scenario]" caption="__XL_Count Scenario" measure="1" displayFolder="" measureGroup="Scenario" count="0" hidden="1"/>
    <cacheHierarchy uniqueName="[Measures].[__XL_Count SumMethod]" caption="__XL_Count SumMethod" measure="1" displayFolder="" measureGroup="SumMethod" count="0" hidden="1"/>
    <cacheHierarchy uniqueName="[Measures].[__XL_Count DataType]" caption="__XL_Count DataType" measure="1" displayFolder="" measureGroup="DataType" count="0" hidden="1"/>
    <cacheHierarchy uniqueName="[Measures].[__XL_Count HorAnalysis]" caption="__XL_Count HorAnalysis" measure="1" displayFolder="" measureGroup="HorAnalysis" count="0" hidden="1"/>
    <cacheHierarchy uniqueName="[Measures].[__XL_Count RepPLSlicer]" caption="__XL_Count RepPLSlicer" measure="1" displayFolder="" measureGroup="RepPLSlicer" count="0" hidden="1"/>
    <cacheHierarchy uniqueName="[Measures].[__XL_Count RepVarSlicer]" caption="__XL_Count RepVarSlicer" measure="1" displayFolder="" measureGroup="RepVarSlicer" count="0" hidden="1"/>
    <cacheHierarchy uniqueName="[Measures].[__XL_Count DB_TimeIntervalSlicer]" caption="__XL_Count DB_TimeIntervalSlicer" measure="1" displayFolder="" measureGroup="DB_TimeIntervalSlicer" count="0" hidden="1"/>
    <cacheHierarchy uniqueName="[Measures].[__No measures defined]" caption="__No measures defined" measure="1" displayFolder="" count="0" hidden="1"/>
    <cacheHierarchy uniqueName="[Measures].[Sum of KEY]" caption="Sum of KEY" measure="1" displayFolder="" measureGroup="RepPLSlicer" count="0" hidden="1">
      <extLst>
        <ext xmlns:x15="http://schemas.microsoft.com/office/spreadsheetml/2010/11/main" uri="{B97F6D7D-B522-45F9-BDA1-12C45D357490}">
          <x15:cacheHierarchy aggregatedColumn="29"/>
        </ext>
      </extLst>
    </cacheHierarchy>
    <cacheHierarchy uniqueName="[Measures].[Count of QUARTER LABEL]" caption="Count of QUARTER LABEL" measure="1" displayFolder="" measureGroup="TimeSeries" count="0" hidden="1">
      <extLst>
        <ext xmlns:x15="http://schemas.microsoft.com/office/spreadsheetml/2010/11/main" uri="{B97F6D7D-B522-45F9-BDA1-12C45D357490}">
          <x15:cacheHierarchy aggregatedColumn="46"/>
        </ext>
      </extLst>
    </cacheHierarchy>
    <cacheHierarchy uniqueName="[Measures].[Sum of VAR CALCULATION]" caption="Sum of VAR CALCULATION" measure="1" displayFolder="" measureGroup="Header" count="0" hidden="1">
      <extLst>
        <ext xmlns:x15="http://schemas.microsoft.com/office/spreadsheetml/2010/11/main" uri="{B97F6D7D-B522-45F9-BDA1-12C45D357490}">
          <x15:cacheHierarchy aggregatedColumn="25"/>
        </ext>
      </extLst>
    </cacheHierarchy>
    <cacheHierarchy uniqueName="[Measures].[Count of ACCOUNT]" caption="Count of ACCOUNT" measure="1" displayFolder="" measureGroup="COA" count="0" hidden="1">
      <extLst>
        <ext xmlns:x15="http://schemas.microsoft.com/office/spreadsheetml/2010/11/main" uri="{B97F6D7D-B522-45F9-BDA1-12C45D357490}">
          <x15:cacheHierarchy aggregatedColumn="9"/>
        </ext>
      </extLst>
    </cacheHierarchy>
  </cacheHierarchies>
  <kpis count="0"/>
  <dimensions count="13">
    <dimension name="Actual" uniqueName="[Actual]" caption="Actual"/>
    <dimension name="Budget" uniqueName="[Budget]" caption="Budget"/>
    <dimension name="COA" uniqueName="[COA]" caption="COA"/>
    <dimension name="DataType" uniqueName="[DataType]" caption="DataType"/>
    <dimension name="DB_TimeIntervalSlicer" uniqueName="[DB_TimeIntervalSlicer]" caption="DB_TimeIntervalSlicer"/>
    <dimension name="Header" uniqueName="[Header]" caption="Header"/>
    <dimension name="HorAnalysis" uniqueName="[HorAnalysis]" caption="HorAnalysis"/>
    <dimension measure="1" name="Measures" uniqueName="[Measures]" caption="Measures"/>
    <dimension name="RepPLSlicer" uniqueName="[RepPLSlicer]" caption="RepPLSlicer"/>
    <dimension name="RepVarSlicer" uniqueName="[RepVarSlicer]" caption="RepVarSlicer"/>
    <dimension name="Scenario" uniqueName="[Scenario]" caption="Scenario"/>
    <dimension name="SumMethod" uniqueName="[SumMethod]" caption="SumMethod"/>
    <dimension name="TimeSeries" uniqueName="[TimeSeries]" caption="TimeSeries"/>
  </dimensions>
  <measureGroups count="12">
    <measureGroup name="Actual" caption="Actual"/>
    <measureGroup name="Budget" caption="Budget"/>
    <measureGroup name="COA" caption="COA"/>
    <measureGroup name="DataType" caption="DataType"/>
    <measureGroup name="DB_TimeIntervalSlicer" caption="DB_TimeIntervalSlicer"/>
    <measureGroup name="Header" caption="Header"/>
    <measureGroup name="HorAnalysis" caption="HorAnalysis"/>
    <measureGroup name="RepPLSlicer" caption="RepPLSlicer"/>
    <measureGroup name="RepVarSlicer" caption="RepVarSlicer"/>
    <measureGroup name="Scenario" caption="Scenario"/>
    <measureGroup name="SumMethod" caption="SumMethod"/>
    <measureGroup name="TimeSeries" caption="TimeSeries"/>
  </measureGroups>
  <maps count="23">
    <map measureGroup="0" dimension="0"/>
    <map measureGroup="0" dimension="2"/>
    <map measureGroup="0" dimension="5"/>
    <map measureGroup="0" dimension="12"/>
    <map measureGroup="1" dimension="1"/>
    <map measureGroup="1" dimension="2"/>
    <map measureGroup="1" dimension="5"/>
    <map measureGroup="1" dimension="12"/>
    <map measureGroup="2" dimension="2"/>
    <map measureGroup="2" dimension="5"/>
    <map measureGroup="3" dimension="3"/>
    <map measureGroup="4" dimension="4"/>
    <map measureGroup="5" dimension="5"/>
    <map measureGroup="6" dimension="6"/>
    <map measureGroup="7" dimension="8"/>
    <map measureGroup="7" dimension="10"/>
    <map measureGroup="7" dimension="11"/>
    <map measureGroup="8" dimension="3"/>
    <map measureGroup="8" dimension="9"/>
    <map measureGroup="8" dimension="11"/>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c valencia" refreshedDate="44939.004138194447" backgroundQuery="1" createdVersion="6" refreshedVersion="8" minRefreshableVersion="3" recordCount="0" supportSubquery="1" supportAdvancedDrill="1" xr:uid="{C46621FD-0E45-43BC-B94C-D664AA152143}">
  <cacheSource type="external" connectionId="6"/>
  <cacheFields count="7">
    <cacheField name="[Measures].[DB Actual Account Amount]" caption="DB Actual Account Amount" numFmtId="0" hierarchy="103" level="32767"/>
    <cacheField name="[SumMethod].[SUM METHOD].[SUM METHOD]" caption="SUM METHOD" numFmtId="0" hierarchy="40" level="1">
      <sharedItems containsSemiMixedTypes="0" containsNonDate="0" containsString="0"/>
    </cacheField>
    <cacheField name="[TimeSeries].[FISCAL YEAR].[FISCAL YEAR]" caption="FISCAL YEAR" numFmtId="0" hierarchy="45" level="1">
      <sharedItems containsSemiMixedTypes="0" containsNonDate="0" containsString="0"/>
    </cacheField>
    <cacheField name="[COA].[SUB-HEADER].[SUB-HEADER]" caption="SUB-HEADER" numFmtId="0" hierarchy="11" level="1">
      <sharedItems count="7">
        <s v="General &amp; Administrative"/>
        <s v="Marketing &amp; Promotional"/>
        <s v="Operating Expenses"/>
        <s v="Motor Vehicle Expenses"/>
        <s v="Website Expenses"/>
        <s v="Employment Expenses"/>
        <s v="Occupancy Costs"/>
      </sharedItems>
      <extLst>
        <ext xmlns:x15="http://schemas.microsoft.com/office/spreadsheetml/2010/11/main" uri="{4F2E5C28-24EA-4eb8-9CBF-B6C8F9C3D259}">
          <x15:cachedUniqueNames>
            <x15:cachedUniqueName index="0" name="[COA].[SUB-HEADER].&amp;[General &amp; Administrative]"/>
            <x15:cachedUniqueName index="1" name="[COA].[SUB-HEADER].&amp;[Marketing &amp; Promotional]"/>
            <x15:cachedUniqueName index="2" name="[COA].[SUB-HEADER].&amp;[Operating Expenses]"/>
            <x15:cachedUniqueName index="3" name="[COA].[SUB-HEADER].&amp;[Motor Vehicle Expenses]"/>
            <x15:cachedUniqueName index="4" name="[COA].[SUB-HEADER].&amp;[Website Expenses]"/>
            <x15:cachedUniqueName index="5" name="[COA].[SUB-HEADER].&amp;[Employment Expenses]"/>
            <x15:cachedUniqueName index="6" name="[COA].[SUB-HEADER].&amp;[Occupancy Costs]"/>
          </x15:cachedUniqueNames>
        </ext>
      </extLst>
    </cacheField>
    <cacheField name="[Header].[HEADER].[HEADER]" caption="HEADER" numFmtId="0" hierarchy="22" level="1">
      <sharedItems containsSemiMixedTypes="0" containsNonDate="0" containsString="0"/>
    </cacheField>
    <cacheField name="[COA].[ACCOUNT].[ACCOUNT]" caption="ACCOUNT" numFmtId="0" hierarchy="9" level="1">
      <sharedItems count="36">
        <s v="Office Supplies"/>
        <s v="License fees"/>
        <s v="Business insurance"/>
        <s v="Advertising"/>
        <s v="Promotion - General"/>
        <s v="Promotion - Other"/>
        <s v="Newspapers &amp; magazines"/>
        <s v="Parking/Taxis/Tolls"/>
        <s v="Entertainment/Meals"/>
        <s v="Travel/Accomodation"/>
        <s v="Laundry/dry cleaning"/>
        <s v="Cleaning &amp; cleaning products"/>
        <s v="Sundry supplies"/>
        <s v="Equipment hire"/>
        <s v="Fuel"/>
        <s v="Vehicle service costs"/>
        <s v="Tyres &amp; other replacement costs"/>
        <s v="Insurance"/>
        <s v="Registrations"/>
        <s v="Domain name registration"/>
        <s v="Hosting expenses"/>
        <s v="Salaries/Wages"/>
        <s v="Superannuation"/>
        <s v="Other - Employee Benefits"/>
        <s v="Recruitment costs"/>
        <s v="Workcover Insurance"/>
        <s v="Electricity/Gas"/>
        <s v="Telephones"/>
        <s v="Property Insurance"/>
        <s v="Rent"/>
        <s v="Repair &amp; maintenance"/>
        <s v="Waste removal"/>
        <s v="Water"/>
        <s v="Bank charges"/>
        <s v="Credit card commission"/>
        <s v="Consultant fees"/>
      </sharedItems>
      <extLst>
        <ext xmlns:x15="http://schemas.microsoft.com/office/spreadsheetml/2010/11/main" uri="{4F2E5C28-24EA-4eb8-9CBF-B6C8F9C3D259}">
          <x15:cachedUniqueNames>
            <x15:cachedUniqueName index="0" name="[COA].[ACCOUNT].&amp;[Office Supplies]"/>
            <x15:cachedUniqueName index="1" name="[COA].[ACCOUNT].&amp;[License fees]"/>
            <x15:cachedUniqueName index="2" name="[COA].[ACCOUNT].&amp;[Business insurance]"/>
            <x15:cachedUniqueName index="3" name="[COA].[ACCOUNT].&amp;[Advertising]"/>
            <x15:cachedUniqueName index="4" name="[COA].[ACCOUNT].&amp;[Promotion - General]"/>
            <x15:cachedUniqueName index="5" name="[COA].[ACCOUNT].&amp;[Promotion - Other]"/>
            <x15:cachedUniqueName index="6" name="[COA].[ACCOUNT].&amp;[Newspapers &amp; magazines]"/>
            <x15:cachedUniqueName index="7" name="[COA].[ACCOUNT].&amp;[Parking/Taxis/Tolls]"/>
            <x15:cachedUniqueName index="8" name="[COA].[ACCOUNT].&amp;[Entertainment/Meals]"/>
            <x15:cachedUniqueName index="9" name="[COA].[ACCOUNT].&amp;[Travel/Accomodation]"/>
            <x15:cachedUniqueName index="10" name="[COA].[ACCOUNT].&amp;[Laundry/dry cleaning]"/>
            <x15:cachedUniqueName index="11" name="[COA].[ACCOUNT].&amp;[Cleaning &amp; cleaning products]"/>
            <x15:cachedUniqueName index="12" name="[COA].[ACCOUNT].&amp;[Sundry supplies]"/>
            <x15:cachedUniqueName index="13" name="[COA].[ACCOUNT].&amp;[Equipment hire]"/>
            <x15:cachedUniqueName index="14" name="[COA].[ACCOUNT].&amp;[Fuel]"/>
            <x15:cachedUniqueName index="15" name="[COA].[ACCOUNT].&amp;[Vehicle service costs]"/>
            <x15:cachedUniqueName index="16" name="[COA].[ACCOUNT].&amp;[Tyres &amp; other replacement costs]"/>
            <x15:cachedUniqueName index="17" name="[COA].[ACCOUNT].&amp;[Insurance]"/>
            <x15:cachedUniqueName index="18" name="[COA].[ACCOUNT].&amp;[Registrations]"/>
            <x15:cachedUniqueName index="19" name="[COA].[ACCOUNT].&amp;[Domain name registration]"/>
            <x15:cachedUniqueName index="20" name="[COA].[ACCOUNT].&amp;[Hosting expenses]"/>
            <x15:cachedUniqueName index="21" name="[COA].[ACCOUNT].&amp;[Salaries/Wages]"/>
            <x15:cachedUniqueName index="22" name="[COA].[ACCOUNT].&amp;[Superannuation]"/>
            <x15:cachedUniqueName index="23" name="[COA].[ACCOUNT].&amp;[Other - Employee Benefits]"/>
            <x15:cachedUniqueName index="24" name="[COA].[ACCOUNT].&amp;[Recruitment costs]"/>
            <x15:cachedUniqueName index="25" name="[COA].[ACCOUNT].&amp;[Workcover Insurance]"/>
            <x15:cachedUniqueName index="26" name="[COA].[ACCOUNT].&amp;[Electricity/Gas]"/>
            <x15:cachedUniqueName index="27" name="[COA].[ACCOUNT].&amp;[Telephones]"/>
            <x15:cachedUniqueName index="28" name="[COA].[ACCOUNT].&amp;[Property Insurance]"/>
            <x15:cachedUniqueName index="29" name="[COA].[ACCOUNT].&amp;[Rent]"/>
            <x15:cachedUniqueName index="30" name="[COA].[ACCOUNT].&amp;[Repair &amp; maintenance]"/>
            <x15:cachedUniqueName index="31" name="[COA].[ACCOUNT].&amp;[Waste removal]"/>
            <x15:cachedUniqueName index="32" name="[COA].[ACCOUNT].&amp;[Water]"/>
            <x15:cachedUniqueName index="33" name="[COA].[ACCOUNT].&amp;[Bank charges]"/>
            <x15:cachedUniqueName index="34" name="[COA].[ACCOUNT].&amp;[Credit card commission]"/>
            <x15:cachedUniqueName index="35" name="[COA].[ACCOUNT].&amp;[Consultant fees]"/>
          </x15:cachedUniqueNames>
        </ext>
      </extLst>
    </cacheField>
    <cacheField name="[TimeSeries].[QUARTER LABEL].[QUARTER LABEL]" caption="QUARTER LABEL" numFmtId="0" hierarchy="46" level="1">
      <sharedItems containsSemiMixedTypes="0" containsNonDate="0" containsString="0"/>
    </cacheField>
  </cacheFields>
  <cacheHierarchies count="130">
    <cacheHierarchy uniqueName="[Actual].[ACCOUNT KEY]" caption="ACCOUNT KEY" attribute="1" defaultMemberUniqueName="[Actual].[ACCOUNT KEY].[All]" allUniqueName="[Actual].[ACCOUNT KEY].[All]" dimensionUniqueName="[Actual]" displayFolder="" count="0" memberValueDatatype="20" unbalanced="0"/>
    <cacheHierarchy uniqueName="[Actual].[PERIOD KEY]" caption="PERIOD KEY" attribute="1" defaultMemberUniqueName="[Actual].[PERIOD KEY].[All]" allUniqueName="[Actual].[PERIOD KEY].[All]" dimensionUniqueName="[Actual]" displayFolder="" count="0" memberValueDatatype="20" unbalanced="0"/>
    <cacheHierarchy uniqueName="[Actual].[AMOUNT]" caption="AMOUNT" attribute="1" defaultMemberUniqueName="[Actual].[AMOUNT].[All]" allUniqueName="[Actual].[AMOUNT].[All]" dimensionUniqueName="[Actual]" displayFolder="" count="0" memberValueDatatype="20" unbalanced="0"/>
    <cacheHierarchy uniqueName="[Actual].[SCENARIO KEY]" caption="SCENARIO KEY" attribute="1" defaultMemberUniqueName="[Actual].[SCENARIO KEY].[All]" allUniqueName="[Actual].[SCENARIO KEY].[All]" dimensionUniqueName="[Actual]" displayFolder="" count="0" memberValueDatatype="20" unbalanced="0"/>
    <cacheHierarchy uniqueName="[Budget].[ACCOUNT KEY]" caption="ACCOUNT KEY" attribute="1" defaultMemberUniqueName="[Budget].[ACCOUNT KEY].[All]" allUniqueName="[Budget].[ACCOUNT KEY].[All]" dimensionUniqueName="[Budget]" displayFolder="" count="0" memberValueDatatype="20" unbalanced="0"/>
    <cacheHierarchy uniqueName="[Budget].[PERIOD KEY]" caption="PERIOD KEY" attribute="1" defaultMemberUniqueName="[Budget].[PERIOD KEY].[All]" allUniqueName="[Budget].[PERIOD KEY].[All]" dimensionUniqueName="[Budget]" displayFolder="" count="0" memberValueDatatype="20" unbalanced="0"/>
    <cacheHierarchy uniqueName="[Budget].[AMOUNT]" caption="AMOUNT" attribute="1" defaultMemberUniqueName="[Budget].[AMOUNT].[All]" allUniqueName="[Budget].[AMOUNT].[All]" dimensionUniqueName="[Budget]" displayFolder="" count="0" memberValueDatatype="20" unbalanced="0"/>
    <cacheHierarchy uniqueName="[Budget].[SCENARIO KEY]" caption="SCENARIO KEY" attribute="1" defaultMemberUniqueName="[Budget].[SCENARIO KEY].[All]" allUniqueName="[Budget].[SCENARIO KEY].[All]" dimensionUniqueName="[Budget]" displayFolder="" count="0" memberValueDatatype="20" unbalanced="0"/>
    <cacheHierarchy uniqueName="[COA].[ACCOUNT KEY]" caption="ACCOUNT KEY" attribute="1" defaultMemberUniqueName="[COA].[ACCOUNT KEY].[All]" allUniqueName="[COA].[ACCOUNT KEY].[All]" dimensionUniqueName="[COA]" displayFolder="" count="0" memberValueDatatype="130" unbalanced="0"/>
    <cacheHierarchy uniqueName="[COA].[ACCOUNT]" caption="ACCOUNT" attribute="1" defaultMemberUniqueName="[COA].[ACCOUNT].[All]" allUniqueName="[COA].[ACCOUNT].[All]" dimensionUniqueName="[COA]" displayFolder="" count="2" memberValueDatatype="130" unbalanced="0">
      <fieldsUsage count="2">
        <fieldUsage x="-1"/>
        <fieldUsage x="5"/>
      </fieldsUsage>
    </cacheHierarchy>
    <cacheHierarchy uniqueName="[COA].[CATEGORY]" caption="CATEGORY" attribute="1" defaultMemberUniqueName="[COA].[CATEGORY].[All]" allUniqueName="[COA].[CATEGORY].[All]" dimensionUniqueName="[COA]" displayFolder="" count="0" memberValueDatatype="130" unbalanced="0"/>
    <cacheHierarchy uniqueName="[COA].[SUB-HEADER]" caption="SUB-HEADER" attribute="1" defaultMemberUniqueName="[COA].[SUB-HEADER].[All]" allUniqueName="[COA].[SUB-HEADER].[All]" dimensionUniqueName="[COA]" displayFolder="" count="2" memberValueDatatype="130" unbalanced="0">
      <fieldsUsage count="2">
        <fieldUsage x="-1"/>
        <fieldUsage x="3"/>
      </fieldsUsage>
    </cacheHierarchy>
    <cacheHierarchy uniqueName="[COA].[HEADER KEY]" caption="HEADER KEY" attribute="1" defaultMemberUniqueName="[COA].[HEADER KEY].[All]" allUniqueName="[COA].[HEADER KEY].[All]" dimensionUniqueName="[COA]" displayFolder="" count="0" memberValueDatatype="20" unbalanced="0"/>
    <cacheHierarchy uniqueName="[COA].[SUB-HEADER DETAIL]" caption="SUB-HEADER DETAIL" attribute="1" defaultMemberUniqueName="[COA].[SUB-HEADER DETAIL].[All]" allUniqueName="[COA].[SUB-HEADER DETAIL].[All]" dimensionUniqueName="[COA]" displayFolder="" count="0" memberValueDatatype="20" unbalanced="0"/>
    <cacheHierarchy uniqueName="[COA].[REPORT SIGN]" caption="REPORT SIGN" attribute="1" defaultMemberUniqueName="[COA].[REPORT SIGN].[All]" allUniqueName="[COA].[REPORT SIGN].[All]" dimensionUniqueName="[COA]" displayFolder="" count="0" memberValueDatatype="20" unbalanced="0"/>
    <cacheHierarchy uniqueName="[COA].[CALCULATION SIGN]" caption="CALCULATION SIGN" attribute="1" defaultMemberUniqueName="[COA].[CALCULATION SIGN].[All]" allUniqueName="[COA].[CALCULATION SIGN].[All]" dimensionUniqueName="[COA]" displayFolder="" count="0" memberValueDatatype="20" unbalanced="0"/>
    <cacheHierarchy uniqueName="[COA].[SUB HEADER KEY]" caption="SUB HEADER KEY" attribute="1" defaultMemberUniqueName="[COA].[SUB HEADER KEY].[All]" allUniqueName="[COA].[SUB HEADER KEY].[All]" dimensionUniqueName="[COA]" displayFolder="" count="0" memberValueDatatype="130" unbalanced="0"/>
    <cacheHierarchy uniqueName="[DataType].[KEY]" caption="KEY" attribute="1" defaultMemberUniqueName="[DataType].[KEY].[All]" allUniqueName="[DataType].[KEY].[All]" dimensionUniqueName="[DataType]" displayFolder="" count="0" memberValueDatatype="20" unbalanced="0"/>
    <cacheHierarchy uniqueName="[DataType].[DATA TYPE]" caption="DATA TYPE" attribute="1" defaultMemberUniqueName="[DataType].[DATA TYPE].[All]" allUniqueName="[DataType].[DATA TYPE].[All]" dimensionUniqueName="[DataType]" displayFolder="" count="0" memberValueDatatype="130" unbalanced="0"/>
    <cacheHierarchy uniqueName="[DB_TimeIntervalSlicer].[KEY]" caption="KEY" attribute="1" defaultMemberUniqueName="[DB_TimeIntervalSlicer].[KEY].[All]" allUniqueName="[DB_TimeIntervalSlicer].[KEY].[All]" dimensionUniqueName="[DB_TimeIntervalSlicer]" displayFolder="" count="0" memberValueDatatype="20" unbalanced="0"/>
    <cacheHierarchy uniqueName="[DB_TimeIntervalSlicer].[TIME INTERVAL]" caption="TIME INTERVAL" attribute="1" defaultMemberUniqueName="[DB_TimeIntervalSlicer].[TIME INTERVAL].[All]" allUniqueName="[DB_TimeIntervalSlicer].[TIME INTERVAL].[All]" dimensionUniqueName="[DB_TimeIntervalSlicer]" displayFolder="" count="0" memberValueDatatype="130" unbalanced="0"/>
    <cacheHierarchy uniqueName="[Header].[HEADER KEY]" caption="HEADER KEY" attribute="1" defaultMemberUniqueName="[Header].[HEADER KEY].[All]" allUniqueName="[Header].[HEADER KEY].[All]" dimensionUniqueName="[Header]" displayFolder="" count="0" memberValueDatatype="20" unbalanced="0"/>
    <cacheHierarchy uniqueName="[Header].[HEADER]" caption="HEADER" attribute="1" defaultMemberUniqueName="[Header].[HEADER].[All]" allUniqueName="[Header].[HEADER].[All]" dimensionUniqueName="[Header]" displayFolder="" count="2" memberValueDatatype="130" unbalanced="0">
      <fieldsUsage count="2">
        <fieldUsage x="-1"/>
        <fieldUsage x="4"/>
      </fieldsUsage>
    </cacheHierarchy>
    <cacheHierarchy uniqueName="[Header].[DETAILS]" caption="DETAILS" attribute="1" defaultMemberUniqueName="[Header].[DETAILS].[All]" allUniqueName="[Header].[DETAILS].[All]" dimensionUniqueName="[Header]" displayFolder="" count="0" memberValueDatatype="20" unbalanced="0"/>
    <cacheHierarchy uniqueName="[Header].[CALCULATION]" caption="CALCULATION" attribute="1" defaultMemberUniqueName="[Header].[CALCULATION].[All]" allUniqueName="[Header].[CALCULATION].[All]" dimensionUniqueName="[Header]" displayFolder="" count="0" memberValueDatatype="20" unbalanced="0"/>
    <cacheHierarchy uniqueName="[Header].[VAR CALCULATION]" caption="VAR CALCULATION" attribute="1" defaultMemberUniqueName="[Header].[VAR CALCULATION].[All]" allUniqueName="[Header].[VAR CALCULATION].[All]" dimensionUniqueName="[Header]" displayFolder="" count="0" memberValueDatatype="20" unbalanced="0"/>
    <cacheHierarchy uniqueName="[Header].[CATEGORY]" caption="CATEGORY" attribute="1" defaultMemberUniqueName="[Header].[CATEGORY].[All]" allUniqueName="[Header].[CATEGORY].[All]" dimensionUniqueName="[Header]" displayFolder="" count="0" memberValueDatatype="130" unbalanced="0"/>
    <cacheHierarchy uniqueName="[HorAnalysis].[KEY]" caption="KEY" attribute="1" defaultMemberUniqueName="[HorAnalysis].[KEY].[All]" allUniqueName="[HorAnalysis].[KEY].[All]" dimensionUniqueName="[HorAnalysis]" displayFolder="" count="0" memberValueDatatype="20" unbalanced="0"/>
    <cacheHierarchy uniqueName="[HorAnalysis].[ANALYSIS METHOD]" caption="ANALYSIS METHOD" attribute="1" defaultMemberUniqueName="[HorAnalysis].[ANALYSIS METHOD].[All]" allUniqueName="[HorAnalysis].[ANALYSIS METHOD].[All]" dimensionUniqueName="[HorAnalysis]" displayFolder="" count="0" memberValueDatatype="130" unbalanced="0"/>
    <cacheHierarchy uniqueName="[RepPLSlicer].[KEY]" caption="KEY" attribute="1" defaultMemberUniqueName="[RepPLSlicer].[KEY].[All]" allUniqueName="[RepPLSlicer].[KEY].[All]" dimensionUniqueName="[RepPLSlicer]" displayFolder="" count="0" memberValueDatatype="20" unbalanced="0"/>
    <cacheHierarchy uniqueName="[RepPLSlicer].[PL SLICER]" caption="PL SLICER" attribute="1" defaultMemberUniqueName="[RepPLSlicer].[PL SLICER].[All]" allUniqueName="[RepPLSlicer].[PL SLICER].[All]" dimensionUniqueName="[RepPLSlicer]" displayFolder="" count="0" memberValueDatatype="130" unbalanced="0"/>
    <cacheHierarchy uniqueName="[RepPLSlicer].[SCENARIO KEY]" caption="SCENARIO KEY" attribute="1" defaultMemberUniqueName="[RepPLSlicer].[SCENARIO KEY].[All]" allUniqueName="[RepPLSlicer].[SCENARIO KEY].[All]" dimensionUniqueName="[RepPLSlicer]" displayFolder="" count="0" memberValueDatatype="20" unbalanced="0"/>
    <cacheHierarchy uniqueName="[RepPLSlicer].[SUM METHOD KEY]" caption="SUM METHOD KEY" attribute="1" defaultMemberUniqueName="[RepPLSlicer].[SUM METHOD KEY].[All]" allUniqueName="[RepPLSlicer].[SUM METHOD KEY].[All]" dimensionUniqueName="[RepPLSlicer]" displayFolder="" count="0" memberValueDatatype="20" unbalanced="0"/>
    <cacheHierarchy uniqueName="[RepVarSlicer].[KEY]" caption="KEY" attribute="1" defaultMemberUniqueName="[RepVarSlicer].[KEY].[All]" allUniqueName="[RepVarSlicer].[KEY].[All]" dimensionUniqueName="[RepVarSlicer]" displayFolder="" count="0" memberValueDatatype="20" unbalanced="0"/>
    <cacheHierarchy uniqueName="[RepVarSlicer].[VARIANCE SLICER]" caption="VARIANCE SLICER" attribute="1" defaultMemberUniqueName="[RepVarSlicer].[VARIANCE SLICER].[All]" allUniqueName="[RepVarSlicer].[VARIANCE SLICER].[All]" dimensionUniqueName="[RepVarSlicer]" displayFolder="" count="0" memberValueDatatype="130" unbalanced="0"/>
    <cacheHierarchy uniqueName="[RepVarSlicer].[DATA TYPE KEY]" caption="DATA TYPE KEY" attribute="1" defaultMemberUniqueName="[RepVarSlicer].[DATA TYPE KEY].[All]" allUniqueName="[RepVarSlicer].[DATA TYPE KEY].[All]" dimensionUniqueName="[RepVarSlicer]" displayFolder="" count="0" memberValueDatatype="20" unbalanced="0"/>
    <cacheHierarchy uniqueName="[RepVarSlicer].[SUM METHOD KEY]" caption="SUM METHOD KEY" attribute="1" defaultMemberUniqueName="[RepVarSlicer].[SUM METHOD KEY].[All]" allUniqueName="[RepVarSlicer].[SUM METHOD KEY].[All]" dimensionUniqueName="[RepVarSlicer]" displayFolder="" count="0" memberValueDatatype="20" unbalanced="0"/>
    <cacheHierarchy uniqueName="[Scenario].[KEY]" caption="KEY" attribute="1" defaultMemberUniqueName="[Scenario].[KEY].[All]" allUniqueName="[Scenario].[KEY].[All]" dimensionUniqueName="[Scenario]" displayFolder="" count="0" memberValueDatatype="20" unbalanced="0"/>
    <cacheHierarchy uniqueName="[Scenario].[SCENARIO]" caption="SCENARIO" attribute="1" defaultMemberUniqueName="[Scenario].[SCENARIO].[All]" allUniqueName="[Scenario].[SCENARIO].[All]" dimensionUniqueName="[Scenario]" displayFolder="" count="0" memberValueDatatype="130" unbalanced="0"/>
    <cacheHierarchy uniqueName="[SumMethod].[KEY]" caption="KEY" attribute="1" defaultMemberUniqueName="[SumMethod].[KEY].[All]" allUniqueName="[SumMethod].[KEY].[All]" dimensionUniqueName="[SumMethod]" displayFolder="" count="0" memberValueDatatype="20" unbalanced="0"/>
    <cacheHierarchy uniqueName="[SumMethod].[SUM METHOD]" caption="SUM METHOD" attribute="1" defaultMemberUniqueName="[SumMethod].[SUM METHOD].[All]" allUniqueName="[SumMethod].[SUM METHOD].[All]" dimensionUniqueName="[SumMethod]" displayFolder="" count="2" memberValueDatatype="130" unbalanced="0">
      <fieldsUsage count="2">
        <fieldUsage x="-1"/>
        <fieldUsage x="1"/>
      </fieldsUsage>
    </cacheHierarchy>
    <cacheHierarchy uniqueName="[TimeSeries].[PERIOD KEY]" caption="PERIOD KEY" attribute="1" defaultMemberUniqueName="[TimeSeries].[PERIOD KEY].[All]" allUniqueName="[TimeSeries].[PERIOD KEY].[All]" dimensionUniqueName="[TimeSeries]" displayFolder="" count="0" memberValueDatatype="20" unbalanced="0"/>
    <cacheHierarchy uniqueName="[TimeSeries].[EOPERIOD KEY]" caption="EOPERIOD KEY" attribute="1" time="1" defaultMemberUniqueName="[TimeSeries].[EOPERIOD KEY].[All]" allUniqueName="[TimeSeries].[EOPERIOD KEY].[All]" dimensionUniqueName="[TimeSeries]" displayFolder="" count="0" memberValueDatatype="7" unbalanced="0"/>
    <cacheHierarchy uniqueName="[TimeSeries].[CALENDAR YEAR]" caption="CALENDAR YEAR" attribute="1" defaultMemberUniqueName="[TimeSeries].[CALENDAR YEAR].[All]" allUniqueName="[TimeSeries].[CALENDAR YEAR].[All]" dimensionUniqueName="[TimeSeries]" displayFolder="" count="0" memberValueDatatype="20" unbalanced="0"/>
    <cacheHierarchy uniqueName="[TimeSeries].[MONTH KEY]" caption="MONTH KEY" attribute="1" defaultMemberUniqueName="[TimeSeries].[MONTH KEY].[All]" allUniqueName="[TimeSeries].[MONTH KEY].[All]" dimensionUniqueName="[TimeSeries]" displayFolder="" count="0" memberValueDatatype="20" unbalanced="0"/>
    <cacheHierarchy uniqueName="[TimeSeries].[FISCAL YEAR]" caption="FISCAL YEAR" attribute="1" defaultMemberUniqueName="[TimeSeries].[FISCAL YEAR].[All]" allUniqueName="[TimeSeries].[FISCAL YEAR].[All]" dimensionUniqueName="[TimeSeries]" displayFolder="" count="2" memberValueDatatype="20" unbalanced="0">
      <fieldsUsage count="2">
        <fieldUsage x="-1"/>
        <fieldUsage x="2"/>
      </fieldsUsage>
    </cacheHierarchy>
    <cacheHierarchy uniqueName="[TimeSeries].[QUARTER LABEL]" caption="QUARTER LABEL" attribute="1" defaultMemberUniqueName="[TimeSeries].[QUARTER LABEL].[All]" allUniqueName="[TimeSeries].[QUARTER LABEL].[All]" dimensionUniqueName="[TimeSeries]" displayFolder="" count="2" memberValueDatatype="130" unbalanced="0">
      <fieldsUsage count="2">
        <fieldUsage x="-1"/>
        <fieldUsage x="6"/>
      </fieldsUsage>
    </cacheHierarchy>
    <cacheHierarchy uniqueName="[TimeSeries].[EOPERIOD LABEL]" caption="EOPERIOD LABEL" attribute="1" defaultMemberUniqueName="[TimeSeries].[EOPERIOD LABEL].[All]" allUniqueName="[TimeSeries].[EOPERIOD LABEL].[All]" dimensionUniqueName="[TimeSeries]" displayFolder="" count="0" memberValueDatatype="130" unbalanced="0"/>
    <cacheHierarchy uniqueName="[TimeSeries].[QUARTER KEY]" caption="QUARTER KEY" attribute="1" defaultMemberUniqueName="[TimeSeries].[QUARTER KEY].[All]" allUniqueName="[TimeSeries].[QUARTER KEY].[All]" dimensionUniqueName="[TimeSeries]" displayFolder="" count="0" memberValueDatatype="130" unbalanced="0"/>
    <cacheHierarchy uniqueName="[Measures].[Actual Amount]" caption="Actual Amount" measure="1" displayFolder="" measureGroup="Actual" count="0"/>
    <cacheHierarchy uniqueName="[Measures].[Actual Amount w/ Report Sign]" caption="Actual Amount w/ Report Sign" measure="1" displayFolder="" measureGroup="Actual" count="0"/>
    <cacheHierarchy uniqueName="[Measures].[Actual Amount w/ Calculation Sign]" caption="Actual Amount w/ Calculation Sign" measure="1" displayFolder="" measureGroup="Actual" count="0"/>
    <cacheHierarchy uniqueName="[Measures].[Actual Running Sum]" caption="Actual Running Sum" measure="1" displayFolder="" measureGroup="Actual" count="0"/>
    <cacheHierarchy uniqueName="[Measures].[Actual Total Expenses]" caption="Actual Total Expenses" measure="1" displayFolder="" measureGroup="Actual" count="0"/>
    <cacheHierarchy uniqueName="[Measures].[Actual Header Amount]" caption="Actual Header Amount" measure="1" displayFolder="" measureGroup="Actual" count="0"/>
    <cacheHierarchy uniqueName="[Measures].[Actual Report Amount]" caption="Actual Report Amount" measure="1" displayFolder="" measureGroup="Actual" count="0"/>
    <cacheHierarchy uniqueName="[Measures].[Header Detail]" caption="Header Detail" measure="1" displayFolder="" measureGroup="Actual" count="0"/>
    <cacheHierarchy uniqueName="[Measures].[Header Calculation]" caption="Header Calculation" measure="1" displayFolder="" measureGroup="Actual" count="0"/>
    <cacheHierarchy uniqueName="[Measures].[Account IsFiltered]" caption="Account IsFiltered" measure="1" displayFolder="" measureGroup="Actual" count="0"/>
    <cacheHierarchy uniqueName="[Measures].[Budget Amount]" caption="Budget Amount" measure="1" displayFolder="" measureGroup="Budget" count="0"/>
    <cacheHierarchy uniqueName="[Measures].[Budget Amount w/ Report Sign]" caption="Budget Amount w/ Report Sign" measure="1" displayFolder="" measureGroup="Budget" count="0"/>
    <cacheHierarchy uniqueName="[Measures].[Budget Amount w/ Calculation Sign]" caption="Budget Amount w/ Calculation Sign" measure="1" displayFolder="" measureGroup="Budget" count="0"/>
    <cacheHierarchy uniqueName="[Measures].[Budget Running Sum]" caption="Budget Running Sum" measure="1" displayFolder="" measureGroup="Budget" count="0"/>
    <cacheHierarchy uniqueName="[Measures].[Budget Total Expense]" caption="Budget Total Expense" measure="1" displayFolder="" measureGroup="Budget" count="0"/>
    <cacheHierarchy uniqueName="[Measures].[Budget Header Amount]" caption="Budget Header Amount" measure="1" displayFolder="" measureGroup="Budget" count="0"/>
    <cacheHierarchy uniqueName="[Measures].[Budget Report Amount]" caption="Budget Report Amount" measure="1" displayFolder="" measureGroup="Budget" count="0"/>
    <cacheHierarchy uniqueName="[Measures].[Var $]" caption="Var $" measure="1" displayFolder="" measureGroup="Actual" count="0"/>
    <cacheHierarchy uniqueName="[Measures].[Var %]" caption="Var %" measure="1" displayFolder="" measureGroup="Actual" count="0"/>
    <cacheHierarchy uniqueName="[Measures].[Actual Prior Fiscal Year]" caption="Actual Prior Fiscal Year" measure="1" displayFolder="" measureGroup="Actual" count="0"/>
    <cacheHierarchy uniqueName="[Measures].[Actual Prior Quarter]" caption="Actual Prior Quarter" measure="1" displayFolder="" measureGroup="Actual" count="0"/>
    <cacheHierarchy uniqueName="[Measures].[Actual Prior Period Amount]" caption="Actual Prior Period Amount" measure="1" displayFolder="" measureGroup="Actual" count="0"/>
    <cacheHierarchy uniqueName="[Measures].[Change $ vs Prior Period]" caption="Change $ vs Prior Period" measure="1" displayFolder="" measureGroup="Actual" count="0"/>
    <cacheHierarchy uniqueName="[Measures].[Change % vs Prior Period]" caption="Change % vs Prior Period" measure="1" displayFolder="" measureGroup="Actual" count="0"/>
    <cacheHierarchy uniqueName="[Measures].[Actual Base Year Amount]" caption="Actual Base Year Amount" measure="1" displayFolder="" measureGroup="Actual" count="0"/>
    <cacheHierarchy uniqueName="[Measures].[Actual YoY%]" caption="Actual YoY%" measure="1" displayFolder="" measureGroup="Actual" count="0"/>
    <cacheHierarchy uniqueName="[Measures].[Actual Base Quarter Amount]" caption="Actual Base Quarter Amount" measure="1" displayFolder="" measureGroup="Actual" count="0"/>
    <cacheHierarchy uniqueName="[Measures].[Actual Base Period Amount]" caption="Actual Base Period Amount" measure="1" displayFolder="" measureGroup="Actual" count="0"/>
    <cacheHierarchy uniqueName="[Measures].[Growth $]" caption="Growth $" measure="1" displayFolder="" measureGroup="Actual" count="0"/>
    <cacheHierarchy uniqueName="[Measures].[Growth %]" caption="Growth %" measure="1" displayFolder="" measureGroup="Actual" count="0"/>
    <cacheHierarchy uniqueName="[Measures].[Actual Same Quarter Last Year]" caption="Actual Same Quarter Last Year" measure="1" displayFolder="" measureGroup="Actual" count="0"/>
    <cacheHierarchy uniqueName="[Measures].[Actual QoQ$]" caption="Actual QoQ$" measure="1" displayFolder="" measureGroup="Actual" count="0"/>
    <cacheHierarchy uniqueName="[Measures].[Actual QoQ%]" caption="Actual QoQ%" measure="1" displayFolder="" measureGroup="Actual" count="0"/>
    <cacheHierarchy uniqueName="[Measures].[Actual PoP%]" caption="Actual PoP%" measure="1" displayFolder="" measureGroup="Actual" count="0"/>
    <cacheHierarchy uniqueName="[Measures].[Actual Cumulative Amount]" caption="Actual Cumulative Amount" measure="1" displayFolder="" measureGroup="Actual" count="0"/>
    <cacheHierarchy uniqueName="[Measures].[Sub-header IsFiltered]" caption="Sub-header IsFiltered" measure="1" displayFolder="" measureGroup="Actual" count="0"/>
    <cacheHierarchy uniqueName="[Measures].[Sub Header Detail]" caption="Sub Header Detail" measure="1" displayFolder="" measureGroup="Actual" count="0"/>
    <cacheHierarchy uniqueName="[Measures].[PL Amount]" caption="PL Amount" measure="1" displayFolder="" measureGroup="Actual" count="0"/>
    <cacheHierarchy uniqueName="[Measures].[Scenario Selected]" caption="Scenario Selected" measure="1" displayFolder="" measureGroup="Scenario" count="0"/>
    <cacheHierarchy uniqueName="[Measures].[Sum Method Selected]" caption="Sum Method Selected" measure="1" displayFolder="" measureGroup="SumMethod" count="0"/>
    <cacheHierarchy uniqueName="[Measures].[PL Slicer Selected]" caption="PL Slicer Selected" measure="1" displayFolder="" measureGroup="RepPLSlicer" count="0"/>
    <cacheHierarchy uniqueName="[Measures].[Budget Cumulative Amount]" caption="Budget Cumulative Amount" measure="1" displayFolder="" measureGroup="Budget" count="0"/>
    <cacheHierarchy uniqueName="[Measures].[HorAnalysis Selected]" caption="HorAnalysis Selected" measure="1" displayFolder="" measureGroup="HorAnalysis" count="0"/>
    <cacheHierarchy uniqueName="[Measures].[Horizontal Analysis Amount]" caption="Horizontal Analysis Amount" measure="1" displayFolder="" measureGroup="Actual" count="0"/>
    <cacheHierarchy uniqueName="[Measures].[Revenue]" caption="Revenue" measure="1" displayFolder="" measureGroup="Actual" count="0"/>
    <cacheHierarchy uniqueName="[Measures].[% Over Revenue]" caption="% Over Revenue" measure="1" displayFolder="" measureGroup="Actual" count="0"/>
    <cacheHierarchy uniqueName="[Measures].[Revenue Cumulative]" caption="Revenue Cumulative" measure="1" displayFolder="" measureGroup="Actual" count="0"/>
    <cacheHierarchy uniqueName="[Measures].[% Over Revenue Cumulative]" caption="% Over Revenue Cumulative" measure="1" displayFolder="" measureGroup="Actual" count="0"/>
    <cacheHierarchy uniqueName="[Measures].[Vertical Analysis Amount]" caption="Vertical Analysis Amount" measure="1" displayFolder="" measureGroup="Actual" count="0"/>
    <cacheHierarchy uniqueName="[Measures].[Var $ Cumulative]" caption="Var $ Cumulative" measure="1" displayFolder="" measureGroup="Actual" count="0"/>
    <cacheHierarchy uniqueName="[Measures].[Var % Cumulative]" caption="Var % Cumulative" measure="1" displayFolder="" measureGroup="Actual" count="0"/>
    <cacheHierarchy uniqueName="[Measures].[Variance Slicer Selected]" caption="Variance Slicer Selected" measure="1" displayFolder="" measureGroup="RepVarSlicer" count="0"/>
    <cacheHierarchy uniqueName="[Measures].[Variance Analysis Amount]" caption="Variance Analysis Amount" measure="1" displayFolder="" measureGroup="Actual" count="0"/>
    <cacheHierarchy uniqueName="[Measures].[Period Selected]" caption="Period Selected" measure="1" displayFolder="" measureGroup="TimeSeries" count="0"/>
    <cacheHierarchy uniqueName="[Measures].[DB Actual Account Amount]" caption="DB Actual Account Amount" measure="1" displayFolder="" measureGroup="Actual" count="0" oneField="1">
      <fieldsUsage count="1">
        <fieldUsage x="0"/>
      </fieldsUsage>
    </cacheHierarchy>
    <cacheHierarchy uniqueName="[Measures].[DB Budget Account Amount]" caption="DB Budget Account Amount" measure="1" displayFolder="" measureGroup="Actual" count="0"/>
    <cacheHierarchy uniqueName="[Measures].[DB Var $ Amount]" caption="DB Var $ Amount" measure="1" displayFolder="" measureGroup="Actual" count="0"/>
    <cacheHierarchy uniqueName="[Measures].[DB Var % Amount]" caption="DB Var % Amount" measure="1" displayFolder="" measureGroup="Actual" count="0"/>
    <cacheHierarchy uniqueName="[Measures].[Time Interval Selected]" caption="Time Interval Selected" measure="1" displayFolder="" measureGroup="DB_TimeIntervalSlicer" count="0"/>
    <cacheHierarchy uniqueName="[Measures].[Actual Report Amount w/ Time Filter]" caption="Actual Report Amount w/ Time Filter" measure="1" displayFolder="" measureGroup="Actual" count="0"/>
    <cacheHierarchy uniqueName="[Measures].[Var $ w/ Time Filter]" caption="Var $ w/ Time Filter" measure="1" displayFolder="" measureGroup="Actual" count="0"/>
    <cacheHierarchy uniqueName="[Measures].[Var % w/ Time Filter]" caption="Var % w/ Time Filter" measure="1" displayFolder="" measureGroup="Actual" count="0"/>
    <cacheHierarchy uniqueName="[Measures].[Growth % w/ Time Filter]" caption="Growth % w/ Time Filter" measure="1" displayFolder="" measureGroup="Actual" count="0"/>
    <cacheHierarchy uniqueName="[Measures].[% Over Revenue w/ Time Filter]" caption="% Over Revenue w/ Time Filter" measure="1" displayFolder="" measureGroup="Actual" count="0"/>
    <cacheHierarchy uniqueName="[Measures].[__XL_Count Budget]" caption="__XL_Count Budget" measure="1" displayFolder="" measureGroup="Budget" count="0" hidden="1"/>
    <cacheHierarchy uniqueName="[Measures].[__XL_Count Actual]" caption="__XL_Count Actual" measure="1" displayFolder="" measureGroup="Actual" count="0" hidden="1"/>
    <cacheHierarchy uniqueName="[Measures].[__XL_Count TimeSeries]" caption="__XL_Count TimeSeries" measure="1" displayFolder="" measureGroup="TimeSeries" count="0" hidden="1"/>
    <cacheHierarchy uniqueName="[Measures].[__XL_Count COA]" caption="__XL_Count COA" measure="1" displayFolder="" measureGroup="COA" count="0" hidden="1"/>
    <cacheHierarchy uniqueName="[Measures].[__XL_Count Header]" caption="__XL_Count Header" measure="1" displayFolder="" measureGroup="Header" count="0" hidden="1"/>
    <cacheHierarchy uniqueName="[Measures].[__XL_Count Scenario]" caption="__XL_Count Scenario" measure="1" displayFolder="" measureGroup="Scenario" count="0" hidden="1"/>
    <cacheHierarchy uniqueName="[Measures].[__XL_Count SumMethod]" caption="__XL_Count SumMethod" measure="1" displayFolder="" measureGroup="SumMethod" count="0" hidden="1"/>
    <cacheHierarchy uniqueName="[Measures].[__XL_Count DataType]" caption="__XL_Count DataType" measure="1" displayFolder="" measureGroup="DataType" count="0" hidden="1"/>
    <cacheHierarchy uniqueName="[Measures].[__XL_Count HorAnalysis]" caption="__XL_Count HorAnalysis" measure="1" displayFolder="" measureGroup="HorAnalysis" count="0" hidden="1"/>
    <cacheHierarchy uniqueName="[Measures].[__XL_Count RepPLSlicer]" caption="__XL_Count RepPLSlicer" measure="1" displayFolder="" measureGroup="RepPLSlicer" count="0" hidden="1"/>
    <cacheHierarchy uniqueName="[Measures].[__XL_Count RepVarSlicer]" caption="__XL_Count RepVarSlicer" measure="1" displayFolder="" measureGroup="RepVarSlicer" count="0" hidden="1"/>
    <cacheHierarchy uniqueName="[Measures].[__XL_Count DB_TimeIntervalSlicer]" caption="__XL_Count DB_TimeIntervalSlicer" measure="1" displayFolder="" measureGroup="DB_TimeIntervalSlicer" count="0" hidden="1"/>
    <cacheHierarchy uniqueName="[Measures].[__No measures defined]" caption="__No measures defined" measure="1" displayFolder="" count="0" hidden="1"/>
    <cacheHierarchy uniqueName="[Measures].[Sum of KEY]" caption="Sum of KEY" measure="1" displayFolder="" measureGroup="RepPLSlicer" count="0" hidden="1">
      <extLst>
        <ext xmlns:x15="http://schemas.microsoft.com/office/spreadsheetml/2010/11/main" uri="{B97F6D7D-B522-45F9-BDA1-12C45D357490}">
          <x15:cacheHierarchy aggregatedColumn="29"/>
        </ext>
      </extLst>
    </cacheHierarchy>
    <cacheHierarchy uniqueName="[Measures].[Count of QUARTER LABEL]" caption="Count of QUARTER LABEL" measure="1" displayFolder="" measureGroup="TimeSeries" count="0" hidden="1">
      <extLst>
        <ext xmlns:x15="http://schemas.microsoft.com/office/spreadsheetml/2010/11/main" uri="{B97F6D7D-B522-45F9-BDA1-12C45D357490}">
          <x15:cacheHierarchy aggregatedColumn="46"/>
        </ext>
      </extLst>
    </cacheHierarchy>
    <cacheHierarchy uniqueName="[Measures].[Sum of VAR CALCULATION]" caption="Sum of VAR CALCULATION" measure="1" displayFolder="" measureGroup="Header" count="0" hidden="1">
      <extLst>
        <ext xmlns:x15="http://schemas.microsoft.com/office/spreadsheetml/2010/11/main" uri="{B97F6D7D-B522-45F9-BDA1-12C45D357490}">
          <x15:cacheHierarchy aggregatedColumn="25"/>
        </ext>
      </extLst>
    </cacheHierarchy>
    <cacheHierarchy uniqueName="[Measures].[Count of ACCOUNT]" caption="Count of ACCOUNT" measure="1" displayFolder="" measureGroup="COA" count="0" hidden="1">
      <extLst>
        <ext xmlns:x15="http://schemas.microsoft.com/office/spreadsheetml/2010/11/main" uri="{B97F6D7D-B522-45F9-BDA1-12C45D357490}">
          <x15:cacheHierarchy aggregatedColumn="9"/>
        </ext>
      </extLst>
    </cacheHierarchy>
  </cacheHierarchies>
  <kpis count="0"/>
  <dimensions count="13">
    <dimension name="Actual" uniqueName="[Actual]" caption="Actual"/>
    <dimension name="Budget" uniqueName="[Budget]" caption="Budget"/>
    <dimension name="COA" uniqueName="[COA]" caption="COA"/>
    <dimension name="DataType" uniqueName="[DataType]" caption="DataType"/>
    <dimension name="DB_TimeIntervalSlicer" uniqueName="[DB_TimeIntervalSlicer]" caption="DB_TimeIntervalSlicer"/>
    <dimension name="Header" uniqueName="[Header]" caption="Header"/>
    <dimension name="HorAnalysis" uniqueName="[HorAnalysis]" caption="HorAnalysis"/>
    <dimension measure="1" name="Measures" uniqueName="[Measures]" caption="Measures"/>
    <dimension name="RepPLSlicer" uniqueName="[RepPLSlicer]" caption="RepPLSlicer"/>
    <dimension name="RepVarSlicer" uniqueName="[RepVarSlicer]" caption="RepVarSlicer"/>
    <dimension name="Scenario" uniqueName="[Scenario]" caption="Scenario"/>
    <dimension name="SumMethod" uniqueName="[SumMethod]" caption="SumMethod"/>
    <dimension name="TimeSeries" uniqueName="[TimeSeries]" caption="TimeSeries"/>
  </dimensions>
  <measureGroups count="12">
    <measureGroup name="Actual" caption="Actual"/>
    <measureGroup name="Budget" caption="Budget"/>
    <measureGroup name="COA" caption="COA"/>
    <measureGroup name="DataType" caption="DataType"/>
    <measureGroup name="DB_TimeIntervalSlicer" caption="DB_TimeIntervalSlicer"/>
    <measureGroup name="Header" caption="Header"/>
    <measureGroup name="HorAnalysis" caption="HorAnalysis"/>
    <measureGroup name="RepPLSlicer" caption="RepPLSlicer"/>
    <measureGroup name="RepVarSlicer" caption="RepVarSlicer"/>
    <measureGroup name="Scenario" caption="Scenario"/>
    <measureGroup name="SumMethod" caption="SumMethod"/>
    <measureGroup name="TimeSeries" caption="TimeSeries"/>
  </measureGroups>
  <maps count="23">
    <map measureGroup="0" dimension="0"/>
    <map measureGroup="0" dimension="2"/>
    <map measureGroup="0" dimension="5"/>
    <map measureGroup="0" dimension="12"/>
    <map measureGroup="1" dimension="1"/>
    <map measureGroup="1" dimension="2"/>
    <map measureGroup="1" dimension="5"/>
    <map measureGroup="1" dimension="12"/>
    <map measureGroup="2" dimension="2"/>
    <map measureGroup="2" dimension="5"/>
    <map measureGroup="3" dimension="3"/>
    <map measureGroup="4" dimension="4"/>
    <map measureGroup="5" dimension="5"/>
    <map measureGroup="6" dimension="6"/>
    <map measureGroup="7" dimension="8"/>
    <map measureGroup="7" dimension="10"/>
    <map measureGroup="7" dimension="11"/>
    <map measureGroup="8" dimension="3"/>
    <map measureGroup="8" dimension="9"/>
    <map measureGroup="8" dimension="11"/>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E8E023-D3C9-4D0D-9840-E77A6F80B62C}" name="PivotTable2" cacheId="4" applyNumberFormats="0" applyBorderFormats="0" applyFontFormats="0" applyPatternFormats="0" applyAlignmentFormats="0" applyWidthHeightFormats="1" dataCaption="Values" tag="66932a12-7c00-40d9-9883-8d9131a715d6" updatedVersion="7" minRefreshableVersion="3" subtotalHiddenItems="1" rowGrandTotals="0" colGrandTotals="0" itemPrintTitles="1" createdVersion="6" indent="0" showHeaders="0" compact="0" compactData="0" multipleFieldFilters="0">
  <location ref="E7:K26" firstHeaderRow="1" firstDataRow="3" firstDataCol="2"/>
  <pivotFields count="8">
    <pivotField axis="axisRow" allDrilled="1" showAll="0" dataSourceSort="1" defaultAttributeDrillState="1">
      <items count="11">
        <item x="0"/>
        <item x="1"/>
        <item x="2"/>
        <item x="3" e="0"/>
        <item x="4" e="0"/>
        <item x="5" e="0"/>
        <item x="6" e="0"/>
        <item x="7" e="0"/>
        <item x="8" e="0"/>
        <item x="9" e="0"/>
        <item t="default"/>
      </items>
    </pivotField>
    <pivotField axis="axisRow" compact="0" allDrilled="1" subtotalTop="0" showAll="0" dataSourceSort="1" defaultAttributeDrillState="1">
      <items count="6">
        <item x="0"/>
        <item x="1"/>
        <item x="2"/>
        <item x="3"/>
        <item x="4"/>
        <item t="default"/>
      </items>
    </pivotField>
    <pivotField axis="axisRow" subtotalCaption="Total" compact="0" allDrilled="1" outline="0" subtotalTop="0" showAll="0" insertBlankRow="1" dataSourceSort="1" defaultAttributeDrillState="1">
      <items count="8">
        <item x="0"/>
        <item x="1"/>
        <item x="2"/>
        <item x="3" e="0"/>
        <item x="4"/>
        <item x="5" e="0"/>
        <item x="6"/>
        <item t="default"/>
      </items>
    </pivotField>
    <pivotField dataField="1" compact="0" outline="0" subtotalTop="0" showAll="0" defaultSubtotal="0"/>
    <pivotField axis="axisCol" compact="0" allDrilled="1" outline="0" subtotalTop="0" showAll="0" insertBlankRow="1" dataSourceSort="1" defaultAttributeDrillState="1">
      <items count="6">
        <item x="0" e="0"/>
        <item x="1" e="0"/>
        <item x="2" e="0"/>
        <item x="3" e="0"/>
        <item x="4" e="0"/>
        <item t="default"/>
      </items>
    </pivotField>
    <pivotField axis="axisCol" compact="0" allDrilled="1" outline="0" subtotalTop="0" showAll="0" dataSourceSort="1" defaultAttributeDrillState="1">
      <items count="5">
        <item x="0"/>
        <item x="1"/>
        <item x="2"/>
        <item x="3"/>
        <item t="default"/>
      </items>
    </pivotField>
    <pivotField compact="0" allDrilled="1" outline="0" subtotalTop="0" showAll="0" dataSourceSort="1" defaultAttributeDrillState="1"/>
    <pivotField compact="0" allDrilled="1" outline="0" subtotalTop="0" showAll="0" dataSourceSort="1" defaultAttributeDrillState="1"/>
  </pivotFields>
  <rowFields count="3">
    <field x="2"/>
    <field x="0"/>
    <field x="1"/>
  </rowFields>
  <rowItems count="17">
    <i>
      <x/>
    </i>
    <i t="blank">
      <x/>
    </i>
    <i>
      <x v="1"/>
      <x/>
    </i>
    <i r="1">
      <x v="1"/>
    </i>
    <i r="1">
      <x v="2"/>
    </i>
    <i t="default">
      <x v="1"/>
    </i>
    <i t="blank">
      <x v="1"/>
    </i>
    <i>
      <x v="2"/>
    </i>
    <i t="blank">
      <x v="2"/>
    </i>
    <i>
      <x v="3"/>
    </i>
    <i t="blank">
      <x v="3"/>
    </i>
    <i>
      <x v="4"/>
    </i>
    <i t="blank">
      <x v="4"/>
    </i>
    <i>
      <x v="5"/>
    </i>
    <i t="blank">
      <x v="5"/>
    </i>
    <i>
      <x v="6"/>
    </i>
    <i t="blank">
      <x v="6"/>
    </i>
  </rowItems>
  <colFields count="2">
    <field x="4"/>
    <field x="5"/>
  </colFields>
  <colItems count="5">
    <i>
      <x/>
    </i>
    <i>
      <x v="1"/>
    </i>
    <i>
      <x v="2"/>
    </i>
    <i>
      <x v="3"/>
    </i>
    <i>
      <x v="4"/>
    </i>
  </colItems>
  <dataFields count="1">
    <dataField fld="3" subtotal="count" baseField="0" baseItem="0"/>
  </dataFields>
  <formats count="23">
    <format dxfId="159">
      <pivotArea type="all" dataOnly="0" outline="0" fieldPosition="0"/>
    </format>
    <format dxfId="158">
      <pivotArea outline="0" collapsedLevelsAreSubtotals="1" fieldPosition="0"/>
    </format>
    <format dxfId="157">
      <pivotArea type="origin" dataOnly="0" labelOnly="1" outline="0" fieldPosition="0"/>
    </format>
    <format dxfId="156">
      <pivotArea type="topRight" dataOnly="0" labelOnly="1" outline="0" fieldPosition="0"/>
    </format>
    <format dxfId="155">
      <pivotArea dataOnly="0" labelOnly="1" outline="0" fieldPosition="0">
        <references count="1">
          <reference field="2" count="0"/>
        </references>
      </pivotArea>
    </format>
    <format dxfId="154">
      <pivotArea dataOnly="0" labelOnly="1" outline="0" fieldPosition="0">
        <references count="1">
          <reference field="2" count="2" defaultSubtotal="1">
            <x v="1"/>
            <x v="3"/>
          </reference>
        </references>
      </pivotArea>
    </format>
    <format dxfId="153">
      <pivotArea dataOnly="0" labelOnly="1" fieldPosition="0">
        <references count="2">
          <reference field="0" count="3">
            <x v="0"/>
            <x v="1"/>
            <x v="2"/>
          </reference>
          <reference field="2" count="1" selected="0">
            <x v="1"/>
          </reference>
        </references>
      </pivotArea>
    </format>
    <format dxfId="152">
      <pivotArea dataOnly="0" labelOnly="1" fieldPosition="0">
        <references count="2">
          <reference field="0" count="7">
            <x v="3"/>
            <x v="4"/>
            <x v="5"/>
            <x v="6"/>
            <x v="7"/>
            <x v="8"/>
            <x v="9"/>
          </reference>
          <reference field="2" count="1" selected="0">
            <x v="3"/>
          </reference>
        </references>
      </pivotArea>
    </format>
    <format dxfId="151">
      <pivotArea dataOnly="0" labelOnly="1" outline="0" fieldPosition="0">
        <references count="1">
          <reference field="4" count="0"/>
        </references>
      </pivotArea>
    </format>
    <format dxfId="150">
      <pivotArea dataOnly="0" labelOnly="1" outline="0" fieldPosition="0">
        <references count="1">
          <reference field="4" count="0" defaultSubtotal="1"/>
        </references>
      </pivotArea>
    </format>
    <format dxfId="149">
      <pivotArea dataOnly="0" labelOnly="1" outline="0" fieldPosition="0">
        <references count="2">
          <reference field="4" count="0" selected="0"/>
          <reference field="5" count="0"/>
        </references>
      </pivotArea>
    </format>
    <format dxfId="148">
      <pivotArea dataOnly="0" outline="0" fieldPosition="0">
        <references count="1">
          <reference field="2" count="1">
            <x v="0"/>
          </reference>
        </references>
      </pivotArea>
    </format>
    <format dxfId="147">
      <pivotArea dataOnly="0" outline="0" fieldPosition="0">
        <references count="1">
          <reference field="2" count="1">
            <x v="0"/>
          </reference>
        </references>
      </pivotArea>
    </format>
    <format dxfId="146">
      <pivotArea dataOnly="0" outline="0" fieldPosition="0">
        <references count="1">
          <reference field="2" count="1">
            <x v="2"/>
          </reference>
        </references>
      </pivotArea>
    </format>
    <format dxfId="145">
      <pivotArea dataOnly="0" outline="0" fieldPosition="0">
        <references count="1">
          <reference field="2" count="1">
            <x v="2"/>
          </reference>
        </references>
      </pivotArea>
    </format>
    <format dxfId="144">
      <pivotArea dataOnly="0" outline="0" fieldPosition="0">
        <references count="1">
          <reference field="2" count="0" defaultSubtotal="1"/>
        </references>
      </pivotArea>
    </format>
    <format dxfId="143">
      <pivotArea dataOnly="0" outline="0" fieldPosition="0">
        <references count="1">
          <reference field="2" count="0" defaultSubtotal="1"/>
        </references>
      </pivotArea>
    </format>
    <format dxfId="142">
      <pivotArea dataOnly="0" outline="0" fieldPosition="0">
        <references count="1">
          <reference field="2" count="1">
            <x v="6"/>
          </reference>
        </references>
      </pivotArea>
    </format>
    <format dxfId="141">
      <pivotArea dataOnly="0" outline="0" fieldPosition="0">
        <references count="1">
          <reference field="2" count="1">
            <x v="6"/>
          </reference>
        </references>
      </pivotArea>
    </format>
    <format dxfId="140">
      <pivotArea dataOnly="0" outline="0" fieldPosition="0">
        <references count="1">
          <reference field="2" count="1">
            <x v="5"/>
          </reference>
        </references>
      </pivotArea>
    </format>
    <format dxfId="139">
      <pivotArea dataOnly="0" outline="0" fieldPosition="0">
        <references count="1">
          <reference field="2" count="1">
            <x v="5"/>
          </reference>
        </references>
      </pivotArea>
    </format>
    <format dxfId="138">
      <pivotArea dataOnly="0" outline="0" fieldPosition="0">
        <references count="1">
          <reference field="2" count="1">
            <x v="4"/>
          </reference>
        </references>
      </pivotArea>
    </format>
    <format dxfId="137">
      <pivotArea dataOnly="0" outline="0" fieldPosition="0">
        <references count="1">
          <reference field="2" count="1">
            <x v="4"/>
          </reference>
        </references>
      </pivotArea>
    </format>
  </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cenario].[SCENARIO].&amp;[Budget]"/>
      </members>
    </pivotHierarchy>
    <pivotHierarchy dragToData="1"/>
    <pivotHierarchy multipleItemSelectionAllowed="1" dragToData="1">
      <members count="1" level="1">
        <member name="[SumMethod].[SUM METHOD].&amp;[QTD]"/>
      </members>
    </pivotHierarchy>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22 2" showRowHeaders="1" showColHeaders="1" showRowStripes="0" showColStripes="0" showLastColumn="1"/>
  <rowHierarchiesUsage count="3">
    <rowHierarchyUsage hierarchyUsage="22"/>
    <rowHierarchyUsage hierarchyUsage="11"/>
    <rowHierarchyUsage hierarchyUsage="9"/>
  </rowHierarchiesUsage>
  <colHierarchiesUsage count="2">
    <colHierarchyUsage hierarchyUsage="45"/>
    <colHierarchyUsage hierarchyUsage="4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A]"/>
        <x15:activeTabTopLevelEntity name="[Header]"/>
        <x15:activeTabTopLevelEntity name="[Actual]"/>
        <x15:activeTabTopLevelEntity name="[Scenario]"/>
        <x15:activeTabTopLevelEntity name="[TimeSeries]"/>
        <x15:activeTabTopLevelEntity name="[SumMethod]"/>
      </x15:pivotTableUISettings>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D2440D0-7192-469E-A6D1-8EDBB0861FD9}" name="PivotTable4" cacheId="2" applyNumberFormats="0" applyBorderFormats="0" applyFontFormats="0" applyPatternFormats="0" applyAlignmentFormats="0" applyWidthHeightFormats="1" dataCaption="Values" tag="7b41d3d7-cef1-427f-b5d6-219d47c6c5a3" updatedVersion="6" minRefreshableVersion="3" showDrill="0" subtotalHiddenItems="1" rowGrandTotals="0" colGrandTotals="0" itemPrintTitles="1" createdVersion="6" indent="0" compact="0" compactData="0" multipleFieldFilters="0">
  <location ref="S4:X16" firstHeaderRow="0" firstDataRow="1" firstDataCol="2"/>
  <pivotFields count="9">
    <pivotField axis="axisRow" compact="0" allDrilled="1" outline="0" subtotalTop="0" showAll="0" dataSourceSort="1" defaultSubtotal="0" defaultAttributeDrillState="1">
      <items count="3">
        <item s="1" x="0"/>
        <item s="1" x="1"/>
        <item s="1" x="2"/>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dataField="1" compact="0" outline="0" subtotalTop="0" showAll="0" defaultSubtotal="0"/>
    <pivotField dataField="1" compact="0" outline="0" subtotalTop="0" showAll="0" defaultSubtotal="0"/>
    <pivotField axis="axisRow" compact="0" allDrilled="1" outline="0"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3"/>
            </reference>
          </references>
        </pivotArea>
      </autoSortScope>
    </pivotField>
    <pivotField compact="0" allDrilled="1" outline="0" subtotalTop="0" showAll="0" dataSourceSort="1" defaultSubtotal="0" defaultAttributeDrillState="1"/>
  </pivotFields>
  <rowFields count="2">
    <field x="0"/>
    <field x="7"/>
  </rowFields>
  <rowItems count="12">
    <i>
      <x/>
      <x/>
    </i>
    <i r="1">
      <x v="1"/>
    </i>
    <i r="1">
      <x v="2"/>
    </i>
    <i>
      <x v="1"/>
      <x v="6"/>
    </i>
    <i r="1">
      <x v="3"/>
    </i>
    <i r="1">
      <x v="7"/>
    </i>
    <i r="1">
      <x v="9"/>
    </i>
    <i r="1">
      <x v="4"/>
    </i>
    <i r="1">
      <x v="8"/>
    </i>
    <i r="1">
      <x v="5"/>
    </i>
    <i>
      <x v="2"/>
      <x v="10"/>
    </i>
    <i r="1">
      <x v="11"/>
    </i>
  </rowItems>
  <colFields count="1">
    <field x="-2"/>
  </colFields>
  <colItems count="4">
    <i>
      <x/>
    </i>
    <i i="1">
      <x v="1"/>
    </i>
    <i i="2">
      <x v="2"/>
    </i>
    <i i="3">
      <x v="3"/>
    </i>
  </colItems>
  <dataFields count="4">
    <dataField fld="1" subtotal="count" baseField="0" baseItem="0"/>
    <dataField fld="2" subtotal="count" baseField="0" baseItem="0"/>
    <dataField fld="5" subtotal="count" baseField="0" baseItem="0"/>
    <dataField fld="6" subtotal="count" baseField="0" baseItem="0"/>
  </dataField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mMethod].[SUM METHOD].&amp;[YTD]"/>
      </members>
    </pivotHierarchy>
    <pivotHierarchy dragToData="1"/>
    <pivotHierarchy dragToData="1"/>
    <pivotHierarchy dragToData="1"/>
    <pivotHierarchy dragToData="1"/>
    <pivotHierarchy multipleItemSelectionAllowed="1" dragToData="1">
      <members count="1" level="1">
        <member name="[TimeSeries].[FISCAL YEAR].&amp;[2018]"/>
      </members>
    </pivotHierarchy>
    <pivotHierarchy multipleItemSelectionAllowed="1" dragToData="1">
      <members count="1" level="1">
        <member name="[TimeSeries].[QUARTER LABEL].&amp;[Q1]"/>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der]"/>
        <x15:activeTabTopLevelEntity name="[Actual]"/>
        <x15:activeTabTopLevelEntity name="[SumMethod]"/>
        <x15:activeTabTopLevelEntity name="[TimeSeries]"/>
        <x15:activeTabTopLevelEntity name="[CO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CA80C9E-3C20-4F95-873B-93BF6C4E10DB}" name="PivotTable3" cacheId="0" applyNumberFormats="0" applyBorderFormats="0" applyFontFormats="0" applyPatternFormats="0" applyAlignmentFormats="0" applyWidthHeightFormats="1" dataCaption="Values" tag="9e339014-4cce-41b9-ae96-9c8f32670d88" updatedVersion="6" minRefreshableVersion="3" showDrill="0" subtotalHiddenItems="1" rowGrandTotals="0" colGrandTotals="0" itemPrintTitles="1" createdVersion="6" indent="0" outline="1" outlineData="1" multipleFieldFilters="0">
  <location ref="B4:F11" firstHeaderRow="0" firstDataRow="1" firstDataCol="1"/>
  <pivotFields count="8">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3"/>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v="3"/>
    </i>
    <i>
      <x v="1"/>
    </i>
    <i>
      <x/>
    </i>
    <i>
      <x v="5"/>
    </i>
    <i>
      <x v="2"/>
    </i>
    <i>
      <x v="6"/>
    </i>
    <i>
      <x v="4"/>
    </i>
  </rowItems>
  <colFields count="1">
    <field x="-2"/>
  </colFields>
  <colItems count="4">
    <i>
      <x/>
    </i>
    <i i="1">
      <x v="1"/>
    </i>
    <i i="2">
      <x v="2"/>
    </i>
    <i i="3">
      <x v="3"/>
    </i>
  </colItems>
  <dataFields count="4">
    <dataField fld="1" subtotal="count" baseField="0" baseItem="0"/>
    <dataField fld="2" subtotal="count" baseField="0" baseItem="0"/>
    <dataField fld="5" subtotal="count" baseField="0" baseItem="0"/>
    <dataField fld="6" subtotal="count" baseField="0" baseItem="0"/>
  </dataField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mMethod].[SUM METHOD].&amp;[YTD]"/>
      </members>
    </pivotHierarchy>
    <pivotHierarchy dragToData="1"/>
    <pivotHierarchy dragToData="1"/>
    <pivotHierarchy dragToData="1"/>
    <pivotHierarchy dragToData="1"/>
    <pivotHierarchy multipleItemSelectionAllowed="1" dragToData="1">
      <members count="1" level="1">
        <member name="[TimeSeries].[FISCAL YEAR].&amp;[2018]"/>
      </members>
    </pivotHierarchy>
    <pivotHierarchy multipleItemSelectionAllowed="1" dragToData="1">
      <members count="1" level="1">
        <member name="[TimeSeries].[QUARTER LABEL].&amp;[Q1]"/>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der]"/>
        <x15:activeTabTopLevelEntity name="[Actual]"/>
        <x15:activeTabTopLevelEntity name="[SumMethod]"/>
        <x15:activeTabTopLevelEntity name="[TimeS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54866B1-A5D4-43B4-905E-C9135C529C33}" name="PivotTable5" cacheId="14" applyNumberFormats="0" applyBorderFormats="0" applyFontFormats="0" applyPatternFormats="0" applyAlignmentFormats="0" applyWidthHeightFormats="1" dataCaption="Values" tag="dce048da-ec46-4dad-b376-735c42789680" updatedVersion="8" minRefreshableVersion="3" showDrill="0" subtotalHiddenItems="1" rowGrandTotals="0" colGrandTotals="0" itemPrintTitles="1" createdVersion="6" indent="0" outline="1" outlineData="1" multipleFieldFilters="0" chartFormat="10">
  <location ref="O5:P35" firstHeaderRow="1" firstDataRow="1" firstDataCol="1"/>
  <pivotFields count="5">
    <pivotField axis="axisRow" allDrilled="1" subtotalTop="0" showAll="0" dataSourceSort="1" defaultAttributeDrillState="1">
      <items count="6">
        <item x="0"/>
        <item x="1"/>
        <item x="2"/>
        <item x="3"/>
        <item x="4"/>
        <item t="default"/>
      </items>
    </pivotField>
    <pivotField axis="axisRow" allDrilled="1" subtotalTop="0" showAll="0" dataSourceSort="1" defaultAttributeDrillState="1">
      <items count="5">
        <item x="0"/>
        <item x="1"/>
        <item x="2"/>
        <item x="3"/>
        <item t="default"/>
      </items>
    </pivotField>
    <pivotField allDrilled="1" subtotalTop="0" showAll="0" dataSourceSort="1" defaultAttributeDrillState="1"/>
    <pivotField dataField="1" subtotalTop="0" showAll="0"/>
    <pivotField allDrilled="1" subtotalTop="0" showAll="0" dataSourceSort="1" defaultAttributeDrillState="1"/>
  </pivotFields>
  <rowFields count="2">
    <field x="0"/>
    <field x="1"/>
  </rowFields>
  <rowItems count="30">
    <i>
      <x/>
    </i>
    <i r="1">
      <x/>
    </i>
    <i r="1">
      <x v="1"/>
    </i>
    <i r="1">
      <x v="2"/>
    </i>
    <i r="1">
      <x v="3"/>
    </i>
    <i t="default">
      <x/>
    </i>
    <i>
      <x v="1"/>
    </i>
    <i r="1">
      <x/>
    </i>
    <i r="1">
      <x v="1"/>
    </i>
    <i r="1">
      <x v="2"/>
    </i>
    <i r="1">
      <x v="3"/>
    </i>
    <i t="default">
      <x v="1"/>
    </i>
    <i>
      <x v="2"/>
    </i>
    <i r="1">
      <x/>
    </i>
    <i r="1">
      <x v="1"/>
    </i>
    <i r="1">
      <x v="2"/>
    </i>
    <i r="1">
      <x v="3"/>
    </i>
    <i t="default">
      <x v="2"/>
    </i>
    <i>
      <x v="3"/>
    </i>
    <i r="1">
      <x/>
    </i>
    <i r="1">
      <x v="1"/>
    </i>
    <i r="1">
      <x v="2"/>
    </i>
    <i r="1">
      <x v="3"/>
    </i>
    <i t="default">
      <x v="3"/>
    </i>
    <i>
      <x v="4"/>
    </i>
    <i r="1">
      <x/>
    </i>
    <i r="1">
      <x v="1"/>
    </i>
    <i r="1">
      <x v="2"/>
    </i>
    <i r="1">
      <x v="3"/>
    </i>
    <i t="default">
      <x v="4"/>
    </i>
  </rowItems>
  <colItems count="1">
    <i/>
  </colItems>
  <dataFields count="1">
    <dataField fld="3" subtotal="count"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B_TimeIntervalSlicer].[TIME INTERVAL].&amp;[Quarter]"/>
      </members>
    </pivotHierarchy>
    <pivotHierarchy dragToData="1"/>
    <pivotHierarchy multipleItemSelectionAllowed="1" dragToData="1">
      <members count="1" level="1">
        <member name="[Header].[HEADER].&amp;[Cost of 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5"/>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meSeries]"/>
        <x15:activeTabTopLevelEntity name="[Actual]"/>
        <x15:activeTabTopLevelEntity name="[Header]"/>
        <x15:activeTabTopLevelEntity name="[COA]"/>
        <x15:activeTabTopLevelEntity name="[DB_TimeIntervalSlicer]"/>
      </x15:pivotTableUISettings>
    </ext>
    <ext xmlns:xpdl="http://schemas.microsoft.com/office/spreadsheetml/2016/pivotdefaultlayout" uri="{747A6164-185A-40DC-8AA5-F01512510D54}">
      <xpdl:pivotTableDefinition16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4DCD1A3-F37A-4076-888B-BDC522D8911A}" name="PivotTable3" cacheId="13" applyNumberFormats="0" applyBorderFormats="0" applyFontFormats="0" applyPatternFormats="0" applyAlignmentFormats="0" applyWidthHeightFormats="1" dataCaption="Values" tag="ce551459-47d3-42f2-9142-939b6a55585f" updatedVersion="8" minRefreshableVersion="3" showDrill="0" subtotalHiddenItems="1" rowGrandTotals="0" colGrandTotals="0" itemPrintTitles="1" createdVersion="6" indent="0" outline="1" outlineData="1" multipleFieldFilters="0" chartFormat="15">
  <location ref="L5:M35" firstHeaderRow="1" firstDataRow="1" firstDataCol="1"/>
  <pivotFields count="5">
    <pivotField axis="axisRow" allDrilled="1" subtotalTop="0" showAll="0" dataSourceSort="1" defaultAttributeDrillState="1">
      <items count="6">
        <item x="0"/>
        <item x="1"/>
        <item x="2"/>
        <item x="3"/>
        <item x="4"/>
        <item t="default"/>
      </items>
    </pivotField>
    <pivotField axis="axisRow" allDrilled="1" subtotalTop="0" showAll="0" dataSourceSort="1" defaultAttributeDrillState="1">
      <items count="5">
        <item x="0"/>
        <item x="1"/>
        <item x="2"/>
        <item x="3"/>
        <item t="default"/>
      </items>
    </pivotField>
    <pivotField allDrilled="1" subtotalTop="0" showAll="0" dataSourceSort="1" defaultAttributeDrillState="1"/>
    <pivotField dataField="1" subtotalTop="0" showAll="0"/>
    <pivotField allDrilled="1" subtotalTop="0" showAll="0" dataSourceSort="1" defaultAttributeDrillState="1"/>
  </pivotFields>
  <rowFields count="2">
    <field x="0"/>
    <field x="1"/>
  </rowFields>
  <rowItems count="30">
    <i>
      <x/>
    </i>
    <i r="1">
      <x/>
    </i>
    <i r="1">
      <x v="1"/>
    </i>
    <i r="1">
      <x v="2"/>
    </i>
    <i r="1">
      <x v="3"/>
    </i>
    <i t="default">
      <x/>
    </i>
    <i>
      <x v="1"/>
    </i>
    <i r="1">
      <x/>
    </i>
    <i r="1">
      <x v="1"/>
    </i>
    <i r="1">
      <x v="2"/>
    </i>
    <i r="1">
      <x v="3"/>
    </i>
    <i t="default">
      <x v="1"/>
    </i>
    <i>
      <x v="2"/>
    </i>
    <i r="1">
      <x/>
    </i>
    <i r="1">
      <x v="1"/>
    </i>
    <i r="1">
      <x v="2"/>
    </i>
    <i r="1">
      <x v="3"/>
    </i>
    <i t="default">
      <x v="2"/>
    </i>
    <i>
      <x v="3"/>
    </i>
    <i r="1">
      <x/>
    </i>
    <i r="1">
      <x v="1"/>
    </i>
    <i r="1">
      <x v="2"/>
    </i>
    <i r="1">
      <x v="3"/>
    </i>
    <i t="default">
      <x v="3"/>
    </i>
    <i>
      <x v="4"/>
    </i>
    <i r="1">
      <x/>
    </i>
    <i r="1">
      <x v="1"/>
    </i>
    <i r="1">
      <x v="2"/>
    </i>
    <i r="1">
      <x v="3"/>
    </i>
    <i t="default">
      <x v="4"/>
    </i>
  </rowItems>
  <colItems count="1">
    <i/>
  </colItems>
  <dataFields count="1">
    <dataField fld="3" subtotal="count" baseField="0" baseItem="0"/>
  </dataFields>
  <chartFormats count="7">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B_TimeIntervalSlicer].[TIME INTERVAL].&amp;[Quarter]"/>
      </members>
    </pivotHierarchy>
    <pivotHierarchy dragToData="1"/>
    <pivotHierarchy multipleItemSelectionAllowed="1" dragToData="1">
      <members count="1" level="1">
        <member name="[Header].[HEADER].&amp;[Cost of 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5"/>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meSeries]"/>
        <x15:activeTabTopLevelEntity name="[Actual]"/>
        <x15:activeTabTopLevelEntity name="[Header]"/>
        <x15:activeTabTopLevelEntity name="[COA]"/>
        <x15:activeTabTopLevelEntity name="[DB_TimeIntervalSlicer]"/>
      </x15:pivotTableUISettings>
    </ext>
    <ext xmlns:xpdl="http://schemas.microsoft.com/office/spreadsheetml/2016/pivotdefaultlayout" uri="{747A6164-185A-40DC-8AA5-F01512510D54}">
      <xpdl:pivotTableDefinition16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9F8194E-9D13-475F-BEE3-DF836BF07A5B}" name="PivotTable7" cacheId="11" applyNumberFormats="0" applyBorderFormats="0" applyFontFormats="0" applyPatternFormats="0" applyAlignmentFormats="0" applyWidthHeightFormats="1" dataCaption="Values" tag="125ab773-cdde-4421-8e46-2e9f55f22e1e" updatedVersion="8" minRefreshableVersion="3" showDrill="0" subtotalHiddenItems="1" rowGrandTotals="0" colGrandTotals="0" itemPrintTitles="1" createdVersion="6" indent="0" outline="1" outlineData="1" multipleFieldFilters="0" chartFormat="6">
  <location ref="I5:J35" firstHeaderRow="1" firstDataRow="1" firstDataCol="1"/>
  <pivotFields count="5">
    <pivotField axis="axisRow" allDrilled="1" subtotalTop="0" showAll="0" dataSourceSort="1" defaultAttributeDrillState="1">
      <items count="6">
        <item x="0"/>
        <item x="1"/>
        <item x="2"/>
        <item x="3"/>
        <item x="4"/>
        <item t="default"/>
      </items>
    </pivotField>
    <pivotField axis="axisRow" allDrilled="1" subtotalTop="0" showAll="0" dataSourceSort="1" defaultAttributeDrillState="1">
      <items count="5">
        <item x="0"/>
        <item x="1"/>
        <item x="2"/>
        <item x="3"/>
        <item t="default"/>
      </items>
    </pivotField>
    <pivotField dataField="1" subtotalTop="0" showAll="0" defaultSubtotal="0"/>
    <pivotField allDrilled="1" subtotalTop="0" showAll="0" dataSourceSort="1" defaultAttributeDrillState="1"/>
    <pivotField allDrilled="1" subtotalTop="0" showAll="0" dataSourceSort="1" defaultAttributeDrillState="1"/>
  </pivotFields>
  <rowFields count="2">
    <field x="0"/>
    <field x="1"/>
  </rowFields>
  <rowItems count="30">
    <i>
      <x/>
    </i>
    <i r="1">
      <x/>
    </i>
    <i r="1">
      <x v="1"/>
    </i>
    <i r="1">
      <x v="2"/>
    </i>
    <i r="1">
      <x v="3"/>
    </i>
    <i t="default">
      <x/>
    </i>
    <i>
      <x v="1"/>
    </i>
    <i r="1">
      <x/>
    </i>
    <i r="1">
      <x v="1"/>
    </i>
    <i r="1">
      <x v="2"/>
    </i>
    <i r="1">
      <x v="3"/>
    </i>
    <i t="default">
      <x v="1"/>
    </i>
    <i>
      <x v="2"/>
    </i>
    <i r="1">
      <x/>
    </i>
    <i r="1">
      <x v="1"/>
    </i>
    <i r="1">
      <x v="2"/>
    </i>
    <i r="1">
      <x v="3"/>
    </i>
    <i t="default">
      <x v="2"/>
    </i>
    <i>
      <x v="3"/>
    </i>
    <i r="1">
      <x/>
    </i>
    <i r="1">
      <x v="1"/>
    </i>
    <i r="1">
      <x v="2"/>
    </i>
    <i r="1">
      <x v="3"/>
    </i>
    <i t="default">
      <x v="3"/>
    </i>
    <i>
      <x v="4"/>
    </i>
    <i r="1">
      <x/>
    </i>
    <i r="1">
      <x v="1"/>
    </i>
    <i r="1">
      <x v="2"/>
    </i>
    <i r="1">
      <x v="3"/>
    </i>
    <i t="default">
      <x v="4"/>
    </i>
  </rowItems>
  <colItems count="1">
    <i/>
  </colItems>
  <dataFields count="1">
    <dataField fld="2" subtotal="count" baseField="0" baseItem="0"/>
  </dataFields>
  <chartFormats count="1">
    <chartFormat chart="5" format="6" series="1">
      <pivotArea type="data" outline="0" fieldPosition="0">
        <references count="1">
          <reference field="4294967294" count="1" selected="0">
            <x v="0"/>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B_TimeIntervalSlicer].[TIME INTERVAL].&amp;[Quarter]"/>
      </members>
    </pivotHierarchy>
    <pivotHierarchy dragToData="1"/>
    <pivotHierarchy multipleItemSelectionAllowed="1" dragToData="1">
      <members count="1" level="1">
        <member name="[Header].[HEADER].&amp;[Cost of 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5"/>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meSeries]"/>
        <x15:activeTabTopLevelEntity name="[Actual]"/>
        <x15:activeTabTopLevelEntity name="[Header]"/>
        <x15:activeTabTopLevelEntity name="[COA]"/>
        <x15:activeTabTopLevelEntity name="[DB_TimeIntervalSlicer]"/>
      </x15:pivotTableUISettings>
    </ext>
    <ext xmlns:xpdl="http://schemas.microsoft.com/office/spreadsheetml/2016/pivotdefaultlayout" uri="{747A6164-185A-40DC-8AA5-F01512510D54}">
      <xpdl:pivotTableDefinition16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3B6A122-034E-429A-B777-0CC5219C270E}" name="PivotTable8" cacheId="12" applyNumberFormats="0" applyBorderFormats="0" applyFontFormats="0" applyPatternFormats="0" applyAlignmentFormats="0" applyWidthHeightFormats="1" dataCaption="Values" tag="0f7aa417-0ee3-4d0b-a4cf-04cfa92c1f4d" updatedVersion="8" minRefreshableVersion="3" showDrill="0" subtotalHiddenItems="1" rowGrandTotals="0" colGrandTotals="0" itemPrintTitles="1" createdVersion="6" indent="0" outline="1" outlineData="1" multipleFieldFilters="0" chartFormat="7">
  <location ref="C5:D35" firstHeaderRow="1" firstDataRow="1" firstDataCol="1"/>
  <pivotFields count="5">
    <pivotField axis="axisRow" allDrilled="1" subtotalTop="0" showAll="0" dataSourceSort="1" defaultAttributeDrillState="1">
      <items count="6">
        <item x="0"/>
        <item x="1"/>
        <item x="2"/>
        <item x="3"/>
        <item x="4"/>
        <item t="default"/>
      </items>
    </pivotField>
    <pivotField axis="axisRow" allDrilled="1" subtotalTop="0" showAll="0" dataSourceSort="1" defaultAttributeDrillState="1">
      <items count="5">
        <item x="0"/>
        <item x="1"/>
        <item x="2"/>
        <item x="3"/>
        <item t="default"/>
      </items>
    </pivotField>
    <pivotField allDrilled="1" subtotalTop="0" showAll="0" dataSourceSort="1" defaultAttributeDrillState="1"/>
    <pivotField dataField="1" subtotalTop="0" showAll="0" defaultSubtotal="0"/>
    <pivotField allDrilled="1" subtotalTop="0" showAll="0" dataSourceSort="1" defaultAttributeDrillState="1"/>
  </pivotFields>
  <rowFields count="2">
    <field x="0"/>
    <field x="1"/>
  </rowFields>
  <rowItems count="30">
    <i>
      <x/>
    </i>
    <i r="1">
      <x/>
    </i>
    <i r="1">
      <x v="1"/>
    </i>
    <i r="1">
      <x v="2"/>
    </i>
    <i r="1">
      <x v="3"/>
    </i>
    <i t="default">
      <x/>
    </i>
    <i>
      <x v="1"/>
    </i>
    <i r="1">
      <x/>
    </i>
    <i r="1">
      <x v="1"/>
    </i>
    <i r="1">
      <x v="2"/>
    </i>
    <i r="1">
      <x v="3"/>
    </i>
    <i t="default">
      <x v="1"/>
    </i>
    <i>
      <x v="2"/>
    </i>
    <i r="1">
      <x/>
    </i>
    <i r="1">
      <x v="1"/>
    </i>
    <i r="1">
      <x v="2"/>
    </i>
    <i r="1">
      <x v="3"/>
    </i>
    <i t="default">
      <x v="2"/>
    </i>
    <i>
      <x v="3"/>
    </i>
    <i r="1">
      <x/>
    </i>
    <i r="1">
      <x v="1"/>
    </i>
    <i r="1">
      <x v="2"/>
    </i>
    <i r="1">
      <x v="3"/>
    </i>
    <i t="default">
      <x v="3"/>
    </i>
    <i>
      <x v="4"/>
    </i>
    <i r="1">
      <x/>
    </i>
    <i r="1">
      <x v="1"/>
    </i>
    <i r="1">
      <x v="2"/>
    </i>
    <i r="1">
      <x v="3"/>
    </i>
    <i t="default">
      <x v="4"/>
    </i>
  </rowItems>
  <colItems count="1">
    <i/>
  </colItems>
  <dataFields count="1">
    <dataField fld="3" subtotal="count" baseField="0" baseItem="0"/>
  </dataFields>
  <chartFormats count="1">
    <chartFormat chart="6" format="4" series="1">
      <pivotArea type="data" outline="0" fieldPosition="0">
        <references count="1">
          <reference field="4294967294" count="1" selected="0">
            <x v="0"/>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B_TimeIntervalSlicer].[TIME INTERVAL].&amp;[Quarter]"/>
      </members>
    </pivotHierarchy>
    <pivotHierarchy dragToData="1"/>
    <pivotHierarchy multipleItemSelectionAllowed="1" dragToData="1">
      <members count="1" level="1">
        <member name="[Header].[HEADER].&amp;[Cost of 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5"/>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meSeries]"/>
        <x15:activeTabTopLevelEntity name="[Actual]"/>
        <x15:activeTabTopLevelEntity name="[Header]"/>
        <x15:activeTabTopLevelEntity name="[COA]"/>
        <x15:activeTabTopLevelEntity name="[DB_TimeIntervalSlicer]"/>
      </x15:pivotTableUISettings>
    </ext>
    <ext xmlns:xpdl="http://schemas.microsoft.com/office/spreadsheetml/2016/pivotdefaultlayout" uri="{747A6164-185A-40DC-8AA5-F01512510D54}">
      <xpdl:pivotTableDefinition16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2BDA427-0FFC-4743-9728-E477E141A023}" name="PivotTable6" cacheId="10" applyNumberFormats="0" applyBorderFormats="0" applyFontFormats="0" applyPatternFormats="0" applyAlignmentFormats="0" applyWidthHeightFormats="1" dataCaption="Values" tag="255346c5-9bc5-4189-8b8b-8b14b9887fe5" updatedVersion="8" minRefreshableVersion="3" showDrill="0" subtotalHiddenItems="1" rowGrandTotals="0" colGrandTotals="0" itemPrintTitles="1" createdVersion="6" indent="0" outline="1" outlineData="1" multipleFieldFilters="0" chartFormat="5">
  <location ref="F5:G30" firstHeaderRow="1" firstDataRow="1" firstDataCol="1"/>
  <pivotFields count="5">
    <pivotField allDrilled="1" showAll="0" dataSourceSort="1" defaultAttributeDrillState="1"/>
    <pivotField dataField="1" subtotalTop="0" showAll="0" defaultSubtotal="0"/>
    <pivotField axis="axisRow" allDrilled="1" showAll="0" dataSourceSort="1" defaultAttributeDrillState="1">
      <items count="6">
        <item x="0"/>
        <item x="1"/>
        <item x="2"/>
        <item x="3"/>
        <item x="4"/>
        <item t="default"/>
      </items>
    </pivotField>
    <pivotField axis="axisRow" allDrilled="1" showAll="0" dataSourceSort="1" defaultAttributeDrillState="1">
      <items count="5">
        <item x="0"/>
        <item x="1"/>
        <item x="2"/>
        <item x="3"/>
        <item t="default"/>
      </items>
    </pivotField>
    <pivotField allDrilled="1" showAll="0" dataSourceSort="1" defaultAttributeDrillState="1"/>
  </pivotFields>
  <rowFields count="2">
    <field x="2"/>
    <field x="3"/>
  </rowFields>
  <rowItems count="25">
    <i>
      <x/>
    </i>
    <i r="1">
      <x/>
    </i>
    <i r="1">
      <x v="1"/>
    </i>
    <i r="1">
      <x v="2"/>
    </i>
    <i r="1">
      <x v="3"/>
    </i>
    <i>
      <x v="1"/>
    </i>
    <i r="1">
      <x/>
    </i>
    <i r="1">
      <x v="1"/>
    </i>
    <i r="1">
      <x v="2"/>
    </i>
    <i r="1">
      <x v="3"/>
    </i>
    <i>
      <x v="2"/>
    </i>
    <i r="1">
      <x/>
    </i>
    <i r="1">
      <x v="1"/>
    </i>
    <i r="1">
      <x v="2"/>
    </i>
    <i r="1">
      <x v="3"/>
    </i>
    <i>
      <x v="3"/>
    </i>
    <i r="1">
      <x/>
    </i>
    <i r="1">
      <x v="1"/>
    </i>
    <i r="1">
      <x v="2"/>
    </i>
    <i r="1">
      <x v="3"/>
    </i>
    <i>
      <x v="4"/>
    </i>
    <i r="1">
      <x/>
    </i>
    <i r="1">
      <x v="1"/>
    </i>
    <i r="1">
      <x v="2"/>
    </i>
    <i r="1">
      <x v="3"/>
    </i>
  </rowItems>
  <colItems count="1">
    <i/>
  </colItems>
  <dataFields count="1">
    <dataField fld="1" subtotal="count" baseField="0" baseItem="0"/>
  </dataFields>
  <chartFormats count="1">
    <chartFormat chart="4" format="5" series="1">
      <pivotArea type="data" outline="0" fieldPosition="0">
        <references count="1">
          <reference field="4294967294" count="1" selected="0">
            <x v="0"/>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B_TimeIntervalSlicer].[TIME INTERVAL].&amp;[Quarter]"/>
      </members>
    </pivotHierarchy>
    <pivotHierarchy dragToData="1"/>
    <pivotHierarchy multipleItemSelectionAllowed="1" dragToData="1">
      <members count="1" level="1">
        <member name="[Header].[HEADER].&amp;[Cost of 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5"/>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meSeries]"/>
        <x15:activeTabTopLevelEntity name="[Actual]"/>
        <x15:activeTabTopLevelEntity name="[Header]"/>
        <x15:activeTabTopLevelEntity name="[COA]"/>
        <x15:activeTabTopLevelEntity name="[DB_TimeIntervalSlicer]"/>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8F5EDD-E94A-4EE6-AB7C-91E88BCD02EB}" name="PivotTable6" cacheId="15" applyNumberFormats="0" applyBorderFormats="0" applyFontFormats="0" applyPatternFormats="0" applyAlignmentFormats="0" applyWidthHeightFormats="1" dataCaption="Values" tag="29ff3a28-c27e-44d6-8d31-1996183df6c0" updatedVersion="8" minRefreshableVersion="3" subtotalHiddenItems="1" rowGrandTotals="0" colGrandTotals="0" itemPrintTitles="1" createdVersion="6" indent="0" showHeaders="0" outline="1" outlineData="1" multipleFieldFilters="0">
  <location ref="E7:S23" firstHeaderRow="1" firstDataRow="3" firstDataCol="2"/>
  <pivotFields count="8">
    <pivotField axis="axisRow" allDrilled="1" showAll="0" dataSourceSort="1" defaultAttributeDrillState="1">
      <items count="8">
        <item x="0"/>
        <item x="1"/>
        <item x="2"/>
        <item x="3"/>
        <item x="4"/>
        <item x="5"/>
        <item x="6"/>
        <item t="default"/>
      </items>
    </pivotField>
    <pivotField axis="axisRow" allDrilled="1" subtotalTop="0" showAll="0" dataSourceSort="1"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subtotalCaption="Total" allDrilled="1" outline="0" subtotalTop="0" showAll="0" insertBlankRow="1" dataSourceSort="1" defaultAttributeDrillState="1">
      <items count="8">
        <item x="0"/>
        <item x="1" e="0"/>
        <item x="2"/>
        <item x="3" e="0"/>
        <item x="4"/>
        <item x="5" e="0"/>
        <item x="6"/>
        <item t="default"/>
      </items>
    </pivotField>
    <pivotField dataField="1" subtotalTop="0" showAll="0" defaultSubtotal="0"/>
    <pivotField axis="axisCol" allDrilled="1" subtotalTop="0" showAll="0" dataSourceSort="1" defaultAttributeDrillState="1">
      <items count="6">
        <item x="0"/>
        <item x="1" e="0"/>
        <item x="2" e="0"/>
        <item x="3" e="0"/>
        <item x="4"/>
        <item t="default"/>
      </items>
    </pivotField>
    <pivotField axis="axisCol" allDrilled="1" subtotalTop="0" showAll="0" dataSourceSort="1" defaultAttributeDrillState="1">
      <items count="5">
        <item x="0"/>
        <item x="1"/>
        <item x="2"/>
        <item x="3"/>
        <item t="default"/>
      </items>
    </pivotField>
    <pivotField allDrilled="1" subtotalTop="0" showAll="0" dataSourceSort="1" defaultAttributeDrillState="1"/>
    <pivotField allDrilled="1" subtotalTop="0" showAll="0" dataSourceSort="1" defaultAttributeDrillState="1"/>
  </pivotFields>
  <rowFields count="3">
    <field x="2"/>
    <field x="0"/>
    <field x="1"/>
  </rowFields>
  <rowItems count="14">
    <i>
      <x/>
    </i>
    <i t="blank">
      <x/>
    </i>
    <i>
      <x v="1"/>
    </i>
    <i t="blank">
      <x v="1"/>
    </i>
    <i>
      <x v="2"/>
    </i>
    <i t="blank">
      <x v="2"/>
    </i>
    <i>
      <x v="3"/>
    </i>
    <i t="blank">
      <x v="3"/>
    </i>
    <i>
      <x v="4"/>
    </i>
    <i t="blank">
      <x v="4"/>
    </i>
    <i>
      <x v="5"/>
    </i>
    <i t="blank">
      <x v="5"/>
    </i>
    <i>
      <x v="6"/>
    </i>
    <i t="blank">
      <x v="6"/>
    </i>
  </rowItems>
  <colFields count="2">
    <field x="4"/>
    <field x="5"/>
  </colFields>
  <colItems count="13">
    <i>
      <x/>
      <x/>
    </i>
    <i r="1">
      <x v="1"/>
    </i>
    <i r="1">
      <x v="2"/>
    </i>
    <i r="1">
      <x v="3"/>
    </i>
    <i t="default">
      <x/>
    </i>
    <i>
      <x v="1"/>
    </i>
    <i>
      <x v="2"/>
    </i>
    <i>
      <x v="3"/>
    </i>
    <i>
      <x v="4"/>
      <x/>
    </i>
    <i r="1">
      <x v="1"/>
    </i>
    <i r="1">
      <x v="2"/>
    </i>
    <i r="1">
      <x v="3"/>
    </i>
    <i t="default">
      <x v="4"/>
    </i>
  </colItems>
  <dataFields count="1">
    <dataField fld="3" subtotal="count" baseField="0" baseItem="0"/>
  </dataFields>
  <formats count="11">
    <format dxfId="136">
      <pivotArea dataOnly="0" labelOnly="1" fieldPosition="0">
        <references count="1">
          <reference field="2" count="1" defaultSubtotal="1">
            <x v="1"/>
          </reference>
        </references>
      </pivotArea>
    </format>
    <format dxfId="135">
      <pivotArea dataOnly="0" labelOnly="1" fieldPosition="0">
        <references count="1">
          <reference field="2" count="1" defaultSubtotal="1">
            <x v="1"/>
          </reference>
        </references>
      </pivotArea>
    </format>
    <format dxfId="134">
      <pivotArea dataOnly="0" labelOnly="1" fieldPosition="0">
        <references count="1">
          <reference field="2" count="1" defaultSubtotal="1">
            <x v="1"/>
          </reference>
        </references>
      </pivotArea>
    </format>
    <format dxfId="133">
      <pivotArea dataOnly="0" outline="0" fieldPosition="0">
        <references count="1">
          <reference field="2" count="1">
            <x v="0"/>
          </reference>
        </references>
      </pivotArea>
    </format>
    <format dxfId="132">
      <pivotArea dataOnly="0" outline="0" fieldPosition="0">
        <references count="1">
          <reference field="2" count="1">
            <x v="0"/>
          </reference>
        </references>
      </pivotArea>
    </format>
    <format dxfId="131">
      <pivotArea dataOnly="0" outline="0" fieldPosition="0">
        <references count="1">
          <reference field="2" count="1">
            <x v="2"/>
          </reference>
        </references>
      </pivotArea>
    </format>
    <format dxfId="130">
      <pivotArea dataOnly="0" outline="0" fieldPosition="0">
        <references count="1">
          <reference field="2" count="1">
            <x v="2"/>
          </reference>
        </references>
      </pivotArea>
    </format>
    <format dxfId="129">
      <pivotArea dataOnly="0" outline="0" fieldPosition="0">
        <references count="1">
          <reference field="2" count="1">
            <x v="4"/>
          </reference>
        </references>
      </pivotArea>
    </format>
    <format dxfId="128">
      <pivotArea dataOnly="0" outline="0" fieldPosition="0">
        <references count="1">
          <reference field="2" count="1">
            <x v="4"/>
          </reference>
        </references>
      </pivotArea>
    </format>
    <format dxfId="127">
      <pivotArea dataOnly="0" outline="0" fieldPosition="0">
        <references count="1">
          <reference field="2" count="1">
            <x v="6"/>
          </reference>
        </references>
      </pivotArea>
    </format>
    <format dxfId="126">
      <pivotArea dataOnly="0" outline="0" fieldPosition="0">
        <references count="1">
          <reference field="2" count="1">
            <x v="6"/>
          </reference>
        </references>
      </pivotArea>
    </format>
  </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Type].[DATA TYPE].&am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mMethod].[SUM METHOD].&amp;[QTD]"/>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22 2" showRowHeaders="1" showColHeaders="1" showRowStripes="0" showColStripes="0" showLastColumn="1"/>
  <rowHierarchiesUsage count="3">
    <rowHierarchyUsage hierarchyUsage="22"/>
    <rowHierarchyUsage hierarchyUsage="11"/>
    <rowHierarchyUsage hierarchyUsage="9"/>
  </rowHierarchiesUsage>
  <colHierarchiesUsage count="2">
    <colHierarchyUsage hierarchyUsage="45"/>
    <colHierarchyUsage hierarchyUsage="4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A]"/>
        <x15:activeTabTopLevelEntity name="[Header]"/>
        <x15:activeTabTopLevelEntity name="[Actual]"/>
        <x15:activeTabTopLevelEntity name="[TimeSeries]"/>
        <x15:activeTabTopLevelEntity name="[DataType]"/>
        <x15:activeTabTopLevelEntity name="[SumMethod]"/>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62B7D3-6CEA-476C-8620-205734C91D59}" name="PivotTable5" cacheId="3" applyNumberFormats="0" applyBorderFormats="0" applyFontFormats="0" applyPatternFormats="0" applyAlignmentFormats="0" applyWidthHeightFormats="1" dataCaption="Values" tag="f4cbfc52-bcce-493c-83ba-e8fea0bf901a" updatedVersion="6" minRefreshableVersion="3" subtotalHiddenItems="1" rowGrandTotals="0" colGrandTotals="0" itemPrintTitles="1" createdVersion="6" indent="0" showHeaders="0" outline="1" outlineData="1" multipleFieldFilters="0">
  <location ref="E7:AE71" firstHeaderRow="1" firstDataRow="3" firstDataCol="2"/>
  <pivotFields count="7">
    <pivotField axis="axisRow" subtotalCaption="Total" allDrilled="1" outline="0" subtotalTop="0" showAll="0" insertBlankRow="1" dataSourceSort="1" defaultAttributeDrillState="1">
      <items count="8">
        <item x="0"/>
        <item x="1"/>
        <item x="2"/>
        <item x="3"/>
        <item x="4"/>
        <item x="5"/>
        <item x="6"/>
        <item t="default"/>
      </items>
    </pivotField>
    <pivotField axis="axisRow" allDrilled="1" showAll="0" dataSourceSort="1" defaultAttributeDrillState="1">
      <items count="13">
        <item x="0"/>
        <item x="1"/>
        <item x="2"/>
        <item x="3"/>
        <item x="4"/>
        <item x="5"/>
        <item x="6"/>
        <item x="7"/>
        <item x="8"/>
        <item x="9"/>
        <item x="10"/>
        <item x="11"/>
        <item t="default"/>
      </items>
    </pivotField>
    <pivotField axis="axisRow" allDrilled="1" subtotalTop="0" showAll="0" dataSourceSort="1"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Col" allDrilled="1" subtotalTop="0" showAll="0" dataSourceSort="1" defaultAttributeDrillState="1">
      <items count="6">
        <item x="0"/>
        <item x="1"/>
        <item x="2"/>
        <item x="3"/>
        <item x="4"/>
        <item t="default"/>
      </items>
    </pivotField>
    <pivotField axis="axisCol" allDrilled="1" subtotalTop="0" showAll="0" dataSourceSort="1" defaultAttributeDrillState="1">
      <items count="5">
        <item x="0"/>
        <item x="1"/>
        <item x="2"/>
        <item x="3"/>
        <item t="default"/>
      </items>
    </pivotField>
    <pivotField dataField="1" subtotalTop="0" showAll="0" defaultSubtotal="0"/>
    <pivotField allDrilled="1" subtotalTop="0" showAll="0" dataSourceSort="1" defaultAttributeDrillState="1"/>
  </pivotFields>
  <rowFields count="3">
    <field x="0"/>
    <field x="1"/>
    <field x="2"/>
  </rowFields>
  <rowItems count="62">
    <i>
      <x/>
    </i>
    <i t="blank">
      <x/>
    </i>
    <i>
      <x v="1"/>
      <x/>
    </i>
    <i r="1">
      <x v="1"/>
    </i>
    <i r="1">
      <x v="2"/>
    </i>
    <i t="default">
      <x v="1"/>
    </i>
    <i t="blank">
      <x v="1"/>
    </i>
    <i>
      <x v="2"/>
    </i>
    <i t="blank">
      <x v="2"/>
    </i>
    <i>
      <x v="3"/>
      <x v="3"/>
    </i>
    <i r="2">
      <x/>
    </i>
    <i r="2">
      <x v="1"/>
    </i>
    <i r="2">
      <x v="2"/>
    </i>
    <i r="2">
      <x v="3"/>
    </i>
    <i r="2">
      <x v="4"/>
    </i>
    <i r="1">
      <x v="4"/>
    </i>
    <i r="2">
      <x v="5"/>
    </i>
    <i r="2">
      <x v="6"/>
    </i>
    <i r="1">
      <x v="5"/>
    </i>
    <i r="2">
      <x v="7"/>
    </i>
    <i r="2">
      <x v="8"/>
    </i>
    <i r="2">
      <x v="9"/>
    </i>
    <i r="2">
      <x v="10"/>
    </i>
    <i r="2">
      <x v="11"/>
    </i>
    <i r="1">
      <x v="6"/>
    </i>
    <i r="2">
      <x v="12"/>
    </i>
    <i r="2">
      <x v="13"/>
    </i>
    <i r="2">
      <x v="14"/>
    </i>
    <i r="2">
      <x v="15"/>
    </i>
    <i r="2">
      <x v="16"/>
    </i>
    <i r="2">
      <x v="17"/>
    </i>
    <i r="2">
      <x v="18"/>
    </i>
    <i r="1">
      <x v="7"/>
    </i>
    <i r="2">
      <x v="19"/>
    </i>
    <i r="2">
      <x v="20"/>
    </i>
    <i r="2">
      <x v="21"/>
    </i>
    <i r="2">
      <x v="22"/>
    </i>
    <i r="2">
      <x v="23"/>
    </i>
    <i r="2">
      <x v="24"/>
    </i>
    <i r="1">
      <x v="8"/>
    </i>
    <i r="2">
      <x v="25"/>
    </i>
    <i r="2">
      <x v="26"/>
    </i>
    <i r="2">
      <x v="27"/>
    </i>
    <i r="1">
      <x v="9"/>
    </i>
    <i r="2">
      <x v="28"/>
    </i>
    <i r="2">
      <x v="29"/>
    </i>
    <i r="2">
      <x v="30"/>
    </i>
    <i r="2">
      <x v="31"/>
    </i>
    <i r="2">
      <x v="32"/>
    </i>
    <i r="2">
      <x v="33"/>
    </i>
    <i r="2">
      <x v="34"/>
    </i>
    <i r="2">
      <x v="35"/>
    </i>
    <i t="default">
      <x v="3"/>
    </i>
    <i t="blank">
      <x v="3"/>
    </i>
    <i>
      <x v="4"/>
    </i>
    <i t="blank">
      <x v="4"/>
    </i>
    <i>
      <x v="5"/>
      <x v="10"/>
    </i>
    <i r="1">
      <x v="11"/>
    </i>
    <i t="default">
      <x v="5"/>
    </i>
    <i t="blank">
      <x v="5"/>
    </i>
    <i>
      <x v="6"/>
    </i>
    <i t="blank">
      <x v="6"/>
    </i>
  </rowItems>
  <colFields count="2">
    <field x="3"/>
    <field x="4"/>
  </colFields>
  <colItems count="25">
    <i>
      <x/>
      <x/>
    </i>
    <i r="1">
      <x v="1"/>
    </i>
    <i r="1">
      <x v="2"/>
    </i>
    <i r="1">
      <x v="3"/>
    </i>
    <i t="default">
      <x/>
    </i>
    <i>
      <x v="1"/>
      <x/>
    </i>
    <i r="1">
      <x v="1"/>
    </i>
    <i r="1">
      <x v="2"/>
    </i>
    <i r="1">
      <x v="3"/>
    </i>
    <i t="default">
      <x v="1"/>
    </i>
    <i>
      <x v="2"/>
      <x/>
    </i>
    <i r="1">
      <x v="1"/>
    </i>
    <i r="1">
      <x v="2"/>
    </i>
    <i r="1">
      <x v="3"/>
    </i>
    <i t="default">
      <x v="2"/>
    </i>
    <i>
      <x v="3"/>
      <x/>
    </i>
    <i r="1">
      <x v="1"/>
    </i>
    <i r="1">
      <x v="2"/>
    </i>
    <i r="1">
      <x v="3"/>
    </i>
    <i t="default">
      <x v="3"/>
    </i>
    <i>
      <x v="4"/>
      <x/>
    </i>
    <i r="1">
      <x v="1"/>
    </i>
    <i r="1">
      <x v="2"/>
    </i>
    <i r="1">
      <x v="3"/>
    </i>
    <i t="default">
      <x v="4"/>
    </i>
  </colItems>
  <dataFields count="1">
    <dataField fld="5" subtotal="count" baseField="0" baseItem="0"/>
  </dataField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mMethod].[SUM METHOD].&amp;[YTD]"/>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22 2" showRowHeaders="1" showColHeaders="1" showRowStripes="0" showColStripes="0" showLastColumn="1"/>
  <rowHierarchiesUsage count="3">
    <rowHierarchyUsage hierarchyUsage="22"/>
    <rowHierarchyUsage hierarchyUsage="11"/>
    <rowHierarchyUsage hierarchyUsage="9"/>
  </rowHierarchiesUsage>
  <colHierarchiesUsage count="2">
    <colHierarchyUsage hierarchyUsage="45"/>
    <colHierarchyUsage hierarchyUsage="4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der]"/>
        <x15:activeTabTopLevelEntity name="[COA]"/>
        <x15:activeTabTopLevelEntity name="[Actual]"/>
        <x15:activeTabTopLevelEntity name="[TimeSeries]"/>
        <x15:activeTabTopLevelEntity name="[SumMethod]"/>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1BC617-2157-45EF-B555-F35B2E10E047}" name="PivotTable2" cacheId="9" applyNumberFormats="0" applyBorderFormats="0" applyFontFormats="0" applyPatternFormats="0" applyAlignmentFormats="0" applyWidthHeightFormats="1" dataCaption="Values" tag="2c4cb6c4-a38f-44e4-94a7-bc860a5592ec" updatedVersion="8" minRefreshableVersion="3" showDrill="0" subtotalHiddenItems="1" rowGrandTotals="0" colGrandTotals="0" itemPrintTitles="1" createdVersion="6" indent="0" showHeaders="0" compact="0" compactData="0" multipleFieldFilters="0">
  <location ref="AO5:AO11" firstHeaderRow="0" firstDataRow="0" firstDataCol="1" rowPageCount="1" colPageCount="1"/>
  <pivotFields count="6">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7">
        <item x="0"/>
        <item x="1"/>
        <item x="2"/>
        <item x="3"/>
        <item x="4"/>
        <item x="5"/>
        <item x="6"/>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4"/>
  </rowFields>
  <rowItems count="7">
    <i>
      <x/>
    </i>
    <i>
      <x v="1"/>
    </i>
    <i>
      <x v="2"/>
    </i>
    <i>
      <x v="3"/>
    </i>
    <i>
      <x v="4"/>
    </i>
    <i>
      <x v="5"/>
    </i>
    <i>
      <x v="6"/>
    </i>
  </rowItems>
  <pageFields count="1">
    <pageField fld="3" hier="12" name="[COA].[HEADER KEY].&amp;[4]" cap="4"/>
  </pageField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OA].[HEADER KEY].&amp;[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eader].[HEADER].&amp;[Expens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mMethod].[SUM METHOD].&amp;[YTD]"/>
      </members>
    </pivotHierarchy>
    <pivotHierarchy dragToData="1"/>
    <pivotHierarchy dragToData="1"/>
    <pivotHierarchy dragToData="1"/>
    <pivotHierarchy dragToData="1"/>
    <pivotHierarchy multipleItemSelectionAllowed="1" dragToData="1">
      <members count="1" level="1">
        <member name="[TimeSeries].[FISCAL YEAR].&amp;[2015]"/>
      </members>
    </pivotHierarchy>
    <pivotHierarchy multipleItemSelectionAllowed="1" dragToData="1">
      <members count="1" level="1">
        <member name="[TimeSeries].[QUARTER LABEL].&amp;[Q1]"/>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Header]"/>
        <x15:activeTabTopLevelEntity name="[Actual]"/>
        <x15:activeTabTopLevelEntity name="[TimeSeries]"/>
        <x15:activeTabTopLevelEntity name="[SumMethod]"/>
        <x15:activeTabTopLevelEntity name="[CO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A48C96-9424-436A-884A-7294CCDE0D01}" name="PivotTable1" cacheId="8" applyNumberFormats="0" applyBorderFormats="0" applyFontFormats="0" applyPatternFormats="0" applyAlignmentFormats="0" applyWidthHeightFormats="1" dataCaption="Values" tag="509e3988-ae01-4eb9-b677-9d1c4239ccb2" updatedVersion="8" minRefreshableVersion="3" showDrill="0" subtotalHiddenItems="1" rowGrandTotals="0" colGrandTotals="0" itemPrintTitles="1" createdVersion="6" indent="0" compact="0" compactData="0" multipleFieldFilters="0">
  <location ref="Z4:AB40" firstHeaderRow="1" firstDataRow="1" firstDataCol="2" rowPageCount="1" colPageCount="1"/>
  <pivotFields count="7">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7">
        <item x="0"/>
        <item x="1"/>
        <item x="2"/>
        <item x="3"/>
        <item x="4"/>
        <item x="5"/>
        <item x="6"/>
      </items>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5"/>
    <field x="3"/>
  </rowFields>
  <rowItems count="36">
    <i>
      <x v="29"/>
      <x v="6"/>
    </i>
    <i>
      <x v="4"/>
      <x v="1"/>
    </i>
    <i>
      <x v="33"/>
      <x/>
    </i>
    <i>
      <x v="35"/>
      <x/>
    </i>
    <i>
      <x v="2"/>
      <x/>
    </i>
    <i>
      <x v="21"/>
      <x v="5"/>
    </i>
    <i>
      <x v="19"/>
      <x v="4"/>
    </i>
    <i>
      <x v="3"/>
      <x v="1"/>
    </i>
    <i>
      <x v="6"/>
      <x v="2"/>
    </i>
    <i>
      <x v="1"/>
      <x/>
    </i>
    <i>
      <x v="22"/>
      <x v="5"/>
    </i>
    <i>
      <x v="9"/>
      <x v="2"/>
    </i>
    <i>
      <x v="5"/>
      <x v="1"/>
    </i>
    <i>
      <x v="26"/>
      <x v="6"/>
    </i>
    <i>
      <x v="7"/>
      <x v="2"/>
    </i>
    <i>
      <x v="15"/>
      <x v="3"/>
    </i>
    <i>
      <x v="13"/>
      <x v="2"/>
    </i>
    <i>
      <x v="8"/>
      <x v="2"/>
    </i>
    <i>
      <x v="14"/>
      <x v="3"/>
    </i>
    <i>
      <x v="32"/>
      <x v="6"/>
    </i>
    <i>
      <x v="27"/>
      <x v="6"/>
    </i>
    <i>
      <x v="10"/>
      <x v="2"/>
    </i>
    <i>
      <x v="30"/>
      <x v="6"/>
    </i>
    <i>
      <x v="18"/>
      <x v="3"/>
    </i>
    <i>
      <x v="17"/>
      <x v="3"/>
    </i>
    <i>
      <x v="23"/>
      <x v="5"/>
    </i>
    <i>
      <x v="11"/>
      <x v="2"/>
    </i>
    <i>
      <x v="34"/>
      <x/>
    </i>
    <i>
      <x v="28"/>
      <x v="6"/>
    </i>
    <i>
      <x/>
      <x/>
    </i>
    <i>
      <x v="25"/>
      <x v="5"/>
    </i>
    <i>
      <x v="20"/>
      <x v="4"/>
    </i>
    <i>
      <x v="16"/>
      <x v="3"/>
    </i>
    <i>
      <x v="12"/>
      <x v="2"/>
    </i>
    <i>
      <x v="24"/>
      <x v="5"/>
    </i>
    <i>
      <x v="31"/>
      <x v="6"/>
    </i>
  </rowItems>
  <colItems count="1">
    <i/>
  </colItems>
  <pageFields count="1">
    <pageField fld="4" hier="22" name="[Header].[HEADER].&amp;[Expenses]" cap="Expenses"/>
  </pageFields>
  <dataFields count="1">
    <dataField fld="0" subtotal="count" baseField="0" baseItem="0"/>
  </dataField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eader].[HEADER].&amp;[Expens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mMethod].[SUM METHOD].&amp;[YTD]"/>
      </members>
    </pivotHierarchy>
    <pivotHierarchy dragToData="1"/>
    <pivotHierarchy dragToData="1"/>
    <pivotHierarchy dragToData="1"/>
    <pivotHierarchy dragToData="1"/>
    <pivotHierarchy multipleItemSelectionAllowed="1" dragToData="1">
      <members count="1" level="1">
        <member name="[TimeSeries].[FISCAL YEAR].&amp;[2015]"/>
      </members>
    </pivotHierarchy>
    <pivotHierarchy multipleItemSelectionAllowed="1" dragToData="1">
      <members count="1" level="1">
        <member name="[TimeSeries].[QUARTER LABEL].&amp;[Q1]"/>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1"/>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relNeededHidden="1">
        <x15:activeTabTopLevelEntity name="[Header]"/>
        <x15:activeTabTopLevelEntity name="[Actual]"/>
        <x15:activeTabTopLevelEntity name="[TimeSeries]"/>
        <x15:activeTabTopLevelEntity name="[SumMethod]"/>
        <x15:activeTabTopLevelEntity name="[CO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DB9E22-ABAA-4CE2-A1C6-813FE722181F}" name="PivotTable10" cacheId="7" applyNumberFormats="0" applyBorderFormats="0" applyFontFormats="0" applyPatternFormats="0" applyAlignmentFormats="0" applyWidthHeightFormats="1" dataCaption="Values" tag="9131995d-9fa6-4c0b-a272-8e6f73921061" updatedVersion="8" minRefreshableVersion="3" showDrill="0" subtotalHiddenItems="1" rowGrandTotals="0" colGrandTotals="0" itemPrintTitles="1" createdVersion="6" indent="0" showHeaders="0" compact="0" compactData="0" multipleFieldFilters="0">
  <location ref="Q4:S16" firstHeaderRow="1" firstDataRow="1" firstDataCol="2"/>
  <pivotFields count="6">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4"/>
    <field x="3"/>
  </rowFields>
  <rowItems count="12">
    <i>
      <x/>
      <x/>
    </i>
    <i r="1">
      <x v="1"/>
    </i>
    <i r="1">
      <x v="2"/>
    </i>
    <i>
      <x v="1"/>
      <x v="3"/>
    </i>
    <i r="1">
      <x v="4"/>
    </i>
    <i r="1">
      <x v="5"/>
    </i>
    <i r="1">
      <x v="6"/>
    </i>
    <i r="1">
      <x v="7"/>
    </i>
    <i r="1">
      <x v="8"/>
    </i>
    <i r="1">
      <x v="9"/>
    </i>
    <i>
      <x v="2"/>
      <x v="10"/>
    </i>
    <i r="1">
      <x v="11"/>
    </i>
  </rowItems>
  <colItems count="1">
    <i/>
  </colItems>
  <dataFields count="1">
    <dataField fld="0" subtotal="count" baseField="0" baseItem="0"/>
  </dataField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mMethod].[SUM METHOD].&amp;[YTD]"/>
      </members>
    </pivotHierarchy>
    <pivotHierarchy dragToData="1"/>
    <pivotHierarchy dragToData="1"/>
    <pivotHierarchy dragToData="1"/>
    <pivotHierarchy dragToData="1"/>
    <pivotHierarchy multipleItemSelectionAllowed="1" dragToData="1">
      <members count="1" level="1">
        <member name="[TimeSeries].[FISCAL YEAR].&amp;[2015]"/>
      </members>
    </pivotHierarchy>
    <pivotHierarchy multipleItemSelectionAllowed="1" dragToData="1">
      <members count="1" level="1">
        <member name="[TimeSeries].[QUARTER LABEL].&amp;[Q1]"/>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1"/>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Header]"/>
        <x15:activeTabTopLevelEntity name="[Actual]"/>
        <x15:activeTabTopLevelEntity name="[TimeSeries]"/>
        <x15:activeTabTopLevelEntity name="[SumMethod]"/>
        <x15:activeTabTopLevelEntity name="[CO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4F350F-8BD8-415E-BF20-5F878C30F715}" name="PivotTable9" cacheId="6" applyNumberFormats="0" applyBorderFormats="0" applyFontFormats="0" applyPatternFormats="0" applyAlignmentFormats="0" applyWidthHeightFormats="1" dataCaption="Values" tag="95369146-7959-4299-a172-83d3943aac11" updatedVersion="8" minRefreshableVersion="3" showDrill="0" subtotalHiddenItems="1" rowGrandTotals="0" colGrandTotals="0" itemPrintTitles="1" createdVersion="6" indent="0" showHeaders="0" outline="1" outlineData="1" multipleFieldFilters="0">
  <location ref="F4:G11" firstHeaderRow="1" firstDataRow="1" firstDataCol="1"/>
  <pivotFields count="5">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x v="6"/>
    </i>
  </rowItems>
  <colItems count="1">
    <i/>
  </colItems>
  <dataFields count="1">
    <dataField fld="1" subtotal="count" baseField="0" baseItem="0"/>
  </dataField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mMethod].[SUM METHOD].&amp;[YTD]"/>
      </members>
    </pivotHierarchy>
    <pivotHierarchy dragToData="1"/>
    <pivotHierarchy dragToData="1"/>
    <pivotHierarchy dragToData="1"/>
    <pivotHierarchy dragToData="1"/>
    <pivotHierarchy multipleItemSelectionAllowed="1" dragToData="1">
      <members count="1" level="1">
        <member name="[TimeSeries].[FISCAL YEAR].&amp;[2015]"/>
      </members>
    </pivotHierarchy>
    <pivotHierarchy multipleItemSelectionAllowed="1" dragToData="1">
      <members count="1" level="1">
        <member name="[TimeSeries].[QUARTER LABEL].&amp;[Q1]"/>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der]"/>
        <x15:activeTabTopLevelEntity name="[Actual]"/>
        <x15:activeTabTopLevelEntity name="[TimeSeries]"/>
        <x15:activeTabTopLevelEntity name="[SumMetho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08E8B6-F11B-47CE-96BF-D5A021B4D257}" name="PivotTable8" cacheId="5" applyNumberFormats="0" applyBorderFormats="0" applyFontFormats="0" applyPatternFormats="0" applyAlignmentFormats="0" applyWidthHeightFormats="1" dataCaption="Values" tag="bd4d7edb-48bf-4a28-9557-f3627fb2bad7" updatedVersion="8" minRefreshableVersion="3" showDrill="0" subtotalHiddenItems="1" rowGrandTotals="0" colGrandTotals="0" itemPrintTitles="1" createdVersion="6" indent="0" showHeaders="0" compact="0" compactData="0" multipleFieldFilters="0">
  <location ref="B4:B5" firstHeaderRow="1" firstDataRow="1" firstDataCol="0"/>
  <pivotFields count="3">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Items count="1">
    <i/>
  </rowItems>
  <colItems count="1">
    <i/>
  </colItems>
  <dataFields count="1">
    <dataField fld="0" subtotal="count" baseField="0" baseItem="0"/>
  </dataField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imeSeries].[FISCAL YEAR].&amp;[2015]"/>
      </members>
    </pivotHierarchy>
    <pivotHierarchy multipleItemSelectionAllowed="1" dragToData="1">
      <members count="1" level="1">
        <member name="[TimeSeries].[QUARTER LABEL].&amp;[Q1]"/>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TimeSeries]"/>
        <x15:activeTabTopLevelEntity name="[Actu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4DF589-5B60-47BA-81A2-E4E65DAA7E46}" name="PivotTable5" cacheId="1" applyNumberFormats="0" applyBorderFormats="0" applyFontFormats="0" applyPatternFormats="0" applyAlignmentFormats="0" applyWidthHeightFormats="1" dataCaption="Values" tag="eae4ceeb-c77b-4f71-93f3-944283c1bd48" updatedVersion="6" minRefreshableVersion="3" showDrill="0" subtotalHiddenItems="1" rowGrandTotals="0" colGrandTotals="0" itemPrintTitles="1" createdVersion="6" indent="0" compact="0" compactData="0" multipleFieldFilters="0">
  <location ref="AL4:AP40" firstHeaderRow="0" firstDataRow="1" firstDataCol="3"/>
  <pivotFields count="8">
    <pivotField axis="axisRow" compact="0" allDrilled="1" outline="0" subtotalTop="0" showAll="0" dataSourceSort="1" defaultSubtotal="0" defaultAttributeDrillState="1">
      <items count="1">
        <item s="1" x="0"/>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7">
        <item x="0"/>
        <item x="1"/>
        <item x="2"/>
        <item x="3"/>
        <item x="4"/>
        <item x="5"/>
        <item x="6"/>
      </items>
      <extLst>
        <ext xmlns:x14="http://schemas.microsoft.com/office/spreadsheetml/2009/9/main" uri="{2946ED86-A175-432a-8AC1-64E0C546D7DE}">
          <x14:pivotField fillDownLabels="1"/>
        </ext>
      </extLst>
    </pivotField>
    <pivotField axis="axisRow" compact="0" allDrilled="1" outline="0" subtotalTop="0" showAll="0" sortType="ascending"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3">
    <field x="0"/>
    <field x="6"/>
    <field x="5"/>
  </rowFields>
  <rowItems count="36">
    <i>
      <x/>
      <x v="12"/>
      <x v="2"/>
    </i>
    <i r="1">
      <x v="9"/>
      <x v="2"/>
    </i>
    <i r="1">
      <x v="4"/>
      <x v="1"/>
    </i>
    <i r="1">
      <x v="1"/>
      <x/>
    </i>
    <i r="1">
      <x v="23"/>
      <x v="5"/>
    </i>
    <i r="1">
      <x v="21"/>
      <x v="5"/>
    </i>
    <i r="1">
      <x v="10"/>
      <x v="2"/>
    </i>
    <i r="1">
      <x v="2"/>
      <x/>
    </i>
    <i r="1">
      <x v="32"/>
      <x v="6"/>
    </i>
    <i r="1">
      <x v="22"/>
      <x v="5"/>
    </i>
    <i r="1">
      <x v="19"/>
      <x v="4"/>
    </i>
    <i r="1">
      <x v="35"/>
      <x/>
    </i>
    <i r="1">
      <x v="8"/>
      <x v="2"/>
    </i>
    <i r="1">
      <x v="17"/>
      <x v="3"/>
    </i>
    <i r="1">
      <x v="6"/>
      <x v="2"/>
    </i>
    <i r="1">
      <x/>
      <x/>
    </i>
    <i r="1">
      <x v="3"/>
      <x v="1"/>
    </i>
    <i r="1">
      <x v="11"/>
      <x v="2"/>
    </i>
    <i r="1">
      <x v="15"/>
      <x v="3"/>
    </i>
    <i r="1">
      <x v="31"/>
      <x v="6"/>
    </i>
    <i r="1">
      <x v="24"/>
      <x v="5"/>
    </i>
    <i r="1">
      <x v="28"/>
      <x v="6"/>
    </i>
    <i r="1">
      <x v="14"/>
      <x v="3"/>
    </i>
    <i r="1">
      <x v="27"/>
      <x v="6"/>
    </i>
    <i r="1">
      <x v="20"/>
      <x v="4"/>
    </i>
    <i r="1">
      <x v="7"/>
      <x v="2"/>
    </i>
    <i r="1">
      <x v="30"/>
      <x v="6"/>
    </i>
    <i r="1">
      <x v="16"/>
      <x v="3"/>
    </i>
    <i r="1">
      <x v="29"/>
      <x v="6"/>
    </i>
    <i r="1">
      <x v="34"/>
      <x/>
    </i>
    <i r="1">
      <x v="5"/>
      <x v="1"/>
    </i>
    <i r="1">
      <x v="33"/>
      <x/>
    </i>
    <i r="1">
      <x v="26"/>
      <x v="6"/>
    </i>
    <i r="1">
      <x v="13"/>
      <x v="2"/>
    </i>
    <i r="1">
      <x v="25"/>
      <x v="5"/>
    </i>
    <i r="1">
      <x v="18"/>
      <x v="3"/>
    </i>
  </rowItems>
  <colFields count="1">
    <field x="-2"/>
  </colFields>
  <colItems count="2">
    <i>
      <x/>
    </i>
    <i i="1">
      <x v="1"/>
    </i>
  </colItems>
  <dataFields count="2">
    <dataField fld="3" subtotal="count" baseField="0" baseItem="0"/>
    <dataField fld="4" subtotal="count" baseField="0" baseItem="0"/>
  </dataField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mMethod].[SUM METHOD].&amp;[YTD]"/>
      </members>
    </pivotHierarchy>
    <pivotHierarchy dragToData="1"/>
    <pivotHierarchy dragToData="1"/>
    <pivotHierarchy dragToData="1"/>
    <pivotHierarchy dragToData="1"/>
    <pivotHierarchy multipleItemSelectionAllowed="1" dragToData="1">
      <members count="1" level="1">
        <member name="[TimeSeries].[FISCAL YEAR].&amp;[2018]"/>
      </members>
    </pivotHierarchy>
    <pivotHierarchy multipleItemSelectionAllowed="1" dragToData="1">
      <members count="1" level="1">
        <member name="[TimeSeries].[QUARTER LABEL].&amp;[Q1]"/>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2"/>
    <rowHierarchyUsage hierarchyUsage="9"/>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Header]"/>
        <x15:activeTabTopLevelEntity name="[Actual]"/>
        <x15:activeTabTopLevelEntity name="[SumMethod]"/>
        <x15:activeTabTopLevelEntity name="[TimeSeries]"/>
        <x15:activeTabTopLevelEntity name="[CO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ENARIO" xr10:uid="{92908930-D62B-4D95-9545-521B92153953}" sourceName="[Scenario].[SCENARIO]">
  <pivotTables>
    <pivotTable tabId="9" name="PivotTable2"/>
  </pivotTables>
  <data>
    <olap pivotCacheId="1754732410">
      <levels count="2">
        <level uniqueName="[Scenario].[SCENARIO].[(All)]" sourceCaption="(All)" count="0"/>
        <level uniqueName="[Scenario].[SCENARIO].[SCENARIO]" sourceCaption="SCENARIO" count="2">
          <ranges>
            <range startItem="0">
              <i n="[Scenario].[SCENARIO].&amp;[Actual]" c="Actual"/>
              <i n="[Scenario].[SCENARIO].&amp;[Budget]" c="Budget"/>
            </range>
          </ranges>
        </level>
      </levels>
      <selections count="1">
        <selection n="[Scenario].[SCENARIO].&amp;[Budget]"/>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_LABEL1" xr10:uid="{236F75BD-9239-46B8-AAD9-3B9689599C36}" sourceName="[TimeSeries].[QUARTER LABEL]">
  <pivotTables>
    <pivotTable tabId="9" name="PivotTable2"/>
  </pivotTables>
  <data>
    <olap pivotCacheId="1754732410">
      <levels count="2">
        <level uniqueName="[TimeSeries].[QUARTER LABEL].[(All)]" sourceCaption="(All)" count="0"/>
        <level uniqueName="[TimeSeries].[QUARTER LABEL].[QUARTER LABEL]" sourceCaption="QUARTER LABEL" count="4">
          <ranges>
            <range startItem="0">
              <i n="[TimeSeries].[QUARTER LABEL].&amp;[Q1]" c="Q1"/>
              <i n="[TimeSeries].[QUARTER LABEL].&amp;[Q2]" c="Q2"/>
              <i n="[TimeSeries].[QUARTER LABEL].&amp;[Q3]" c="Q3"/>
              <i n="[TimeSeries].[QUARTER LABEL].&amp;[Q4]" c="Q4"/>
            </range>
          </ranges>
        </level>
      </levels>
      <selections count="1">
        <selection n="[TimeSeries].[QUARTER LABEL].[All]"/>
      </selections>
    </olap>
  </data>
  <extLst>
    <x:ext xmlns:x15="http://schemas.microsoft.com/office/spreadsheetml/2010/11/main" uri="{470722E0-AACD-4C17-9CDC-17EF765DBC7E}">
      <x15:slicerCacheHideItemsWithNoData count="1">
        <x15:slicerCacheOlapLevelName uniqueName="[TimeSeries].[QUARTER LABEL].[QUARTER LABEL]" count="0"/>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_LABEL2" xr10:uid="{36C649C0-3860-4B60-8181-7458D4412AB0}" sourceName="[TimeSeries].[QUARTER LABEL]">
  <pivotTables>
    <pivotTable tabId="18" name="PivotTable3"/>
    <pivotTable tabId="18" name="PivotTable4"/>
    <pivotTable tabId="18" name="PivotTable5"/>
  </pivotTables>
  <data>
    <olap pivotCacheId="1559770342">
      <levels count="2">
        <level uniqueName="[TimeSeries].[QUARTER LABEL].[(All)]" sourceCaption="(All)" count="0"/>
        <level uniqueName="[TimeSeries].[QUARTER LABEL].[QUARTER LABEL]" sourceCaption="QUARTER LABEL" count="4">
          <ranges>
            <range startItem="0">
              <i n="[TimeSeries].[QUARTER LABEL].&amp;[Q1]" c="Q1"/>
              <i n="[TimeSeries].[QUARTER LABEL].&amp;[Q2]" c="Q2"/>
              <i n="[TimeSeries].[QUARTER LABEL].&amp;[Q3]" c="Q3"/>
              <i n="[TimeSeries].[QUARTER LABEL].&amp;[Q4]" c="Q4"/>
            </range>
          </ranges>
        </level>
      </levels>
      <selections count="1">
        <selection n="[TimeSeries].[QUARTER LABEL].&amp;[Q1]"/>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SCAL_YEAR2" xr10:uid="{6C8FF5B3-8713-4D70-814C-B598E673B0A5}" sourceName="[TimeSeries].[FISCAL YEAR]">
  <pivotTables>
    <pivotTable tabId="18" name="PivotTable3"/>
    <pivotTable tabId="18" name="PivotTable4"/>
    <pivotTable tabId="18" name="PivotTable5"/>
  </pivotTables>
  <data>
    <olap pivotCacheId="1559770342">
      <levels count="2">
        <level uniqueName="[TimeSeries].[FISCAL YEAR].[(All)]" sourceCaption="(All)" count="0"/>
        <level uniqueName="[TimeSeries].[FISCAL YEAR].[FISCAL YEAR]" sourceCaption="FISCAL YEAR" count="5">
          <ranges>
            <range startItem="0">
              <i n="[TimeSeries].[FISCAL YEAR].&amp;[2014]" c="2014"/>
              <i n="[TimeSeries].[FISCAL YEAR].&amp;[2015]" c="2015"/>
              <i n="[TimeSeries].[FISCAL YEAR].&amp;[2016]" c="2016"/>
              <i n="[TimeSeries].[FISCAL YEAR].&amp;[2017]" c="2017"/>
              <i n="[TimeSeries].[FISCAL YEAR].&amp;[2018]" c="2018"/>
            </range>
          </ranges>
        </level>
      </levels>
      <selections count="1">
        <selection n="[TimeSeries].[FISCAL YEAR].&amp;[2018]"/>
      </selections>
    </olap>
  </data>
  <extLst>
    <x:ext xmlns:x15="http://schemas.microsoft.com/office/spreadsheetml/2010/11/main" uri="{470722E0-AACD-4C17-9CDC-17EF765DBC7E}">
      <x15:slicerCacheHideItemsWithNoData count="1">
        <x15:slicerCacheOlapLevelName uniqueName="[TimeSeries].[FISCAL YEAR].[FISCAL YEAR]" count="0"/>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M_METHOD4" xr10:uid="{F287C0E0-3647-4F09-BEA2-616D4BFAF02B}" sourceName="[SumMethod].[SUM METHOD]">
  <pivotTables>
    <pivotTable tabId="18" name="PivotTable3"/>
    <pivotTable tabId="18" name="PivotTable4"/>
    <pivotTable tabId="18" name="PivotTable5"/>
  </pivotTables>
  <data>
    <olap pivotCacheId="1559770342">
      <levels count="2">
        <level uniqueName="[SumMethod].[SUM METHOD].[(All)]" sourceCaption="(All)" count="0"/>
        <level uniqueName="[SumMethod].[SUM METHOD].[SUM METHOD]" sourceCaption="SUM METHOD" count="2">
          <ranges>
            <range startItem="0">
              <i n="[SumMethod].[SUM METHOD].&amp;[QTD]" c="QTD"/>
              <i n="[SumMethod].[SUM METHOD].&amp;[YTD]" c="YTD"/>
            </range>
          </ranges>
        </level>
      </levels>
      <selections count="1">
        <selection n="[SumMethod].[SUM METHOD].&amp;[YTD]"/>
      </selections>
    </olap>
  </data>
  <extLst>
    <x:ext xmlns:x15="http://schemas.microsoft.com/office/spreadsheetml/2010/11/main" uri="{470722E0-AACD-4C17-9CDC-17EF765DBC7E}">
      <x15:slicerCacheHideItemsWithNoData count="1">
        <x15:slicerCacheOlapLevelName uniqueName="[SumMethod].[SUM METHOD].[SUM METHOD]" count="0"/>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DER" xr10:uid="{B00EA1E0-B604-4D55-B60B-EE194FBD098D}" sourceName="[Header].[HEADER]">
  <pivotTables>
    <pivotTable tabId="20" name="PivotTable6"/>
    <pivotTable tabId="20" name="PivotTable7"/>
    <pivotTable tabId="20" name="PivotTable8"/>
    <pivotTable tabId="20" name="PivotTable3"/>
    <pivotTable tabId="20" name="PivotTable5"/>
  </pivotTables>
  <data>
    <olap pivotCacheId="647108374">
      <levels count="2">
        <level uniqueName="[Header].[HEADER].[(All)]" sourceCaption="(All)" count="0"/>
        <level uniqueName="[Header].[HEADER].[HEADER]" sourceCaption="HEADER" count="7">
          <ranges>
            <range startItem="0">
              <i n="[Header].[HEADER].&amp;[Net Sales]" c="Net Sales"/>
              <i n="[Header].[HEADER].&amp;[Cost of Sales]" c="Cost of Sales"/>
              <i n="[Header].[HEADER].&amp;[Gross Profit]" c="Gross Profit"/>
              <i n="[Header].[HEADER].&amp;[Expenses]" c="Expenses"/>
              <i n="[Header].[HEADER].&amp;[Operating Income (Loss)]" c="Operating Income (Loss)"/>
              <i n="[Header].[HEADER].&amp;[Other Income]" c="Other Income"/>
              <i n="[Header].[HEADER].&amp;[Net Profit (Loss)]" c="Net Profit (Loss)"/>
            </range>
          </ranges>
        </level>
      </levels>
      <selections count="1">
        <selection n="[Header].[HEADER].&amp;[Cost of Sales]"/>
      </selections>
    </olap>
  </data>
  <extLst>
    <x:ext xmlns:x15="http://schemas.microsoft.com/office/spreadsheetml/2010/11/main" uri="{470722E0-AACD-4C17-9CDC-17EF765DBC7E}">
      <x15:slicerCacheHideItemsWithNoData count="1">
        <x15:slicerCacheOlapLevelName uniqueName="[Header].[HEADER].[HEADER]" count="0"/>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ACAD5C95-AB79-40B2-8166-728334FC5652}" sourceName="[COA].[ACCOUNT]">
  <pivotTables>
    <pivotTable tabId="20" name="PivotTable6"/>
    <pivotTable tabId="20" name="PivotTable7"/>
    <pivotTable tabId="20" name="PivotTable8"/>
    <pivotTable tabId="20" name="PivotTable3"/>
    <pivotTable tabId="20" name="PivotTable5"/>
  </pivotTables>
  <data>
    <olap pivotCacheId="647108374">
      <levels count="2">
        <level uniqueName="[COA].[ACCOUNT].[(All)]" sourceCaption="(All)" count="0"/>
        <level uniqueName="[COA].[ACCOUNT].[ACCOUNT]" sourceCaption="ACCOUNT" count="42"/>
      </levels>
      <selections count="1">
        <selection n="[COA].[ACCOUNT].[All]"/>
      </selections>
    </olap>
  </data>
  <extLst>
    <x:ext xmlns:x15="http://schemas.microsoft.com/office/spreadsheetml/2010/11/main" uri="{470722E0-AACD-4C17-9CDC-17EF765DBC7E}">
      <x15:slicerCacheHideItemsWithNoData count="1">
        <x15:slicerCacheOlapLevelName uniqueName="[COA].[ACCOUNT].[ACCOUNT]" count="42"/>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HEADER" xr10:uid="{750A117A-B8C9-4846-AD77-BF6CE4D0E180}" sourceName="[COA].[SUB-HEADER]">
  <pivotTables>
    <pivotTable tabId="20" name="PivotTable6"/>
    <pivotTable tabId="20" name="PivotTable7"/>
    <pivotTable tabId="20" name="PivotTable8"/>
    <pivotTable tabId="20" name="PivotTable3"/>
    <pivotTable tabId="20" name="PivotTable5"/>
  </pivotTables>
  <data>
    <olap pivotCacheId="647108374">
      <levels count="2">
        <level uniqueName="[COA].[SUB-HEADER].[(All)]" sourceCaption="(All)" count="0"/>
        <level uniqueName="[COA].[SUB-HEADER].[SUB-HEADER]" sourceCaption="SUB-HEADER" count="13">
          <ranges>
            <range startItem="0">
              <i n="[COA].[SUB-HEADER].&amp;[Opening Stock]" c="Opening Stock"/>
              <i n="[COA].[SUB-HEADER].&amp;[Net Purchases]" c="Net Purchases"/>
              <i n="[COA].[SUB-HEADER].&amp;[Closing Stock]" c="Closing Stock"/>
              <i n="[COA].[SUB-HEADER].&amp;[Net Sales]" c="Net Sales" nd="1"/>
              <i n="[COA].[SUB-HEADER].&amp;[Motor Vehicle Expenses]" c="Motor Vehicle Expenses" nd="1"/>
              <i n="[COA].[SUB-HEADER].&amp;[Website Expenses]" c="Website Expenses" nd="1"/>
              <i n="[COA].[SUB-HEADER].&amp;[Employment Expenses]" c="Employment Expenses" nd="1"/>
              <i n="[COA].[SUB-HEADER].&amp;[Occupancy Costs]" c="Occupancy Costs" nd="1"/>
              <i n="[COA].[SUB-HEADER].&amp;[Service Revenue]" c="Service Revenue" nd="1"/>
              <i n="[COA].[SUB-HEADER].&amp;[Commission earned]" c="Commission earned" nd="1"/>
              <i n="[COA].[SUB-HEADER].&amp;[General &amp; Administrative]" c="General &amp; Administrative" nd="1"/>
              <i n="[COA].[SUB-HEADER].&amp;[Marketing &amp; Promotional]" c="Marketing &amp; Promotional" nd="1"/>
              <i n="[COA].[SUB-HEADER].&amp;[Operating Expenses]" c="Operating Expenses" nd="1"/>
            </range>
          </ranges>
        </level>
      </levels>
      <selections count="1">
        <selection n="[COA].[SUB-HEADER].[All]"/>
      </selections>
    </olap>
  </data>
  <extLst>
    <x:ext xmlns:x15="http://schemas.microsoft.com/office/spreadsheetml/2010/11/main" uri="{470722E0-AACD-4C17-9CDC-17EF765DBC7E}">
      <x15:slicerCacheHideItemsWithNoData count="1">
        <x15:slicerCacheOlapLevelName uniqueName="[COA].[SUB-HEADER].[SUB-HEADER]" count="10"/>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_LABEL3" xr10:uid="{54D45D4B-ED15-4138-BD77-3C637E7C4828}" sourceName="[TimeSeries].[QUARTER LABEL]">
  <pivotTables>
    <pivotTable tabId="20" name="PivotTable7"/>
    <pivotTable tabId="20" name="PivotTable8"/>
    <pivotTable tabId="20" name="PivotTable6"/>
    <pivotTable tabId="20" name="PivotTable3"/>
    <pivotTable tabId="20" name="PivotTable5"/>
  </pivotTables>
  <data>
    <olap pivotCacheId="647108374">
      <levels count="2">
        <level uniqueName="[TimeSeries].[QUARTER LABEL].[(All)]" sourceCaption="(All)" count="0"/>
        <level uniqueName="[TimeSeries].[QUARTER LABEL].[QUARTER LABEL]" sourceCaption="QUARTER LABEL" count="4">
          <ranges>
            <range startItem="0">
              <i n="[TimeSeries].[QUARTER LABEL].&amp;[Q1]" c="Q1"/>
              <i n="[TimeSeries].[QUARTER LABEL].&amp;[Q2]" c="Q2"/>
              <i n="[TimeSeries].[QUARTER LABEL].&amp;[Q3]" c="Q3"/>
              <i n="[TimeSeries].[QUARTER LABEL].&amp;[Q4]" c="Q4"/>
            </range>
          </ranges>
        </level>
      </levels>
      <selections count="1">
        <selection n="[TimeSeries].[QUARTER LABEL].[All]"/>
      </selections>
    </olap>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INTERVAL1" xr10:uid="{D6ABB918-C815-48F7-BD7E-F6F3CE2362D5}" sourceName="[DB_TimeIntervalSlicer].[TIME INTERVAL]">
  <pivotTables>
    <pivotTable tabId="20" name="PivotTable6"/>
    <pivotTable tabId="20" name="PivotTable7"/>
    <pivotTable tabId="20" name="PivotTable8"/>
    <pivotTable tabId="20" name="PivotTable3"/>
    <pivotTable tabId="20" name="PivotTable5"/>
  </pivotTables>
  <data>
    <olap pivotCacheId="647108374">
      <levels count="2">
        <level uniqueName="[DB_TimeIntervalSlicer].[TIME INTERVAL].[(All)]" sourceCaption="(All)" count="0"/>
        <level uniqueName="[DB_TimeIntervalSlicer].[TIME INTERVAL].[TIME INTERVAL]" sourceCaption="TIME INTERVAL" count="2">
          <ranges>
            <range startItem="0">
              <i n="[DB_TimeIntervalSlicer].[TIME INTERVAL].&amp;[Quarter]" c="Quarter"/>
              <i n="[DB_TimeIntervalSlicer].[TIME INTERVAL].&amp;[Year]" c="Year"/>
            </range>
          </ranges>
        </level>
      </levels>
      <selections count="1">
        <selection n="[DB_TimeIntervalSlicer].[TIME INTERVAL].&amp;[Quarter]"/>
      </selections>
    </olap>
  </data>
  <extLst>
    <x:ext xmlns:x15="http://schemas.microsoft.com/office/spreadsheetml/2010/11/main" uri="{470722E0-AACD-4C17-9CDC-17EF765DBC7E}">
      <x15:slicerCacheHideItemsWithNoData count="1">
        <x15:slicerCacheOlapLevelName uniqueName="[DB_TimeIntervalSlicer].[TIME INTERVAL].[TIME INTERVAL]" count="0"/>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SCAL_YEAR3" xr10:uid="{5320E459-052B-424F-9878-98E5D6171F43}" sourceName="[TimeSeries].[FISCAL YEAR]">
  <pivotTables>
    <pivotTable tabId="14" name="PivotTable6"/>
  </pivotTables>
  <data>
    <olap pivotCacheId="797230125">
      <levels count="2">
        <level uniqueName="[TimeSeries].[FISCAL YEAR].[(All)]" sourceCaption="(All)" count="0"/>
        <level uniqueName="[TimeSeries].[FISCAL YEAR].[FISCAL YEAR]" sourceCaption="FISCAL YEAR" count="5">
          <ranges>
            <range startItem="0">
              <i n="[TimeSeries].[FISCAL YEAR].&amp;[2014]" c="2014"/>
              <i n="[TimeSeries].[FISCAL YEAR].&amp;[2015]" c="2015"/>
              <i n="[TimeSeries].[FISCAL YEAR].&amp;[2016]" c="2016"/>
              <i n="[TimeSeries].[FISCAL YEAR].&amp;[2017]" c="2017"/>
              <i n="[TimeSeries].[FISCAL YEAR].&amp;[2018]" c="2018"/>
            </range>
          </ranges>
        </level>
      </levels>
      <selections count="1">
        <selection n="[TimeSeries].[FISCAL YEAR].[All]"/>
      </selections>
    </olap>
  </data>
  <extLst>
    <x:ext xmlns:x15="http://schemas.microsoft.com/office/spreadsheetml/2010/11/main" uri="{470722E0-AACD-4C17-9CDC-17EF765DBC7E}">
      <x15:slicerCacheHideItemsWithNoData count="1">
        <x15:slicerCacheOlapLevelName uniqueName="[TimeSeries].[FISCAL YEAR].[FISCAL YEAR]"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M_METHOD" xr10:uid="{CEB67BE3-A12E-41C3-86A4-4A07AE1EE907}" sourceName="[SumMethod].[SUM METHOD]">
  <pivotTables>
    <pivotTable tabId="9" name="PivotTable2"/>
  </pivotTables>
  <data>
    <olap pivotCacheId="1754732410">
      <levels count="2">
        <level uniqueName="[SumMethod].[SUM METHOD].[(All)]" sourceCaption="(All)" count="0"/>
        <level uniqueName="[SumMethod].[SUM METHOD].[SUM METHOD]" sourceCaption="SUM METHOD" count="2">
          <ranges>
            <range startItem="0">
              <i n="[SumMethod].[SUM METHOD].&amp;[QTD]" c="QTD"/>
              <i n="[SumMethod].[SUM METHOD].&amp;[YTD]" c="YTD"/>
            </range>
          </ranges>
        </level>
      </levels>
      <selections count="1">
        <selection n="[SumMethod].[SUM METHOD].&amp;[QTD]"/>
      </selections>
    </olap>
  </data>
  <extLst>
    <x:ext xmlns:x15="http://schemas.microsoft.com/office/spreadsheetml/2010/11/main" uri="{470722E0-AACD-4C17-9CDC-17EF765DBC7E}">
      <x15:slicerCacheHideItemsWithNoData count="1">
        <x15:slicerCacheOlapLevelName uniqueName="[SumMethod].[SUM METHOD].[SUM METHOD]" count="0"/>
      </x15:slicerCacheHideItemsWithNoData>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_LABEL4" xr10:uid="{8BC2723C-3701-46D0-848E-ABF73C9224F7}" sourceName="[TimeSeries].[QUARTER LABEL]">
  <pivotTables>
    <pivotTable tabId="14" name="PivotTable6"/>
  </pivotTables>
  <data>
    <olap pivotCacheId="797230125">
      <levels count="2">
        <level uniqueName="[TimeSeries].[QUARTER LABEL].[(All)]" sourceCaption="(All)" count="0"/>
        <level uniqueName="[TimeSeries].[QUARTER LABEL].[QUARTER LABEL]" sourceCaption="QUARTER LABEL" count="4">
          <ranges>
            <range startItem="0">
              <i n="[TimeSeries].[QUARTER LABEL].&amp;[Q1]" c="Q1"/>
              <i n="[TimeSeries].[QUARTER LABEL].&amp;[Q2]" c="Q2"/>
              <i n="[TimeSeries].[QUARTER LABEL].&amp;[Q3]" c="Q3"/>
              <i n="[TimeSeries].[QUARTER LABEL].&amp;[Q4]" c="Q4"/>
            </range>
          </ranges>
        </level>
      </levels>
      <selections count="1">
        <selection n="[TimeSeries].[QUARTER LABEL].[All]"/>
      </selections>
    </olap>
  </data>
  <extLst>
    <x:ext xmlns:x15="http://schemas.microsoft.com/office/spreadsheetml/2010/11/main" uri="{470722E0-AACD-4C17-9CDC-17EF765DBC7E}">
      <x15:slicerCacheHideItemsWithNoData count="1">
        <x15:slicerCacheOlapLevelName uniqueName="[TimeSeries].[QUARTER LABEL].[QUARTER LABEL]" count="0"/>
      </x15:slicerCacheHideItemsWithNoData>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SCAL_YEAR5" xr10:uid="{02AE9A97-A615-43B5-82B8-585199AA950B}" sourceName="[TimeSeries].[FISCAL YEAR]">
  <pivotTables>
    <pivotTable tabId="13" name="PivotTable5"/>
  </pivotTables>
  <data>
    <olap pivotCacheId="797230125">
      <levels count="2">
        <level uniqueName="[TimeSeries].[FISCAL YEAR].[(All)]" sourceCaption="(All)" count="0"/>
        <level uniqueName="[TimeSeries].[FISCAL YEAR].[FISCAL YEAR]" sourceCaption="FISCAL YEAR" count="5">
          <ranges>
            <range startItem="0">
              <i n="[TimeSeries].[FISCAL YEAR].&amp;[2014]" c="2014"/>
              <i n="[TimeSeries].[FISCAL YEAR].&amp;[2015]" c="2015"/>
              <i n="[TimeSeries].[FISCAL YEAR].&amp;[2016]" c="2016"/>
              <i n="[TimeSeries].[FISCAL YEAR].&amp;[2017]" c="2017"/>
              <i n="[TimeSeries].[FISCAL YEAR].&amp;[2018]" c="2018"/>
            </range>
          </ranges>
        </level>
      </levels>
      <selections count="1">
        <selection n="[TimeSeries].[FISCAL YEAR].[All]"/>
      </selections>
    </olap>
  </data>
  <extLst>
    <x:ext xmlns:x15="http://schemas.microsoft.com/office/spreadsheetml/2010/11/main" uri="{470722E0-AACD-4C17-9CDC-17EF765DBC7E}">
      <x15:slicerCacheHideItemsWithNoData count="1">
        <x15:slicerCacheOlapLevelName uniqueName="[TimeSeries].[FISCAL YEAR].[FISCAL YEAR]" count="0"/>
      </x15:slicerCacheHideItemsWithNoData>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_LABEL6" xr10:uid="{51126589-7A04-4E4C-8C50-FAFB88B2EC72}" sourceName="[TimeSeries].[QUARTER LABEL]">
  <pivotTables>
    <pivotTable tabId="13" name="PivotTable5"/>
  </pivotTables>
  <data>
    <olap pivotCacheId="797230125">
      <levels count="2">
        <level uniqueName="[TimeSeries].[QUARTER LABEL].[(All)]" sourceCaption="(All)" count="0"/>
        <level uniqueName="[TimeSeries].[QUARTER LABEL].[QUARTER LABEL]" sourceCaption="QUARTER LABEL" count="4">
          <ranges>
            <range startItem="0">
              <i n="[TimeSeries].[QUARTER LABEL].&amp;[Q1]" c="Q1"/>
              <i n="[TimeSeries].[QUARTER LABEL].&amp;[Q2]" c="Q2"/>
              <i n="[TimeSeries].[QUARTER LABEL].&amp;[Q3]" c="Q3"/>
              <i n="[TimeSeries].[QUARTER LABEL].&amp;[Q4]" c="Q4"/>
            </range>
          </ranges>
        </level>
      </levels>
      <selections count="1">
        <selection n="[TimeSeries].[QUARTER LABEL].[All]"/>
      </selections>
    </olap>
  </data>
  <extLst>
    <x:ext xmlns:x15="http://schemas.microsoft.com/office/spreadsheetml/2010/11/main" uri="{470722E0-AACD-4C17-9CDC-17EF765DBC7E}">
      <x15:slicerCacheHideItemsWithNoData count="1">
        <x15:slicerCacheOlapLevelName uniqueName="[TimeSeries].[QUARTER LABEL].[QUARTER LABEL]"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M_METHOD2" xr10:uid="{C652A4F9-A1A3-4F43-AEED-8B8923B34B32}" sourceName="[SumMethod].[SUM METHOD]">
  <pivotTables>
    <pivotTable tabId="13" name="PivotTable5"/>
  </pivotTables>
  <data>
    <olap pivotCacheId="775399784">
      <levels count="2">
        <level uniqueName="[SumMethod].[SUM METHOD].[(All)]" sourceCaption="(All)" count="0"/>
        <level uniqueName="[SumMethod].[SUM METHOD].[SUM METHOD]" sourceCaption="SUM METHOD" count="2">
          <ranges>
            <range startItem="0">
              <i n="[SumMethod].[SUM METHOD].&amp;[QTD]" c="QTD"/>
              <i n="[SumMethod].[SUM METHOD].&amp;[YTD]" c="YTD"/>
            </range>
          </ranges>
        </level>
      </levels>
      <selections count="1">
        <selection n="[SumMethod].[SUM METHOD].&amp;[YTD]"/>
      </selections>
    </olap>
  </data>
  <extLst>
    <x:ext xmlns:x15="http://schemas.microsoft.com/office/spreadsheetml/2010/11/main" uri="{470722E0-AACD-4C17-9CDC-17EF765DBC7E}">
      <x15:slicerCacheHideItemsWithNoData count="1">
        <x15:slicerCacheOlapLevelName uniqueName="[SumMethod].[SUM METHOD].[SUM METHOD]"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A_TYPE" xr10:uid="{3BCE86FB-05E3-43C7-91BA-06FCC233234C}" sourceName="[DataType].[DATA TYPE]">
  <pivotTables>
    <pivotTable tabId="14" name="PivotTable6"/>
  </pivotTables>
  <data>
    <olap pivotCacheId="1290791320">
      <levels count="2">
        <level uniqueName="[DataType].[DATA TYPE].[(All)]" sourceCaption="(All)" count="0"/>
        <level uniqueName="[DataType].[DATA TYPE].[DATA TYPE]" sourceCaption="DATA TYPE" count="2">
          <ranges>
            <range startItem="0">
              <i n="[DataType].[DATA TYPE].&amp;[$]" c="$"/>
              <i n="[DataType].[DATA TYPE].&amp;[%]" c="%"/>
            </range>
          </ranges>
        </level>
      </levels>
      <selections count="1">
        <selection n="[DataType].[DATA TYPE].&amp;[$]"/>
      </selections>
    </olap>
  </data>
  <extLst>
    <x:ext xmlns:x15="http://schemas.microsoft.com/office/spreadsheetml/2010/11/main" uri="{470722E0-AACD-4C17-9CDC-17EF765DBC7E}">
      <x15:slicerCacheHideItemsWithNoData count="1">
        <x15:slicerCacheOlapLevelName uniqueName="[DataType].[DATA TYPE].[DATA TYPE]"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M_METHOD3" xr10:uid="{5035896B-7174-47EF-9D28-A9B9DA365C90}" sourceName="[SumMethod].[SUM METHOD]">
  <pivotTables>
    <pivotTable tabId="14" name="PivotTable6"/>
  </pivotTables>
  <data>
    <olap pivotCacheId="1290791320">
      <levels count="2">
        <level uniqueName="[SumMethod].[SUM METHOD].[(All)]" sourceCaption="(All)" count="0"/>
        <level uniqueName="[SumMethod].[SUM METHOD].[SUM METHOD]" sourceCaption="SUM METHOD" count="2">
          <ranges>
            <range startItem="0">
              <i n="[SumMethod].[SUM METHOD].&amp;[QTD]" c="QTD"/>
              <i n="[SumMethod].[SUM METHOD].&amp;[YTD]" c="YTD"/>
            </range>
          </ranges>
        </level>
      </levels>
      <selections count="1">
        <selection n="[SumMethod].[SUM METHOD].&amp;[QTD]"/>
      </selections>
    </olap>
  </data>
  <extLst>
    <x:ext xmlns:x15="http://schemas.microsoft.com/office/spreadsheetml/2010/11/main" uri="{470722E0-AACD-4C17-9CDC-17EF765DBC7E}">
      <x15:slicerCacheHideItemsWithNoData count="1">
        <x15:slicerCacheOlapLevelName uniqueName="[SumMethod].[SUM METHOD].[SUM METHOD]" count="0"/>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SCAL_YEAR" xr10:uid="{0A01B71C-1782-4595-A0AC-796AAD274605}" sourceName="[TimeSeries].[FISCAL YEAR]">
  <pivotTables>
    <pivotTable tabId="16" name="PivotTable8"/>
    <pivotTable tabId="16" name="PivotTable9"/>
    <pivotTable tabId="16" name="PivotTable10"/>
    <pivotTable tabId="16" name="PivotTable1"/>
    <pivotTable tabId="16" name="PivotTable2"/>
  </pivotTables>
  <data>
    <olap pivotCacheId="682699714">
      <levels count="2">
        <level uniqueName="[TimeSeries].[FISCAL YEAR].[(All)]" sourceCaption="(All)" count="0"/>
        <level uniqueName="[TimeSeries].[FISCAL YEAR].[FISCAL YEAR]" sourceCaption="FISCAL YEAR" count="5">
          <ranges>
            <range startItem="0">
              <i n="[TimeSeries].[FISCAL YEAR].&amp;[2014]" c="2014"/>
              <i n="[TimeSeries].[FISCAL YEAR].&amp;[2015]" c="2015"/>
              <i n="[TimeSeries].[FISCAL YEAR].&amp;[2016]" c="2016"/>
              <i n="[TimeSeries].[FISCAL YEAR].&amp;[2017]" c="2017"/>
              <i n="[TimeSeries].[FISCAL YEAR].&amp;[2018]" c="2018"/>
            </range>
          </ranges>
        </level>
      </levels>
      <selections count="1">
        <selection n="[TimeSeries].[FISCAL YEAR].&amp;[2015]"/>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_LABEL" xr10:uid="{6C3380C9-9B50-4193-A8D3-40F1B9D330F9}" sourceName="[TimeSeries].[QUARTER LABEL]">
  <pivotTables>
    <pivotTable tabId="16" name="PivotTable8"/>
    <pivotTable tabId="16" name="PivotTable9"/>
    <pivotTable tabId="16" name="PivotTable10"/>
    <pivotTable tabId="16" name="PivotTable1"/>
    <pivotTable tabId="16" name="PivotTable2"/>
  </pivotTables>
  <data>
    <olap pivotCacheId="682699714">
      <levels count="2">
        <level uniqueName="[TimeSeries].[QUARTER LABEL].[(All)]" sourceCaption="(All)" count="0"/>
        <level uniqueName="[TimeSeries].[QUARTER LABEL].[QUARTER LABEL]" sourceCaption="QUARTER LABEL" count="4">
          <ranges>
            <range startItem="0">
              <i n="[TimeSeries].[QUARTER LABEL].&amp;[Q1]" c="Q1"/>
              <i n="[TimeSeries].[QUARTER LABEL].&amp;[Q2]" c="Q2"/>
              <i n="[TimeSeries].[QUARTER LABEL].&amp;[Q3]" c="Q3"/>
              <i n="[TimeSeries].[QUARTER LABEL].&amp;[Q4]" c="Q4"/>
            </range>
          </ranges>
        </level>
      </levels>
      <selections count="1">
        <selection n="[TimeSeries].[QUARTER LABEL].&amp;[Q1]"/>
      </selections>
    </olap>
  </data>
  <extLst>
    <x:ext xmlns:x15="http://schemas.microsoft.com/office/spreadsheetml/2010/11/main" uri="{470722E0-AACD-4C17-9CDC-17EF765DBC7E}">
      <x15:slicerCacheHideItemsWithNoData count="1">
        <x15:slicerCacheOlapLevelName uniqueName="[TimeSeries].[QUARTER LABEL].[QUARTER LABEL]" count="0"/>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M_METHOD1" xr10:uid="{4D8A4999-9303-483F-96BE-2FEE419F0339}" sourceName="[SumMethod].[SUM METHOD]">
  <pivotTables>
    <pivotTable tabId="16" name="PivotTable9"/>
    <pivotTable tabId="16" name="PivotTable10"/>
    <pivotTable tabId="16" name="PivotTable1"/>
    <pivotTable tabId="16" name="PivotTable2"/>
  </pivotTables>
  <data>
    <olap pivotCacheId="682699714">
      <levels count="2">
        <level uniqueName="[SumMethod].[SUM METHOD].[(All)]" sourceCaption="(All)" count="0"/>
        <level uniqueName="[SumMethod].[SUM METHOD].[SUM METHOD]" sourceCaption="SUM METHOD" count="2">
          <ranges>
            <range startItem="0">
              <i n="[SumMethod].[SUM METHOD].&amp;[QTD]" c="QTD"/>
              <i n="[SumMethod].[SUM METHOD].&amp;[YTD]" c="YTD"/>
            </range>
          </ranges>
        </level>
      </levels>
      <selections count="1">
        <selection n="[SumMethod].[SUM METHOD].&amp;[YTD]"/>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SCAL_YEAR1" xr10:uid="{30664070-3362-408A-84B3-62F482902530}" sourceName="[TimeSeries].[FISCAL YEAR]">
  <pivotTables>
    <pivotTable tabId="9" name="PivotTable2"/>
  </pivotTables>
  <data>
    <olap pivotCacheId="1754732410">
      <levels count="2">
        <level uniqueName="[TimeSeries].[FISCAL YEAR].[(All)]" sourceCaption="(All)" count="0"/>
        <level uniqueName="[TimeSeries].[FISCAL YEAR].[FISCAL YEAR]" sourceCaption="FISCAL YEAR" count="5">
          <ranges>
            <range startItem="0">
              <i n="[TimeSeries].[FISCAL YEAR].&amp;[2014]" c="2014"/>
              <i n="[TimeSeries].[FISCAL YEAR].&amp;[2015]" c="2015"/>
              <i n="[TimeSeries].[FISCAL YEAR].&amp;[2016]" c="2016"/>
              <i n="[TimeSeries].[FISCAL YEAR].&amp;[2017]" c="2017"/>
              <i n="[TimeSeries].[FISCAL YEAR].&amp;[2018]" c="2018"/>
            </range>
          </ranges>
        </level>
      </levels>
      <selections count="1">
        <selection n="[TimeSeries].[FISCAL YEAR].[All]"/>
      </selections>
    </olap>
  </data>
  <extLst>
    <x:ext xmlns:x15="http://schemas.microsoft.com/office/spreadsheetml/2010/11/main" uri="{470722E0-AACD-4C17-9CDC-17EF765DBC7E}">
      <x15:slicerCacheHideItemsWithNoData count="1">
        <x15:slicerCacheOlapLevelName uniqueName="[TimeSeries].[FISCAL YEAR].[FISCAL YEAR]"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SCAL YEAR 1" xr10:uid="{F2B61C8B-6CF1-49AA-B88D-C7D59E458EB2}" cache="Slicer_FISCAL_YEAR" caption="FISCAL YEAR" columnCount="5" showCaption="0" level="1" style="SlicerStyleDark5 2" rowHeight="182880"/>
  <slicer name="QUARTER LABEL 1" xr10:uid="{ED8DB025-0835-48D6-8E0F-2A211356ED8A}" cache="Slicer_QUARTER_LABEL" caption="QUARTER LABEL" columnCount="4" showCaption="0" level="1" style="SlicerStyleDark5 2" rowHeight="182880"/>
  <slicer name="SUM METHOD 4" xr10:uid="{77241EFF-1DFA-4E9C-9A75-1B018566F150}" cache="Slicer_SUM_METHOD1" caption="SUM METHOD" columnCount="2" showCaption="0" level="1" style="SlicerStyleDark5 2"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LABEL 3" xr10:uid="{2D72C805-52E8-4B90-9488-B54D91C65EF6}" cache="Slicer_QUARTER_LABEL2" caption="QUARTER LABEL" columnCount="4" showCaption="0" level="1" style="SlicerStyleDark5 2" rowHeight="182880"/>
  <slicer name="FISCAL YEAR 3" xr10:uid="{CEE8D8A6-834E-4540-8272-5700DCF98E4D}" cache="Slicer_FISCAL_YEAR2" caption="FISCAL YEAR" columnCount="5" showCaption="0" level="1" style="SlicerStyleDark5 2" rowHeight="182880"/>
  <slicer name="SUM METHOD 5" xr10:uid="{E7DE5210-B0D6-4E37-B068-F850796206FC}" cache="Slicer_SUM_METHOD4" caption="SUM METHOD" columnCount="2" showCaption="0" level="1" style="SlicerStyleDark5 2"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ADER" xr10:uid="{291125B9-A6EB-46F4-AA0D-0AE0C2626BB3}" cache="Slicer_HEADER" caption="HEADER" level="1" style="SlicerStyleDark5 2 2" rowHeight="182880"/>
  <slicer name="ACCOUNT" xr10:uid="{C4BA5A26-99F3-429F-B4E4-08A3A72DE6C0}" cache="Slicer_ACCOUNT" caption="ACCOUNT" level="1" style="SlicerStyleDark5 2 2" rowHeight="182880"/>
  <slicer name="SUB-HEADER" xr10:uid="{918918EA-A3DE-4FD1-9FE5-5291054C8365}" cache="Slicer_SUB_HEADER" caption="SUB-HEADER" level="1" style="SlicerStyleDark5 2 2" rowHeight="182880"/>
  <slicer name="QUARTER LABEL 4" xr10:uid="{F04209B3-41CA-4CB0-96BD-996E3EB89D04}" cache="Slicer_QUARTER_LABEL3" caption="QUARTER LABEL" columnCount="4" level="1" style="SlicerStyleDark5 2 2" rowHeight="182880"/>
  <slicer name="TIME INTERVAL 1" xr10:uid="{CBD0DE1B-72C0-4E1E-9997-FE8DF916141A}" cache="Slicer_TIME_INTERVAL1" caption="TIME INTERVAL" columnCount="2" showCaption="0" level="1" style="SlicerStyleDark5 2" rowHeight="1828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ENARIO 2" xr10:uid="{3EED895E-441E-4C7A-93CD-DCB41EEB9D50}" cache="Slicer_SCENARIO" caption="SCENARIO" columnCount="2" showCaption="0" level="1" style="SlicerStyleDark5 2" rowHeight="182880"/>
  <slicer name="SUM METHOD 2" xr10:uid="{18351D68-441F-4EE2-9117-ABC0B850BDB2}" cache="Slicer_SUM_METHOD" caption="SUM METHOD" columnCount="2" showCaption="0" level="1" style="SlicerStyleDark5 2" rowHeight="182880"/>
  <slicer name="FISCAL YEAR 2" xr10:uid="{6EF37012-DA51-4237-9673-C02567751EC2}" cache="Slicer_FISCAL_YEAR1" caption="FISCAL YEAR" columnCount="5" showCaption="0" level="1" style="SlicerStyleDark5 2" rowHeight="182880"/>
  <slicer name="QUARTER LABEL 2" xr10:uid="{9038B6BB-0B0E-4F7D-83F4-D12EDF4E7A7D}" cache="Slicer_QUARTER_LABEL1" caption="QUARTER LABEL" columnCount="4" showCaption="0" level="1" style="SlicerStyleDark5 2" rowHeight="18288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TYPE" xr10:uid="{C4213B1C-5723-4BF7-8B49-C61BA853B25C}" cache="Slicer_DATA_TYPE" caption="DATA TYPE" columnCount="2" showCaption="0" level="1" style="SlicerStyleDark5 2" rowHeight="182880"/>
  <slicer name="SUM METHOD 3" xr10:uid="{BE824FC2-6E03-49B7-B4D5-1B26614BD8F7}" cache="Slicer_SUM_METHOD3" caption="SUM METHOD" columnCount="2" showCaption="0" level="1" style="SlicerStyleDark5 2" rowHeight="182880"/>
  <slicer name="FISCAL YEAR 4" xr10:uid="{5D0A6D07-388F-46B1-8649-CFF76BDA4F1C}" cache="Slicer_FISCAL_YEAR3" caption="FISCAL YEAR" columnCount="5" showCaption="0" level="1" style="SlicerStyleDark5 2" rowHeight="182880"/>
  <slicer name="QUARTER LABEL 5" xr10:uid="{CEEE4CC6-BD29-469B-843A-CB9C2CF34FC5}" cache="Slicer_QUARTER_LABEL4" caption="QUARTER LABEL" columnCount="4" showCaption="0" level="1" style="SlicerStyleDark5 2" rowHeight="18288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M METHOD" xr10:uid="{7EF54DEE-60F9-45CB-A0CA-6A8A40140DE6}" cache="Slicer_SUM_METHOD2" caption="SUM METHOD" columnCount="2" showCaption="0" level="1" style="SlicerStyleDark5 2" rowHeight="182880"/>
  <slicer name="FISCAL YEAR 6" xr10:uid="{13CBA5FF-078B-4FEA-9468-C489E6486EE9}" cache="Slicer_FISCAL_YEAR5" caption="FISCAL YEAR" columnCount="5" showCaption="0" level="1" style="SlicerStyleDark5 2" rowHeight="182880"/>
  <slicer name="QUARTER LABEL 7" xr10:uid="{F36F4509-506A-40E5-8A7B-A606ADFA27B8}" cache="Slicer_QUARTER_LABEL6" caption="QUARTER LABEL" columnCount="4" showCaption="0" level="1" style="SlicerStyleDark5 2" rowHeight="18288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SCAL YEAR" xr10:uid="{C847384E-9BB3-45C6-A3ED-5BCFF94E3FA0}" cache="Slicer_FISCAL_YEAR" caption="FISCAL YEAR" level="1" rowHeight="209550"/>
  <slicer name="QUARTER LABEL" xr10:uid="{41B3A305-7893-411F-ACE8-7A13C2FEF8D4}" cache="Slicer_QUARTER_LABEL" caption="QUARTER LABEL" level="1" rowHeight="209550"/>
  <slicer name="SUM METHOD 1" xr10:uid="{1D7C8B26-EDA7-472F-AC0D-EB62A9FEDEE0}" cache="Slicer_SUM_METHOD1" caption="SUM METHOD" level="1"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379E5A-5D1D-42A9-820B-D364C3346BCB}" name="Actual" displayName="Actual" ref="A1:V43" totalsRowShown="0">
  <autoFilter ref="A1:V43" xr:uid="{E68AF15F-1B51-4CFE-8372-236DB6D4A8FF}"/>
  <tableColumns count="22">
    <tableColumn id="22" xr3:uid="{1781EE96-C4B5-4CF6-8B7B-E4CB69E4919D}" name="ACCOUNT KEY" dataDxfId="125">
      <calculatedColumnFormula>INDEX(COA[ACCOUNT KEY],MATCH(Actual[[#This Row],[ACCOUNT]],COA[ACCOUNT],0))</calculatedColumnFormula>
    </tableColumn>
    <tableColumn id="1" xr3:uid="{E9F65C0E-A226-415D-B9D9-AC674B345343}" name="ACCOUNT"/>
    <tableColumn id="2" xr3:uid="{86035376-AEF0-499A-A640-CEB782E3157D}" name="1" dataDxfId="124"/>
    <tableColumn id="3" xr3:uid="{C9F633AD-232C-4098-A64C-67505C2ED0F3}" name="2" dataDxfId="123"/>
    <tableColumn id="4" xr3:uid="{BBD81232-72A3-41D4-8A2B-B5A2F4C9F0D0}" name="3" dataDxfId="122"/>
    <tableColumn id="5" xr3:uid="{3081B7F3-FE90-48AC-813E-D821510A22E4}" name="4" dataDxfId="121"/>
    <tableColumn id="6" xr3:uid="{995CE0F3-AE53-4F7F-9D1B-4DB621954B26}" name="5" dataDxfId="120"/>
    <tableColumn id="7" xr3:uid="{7CA46DED-B527-4EC4-9FD3-712AB5CE8846}" name="6" dataDxfId="119"/>
    <tableColumn id="8" xr3:uid="{6E42DAE2-1334-4D7B-B2DA-98D8BEC8827F}" name="7" dataDxfId="118"/>
    <tableColumn id="9" xr3:uid="{BB2F13FD-E19B-4435-922E-D5609B38C1FE}" name="8" dataDxfId="117"/>
    <tableColumn id="10" xr3:uid="{8A10173B-2F8C-4CE9-AB2A-B62D0A83F77F}" name="9" dataDxfId="116"/>
    <tableColumn id="11" xr3:uid="{CF43EB0E-18A1-4178-8402-F60748499487}" name="10" dataDxfId="115"/>
    <tableColumn id="12" xr3:uid="{883DDEFA-93C7-4C00-8F6B-9AAFFC133FC5}" name="11" dataDxfId="114"/>
    <tableColumn id="13" xr3:uid="{02D8D4C6-CDF6-4839-97E6-4EE57727ABD1}" name="12" dataDxfId="113"/>
    <tableColumn id="14" xr3:uid="{A5E31705-2259-4BC2-A3C8-9F916181AF9A}" name="13" dataDxfId="112"/>
    <tableColumn id="15" xr3:uid="{3433BA58-BA06-4D6A-80B6-6BCE15153A88}" name="14" dataDxfId="111"/>
    <tableColumn id="16" xr3:uid="{72BFFF62-A38C-4491-8A06-A219E13EFF5C}" name="15" dataDxfId="110"/>
    <tableColumn id="17" xr3:uid="{73F8E52E-39C8-4D8A-83AE-01FFCBA2F1F3}" name="16" dataDxfId="109"/>
    <tableColumn id="18" xr3:uid="{5F414AC1-F74A-4BAC-868E-A0B9CFB3421D}" name="17" dataDxfId="108"/>
    <tableColumn id="19" xr3:uid="{1FBB3474-DC60-4BC7-9F20-C53DD564734B}" name="18" dataDxfId="107"/>
    <tableColumn id="20" xr3:uid="{61A8E5AE-1B99-4227-894C-99CD51F5337B}" name="19" dataDxfId="106"/>
    <tableColumn id="21" xr3:uid="{1261F807-AB26-45DF-AB3D-7BAC4FC8B764}" name="20" dataDxfId="105"/>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D73B6-CDB0-4FB3-9BBF-555656032B32}" name="HorAnalysis" displayName="HorAnalysis" ref="A13:B15" totalsRowShown="0">
  <autoFilter ref="A13:B15" xr:uid="{30E7DA69-47C8-4158-940B-0065A4457A6E}"/>
  <tableColumns count="2">
    <tableColumn id="1" xr3:uid="{558CEB6B-7B22-46CA-8320-F4D0C5AFCB23}" name="KEY"/>
    <tableColumn id="2" xr3:uid="{6DF8FBB7-FE14-49CD-BBB6-5967BA53091E}" name="ANALYSIS METHOD"/>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7A94143-A135-45B7-B263-75AFD930E7E7}" name="RepPLSlicer" displayName="RepPLSlicer" ref="A18:D22" totalsRowShown="0">
  <autoFilter ref="A18:D22" xr:uid="{75ADEFD6-22EA-4DE1-A2A3-0B400895D036}"/>
  <tableColumns count="4">
    <tableColumn id="1" xr3:uid="{5EB3492C-0457-4313-A062-20B6A78583EB}" name="KEY"/>
    <tableColumn id="2" xr3:uid="{04F85E96-8C14-4848-9EC5-A3AF58EE28F4}" name="PL SLICER"/>
    <tableColumn id="3" xr3:uid="{FF7607A9-4561-456F-AC55-CE13FD4439B0}" name="SCENARIO KEY"/>
    <tableColumn id="4" xr3:uid="{2312A776-5020-41C4-AEA7-9D870D88FFF5}" name="SUM METHOD KEY"/>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787C5F8-8385-4181-B07C-9AF34842634E}" name="RepVarSlicer" displayName="RepVarSlicer" ref="A25:D29" totalsRowShown="0">
  <autoFilter ref="A25:D29" xr:uid="{DF39682B-AEEF-439C-A4EC-D8A8E3294F1E}"/>
  <tableColumns count="4">
    <tableColumn id="1" xr3:uid="{A0731F38-82D6-41C5-8839-4F7F8897C679}" name="KEY"/>
    <tableColumn id="2" xr3:uid="{6E6C2254-1122-4CEF-BB4A-176939885E47}" name="VARIANCE SLICER"/>
    <tableColumn id="3" xr3:uid="{C8A01B58-031C-485D-9A3D-A9D6D15B7908}" name="DATA TYPE KEY"/>
    <tableColumn id="4" xr3:uid="{AEC05302-8F17-443E-9074-2FA8F9787E06}" name="SUM METHOD KEY"/>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F30DD9E-260A-4B51-91C7-ED881C19259A}" name="DB_TimeIntervalSlicer" displayName="DB_TimeIntervalSlicer" ref="A31:B33" totalsRowShown="0">
  <autoFilter ref="A31:B33" xr:uid="{65FE2D90-5514-4E66-919D-73F141501B9A}"/>
  <tableColumns count="2">
    <tableColumn id="1" xr3:uid="{B340D03D-322F-49AD-A114-C17C4A67D490}" name="KEY" dataDxfId="70">
      <calculatedColumnFormula>ROW()-ROW(DB_TimeIntervalSlicer[[#Headers],[KEY]])</calculatedColumnFormula>
    </tableColumn>
    <tableColumn id="2" xr3:uid="{3097DA00-9BE6-4209-B1C7-8CC4FD4C5571}" name="TIME INTERVAL"/>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C0FBBC8-CABC-4A36-9D97-39F19A2C8A46}" name="DB_Account_H20fallChart" displayName="DB_Account_H20fallChart" ref="I4:O11" totalsRowShown="0">
  <autoFilter ref="I4:O11" xr:uid="{461A3754-F34A-4923-8C5F-043038E45D37}"/>
  <tableColumns count="7">
    <tableColumn id="1" xr3:uid="{6181C1F4-242B-4075-B5D4-838C78D73191}" name="ACCOUNT">
      <calculatedColumnFormula>F5</calculatedColumnFormula>
    </tableColumn>
    <tableColumn id="2" xr3:uid="{8B1520A7-F2E1-4797-BAF2-628433023BDB}" name="AMOUNT" dataDxfId="69">
      <calculatedColumnFormula>G5</calculatedColumnFormula>
    </tableColumn>
    <tableColumn id="3" xr3:uid="{9A2C417F-A9A7-439D-9052-743D5A5211AE}" name="SIGN"/>
    <tableColumn id="4" xr3:uid="{5418AE83-709C-4C24-95F1-417A3DD954A3}" name="SIGNED AMOUNT" dataDxfId="68" dataCellStyle="Comma">
      <calculatedColumnFormula>DB_Account_H20fallChart[[#This Row],[AMOUNT]]*DB_Account_H20fallChart[[#This Row],[SIGN]]</calculatedColumnFormula>
    </tableColumn>
    <tableColumn id="5" xr3:uid="{653FD29E-8F91-4802-B78A-67F6832F82E1}" name="% OVER REVENUE" dataDxfId="67" dataCellStyle="Percent">
      <calculatedColumnFormula>DB_Account_H20fallChart[[#This Row],[AMOUNT]]/$L$5</calculatedColumnFormula>
    </tableColumn>
    <tableColumn id="6" xr3:uid="{83C3F5D2-3584-402F-97BA-E8B3BB965017}" name="ELEMENT" dataDxfId="66">
      <calculatedColumnFormula>INDEX(Header[CATEGORY],MATCH(DB_Account_H20fallChart[[#This Row],[ACCOUNT]],Header[HEADER],0))</calculatedColumnFormula>
    </tableColumn>
    <tableColumn id="7" xr3:uid="{BBE02393-ABAF-4863-841B-DCB6E572B946}" name="SCORE CARD" dataCellStyle="Comma">
      <calculatedColumnFormula>DB_Account_H20fallChart[[#This Row],[AMOUNT]]/1000</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1001685-0514-4553-804D-9A4A673C99FA}" name="Table15" displayName="Table15" ref="I15:J17" totalsRowShown="0">
  <autoFilter ref="I15:J17" xr:uid="{CE8CE77D-EE79-4A19-AD00-7BFD72C5B765}"/>
  <tableColumns count="2">
    <tableColumn id="1" xr3:uid="{779E861C-B01F-4383-80D4-A687868B7663}" name="ELEMENT"/>
    <tableColumn id="3" xr3:uid="{2260EC42-41B3-4BF6-AC78-48D371BA4184}" name="AMOUNT" dataDxfId="65" dataCellStyle="Comma">
      <calculatedColumnFormula>SUMIFS(DB_Account_H20fallChart[AMOUNT],DB_Account_H20fallChart[ELEMENT],Table15[[#This Row],[ELEMENT]])</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3E9F791-9BBD-443E-9494-2CC572033EAC}" name="Table16" displayName="Table16" ref="I19:L21" totalsRowShown="0">
  <autoFilter ref="I19:L21" xr:uid="{12CF3D08-1C6E-40A1-92C0-68553EC54012}"/>
  <tableColumns count="4">
    <tableColumn id="1" xr3:uid="{169A8D51-D118-44CC-9AF7-87534B408FA7}" name="ACCOUNT"/>
    <tableColumn id="2" xr3:uid="{F1B81582-DE77-40B6-B86A-D765AC1610C8}" name="AMOUNT" dataDxfId="64" dataCellStyle="Comma">
      <calculatedColumnFormula>INDEX(DB_Account_H20fallChart[AMOUNT],MATCH(Table16[[#This Row],[ACCOUNT]],DB_Account_H20fallChart[ACCOUNT],0))</calculatedColumnFormula>
    </tableColumn>
    <tableColumn id="3" xr3:uid="{80467ECA-49E3-4B7B-91F3-0970532A1F56}" name="%" dataDxfId="63" dataCellStyle="Percent">
      <calculatedColumnFormula>Table16[[#This Row],[AMOUNT]]/SUM(Table16[AMOUNT])</calculatedColumnFormula>
    </tableColumn>
    <tableColumn id="4" xr3:uid="{4B7E67AD-FBD5-42B4-9FC3-12AF9C49F681}" name="SERIES LABEL" dataDxfId="62">
      <calculatedColumnFormula>Table16[[#This Row],[ACCOUNT]] &amp; " | " &amp; TEXT(Table16[[#This Row],[%]],"0%")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E37C36C-8B64-4164-A209-3CB2C42A74DB}" name="Table1618" displayName="Table1618" ref="I23:L25" totalsRowShown="0">
  <autoFilter ref="I23:L25" xr:uid="{C72110FA-090A-4431-BE3E-BC0D96033D17}"/>
  <tableColumns count="4">
    <tableColumn id="1" xr3:uid="{6AD7954F-7A1C-4431-AAFB-7B4770FFD20D}" name="ACCOUNT"/>
    <tableColumn id="2" xr3:uid="{7CEE532B-35FE-43D5-9219-45719D0E737B}" name="AMOUNT" dataDxfId="61" dataCellStyle="Comma">
      <calculatedColumnFormula>INDEX(DB_Account_H20fallChart[AMOUNT],MATCH(Table1618[[#This Row],[ACCOUNT]],DB_Account_H20fallChart[ACCOUNT],0))</calculatedColumnFormula>
    </tableColumn>
    <tableColumn id="3" xr3:uid="{C9DFA89A-C46E-44C8-B431-15923BCECB01}" name="%" dataDxfId="60" dataCellStyle="Percent">
      <calculatedColumnFormula>Table1618[[#This Row],[AMOUNT]]/SUM(Table1618[AMOUNT])</calculatedColumnFormula>
    </tableColumn>
    <tableColumn id="4" xr3:uid="{5CB97E17-CAFE-42FA-8521-C96CD820D555}" name="SERIES LABEL" dataDxfId="59">
      <calculatedColumnFormula>Table1618[[#This Row],[ACCOUNT]] &amp; " | " &amp; TEXT(Table1618[[#This Row],[%]],"0%")</calculatedColumnFormula>
    </tableColumn>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210635F-C9E5-4AE7-9A02-7E9DC29DD061}" name="Table12" displayName="Table12" ref="U4:W7" totalsRowShown="0">
  <autoFilter ref="U4:W7" xr:uid="{0B972D70-825E-4529-B39A-68678878BA73}"/>
  <tableColumns count="3">
    <tableColumn id="1" xr3:uid="{F95032D3-422B-4640-A42F-FCD2B24E6B0B}" name="ACCOUNT"/>
    <tableColumn id="2" xr3:uid="{1AB26F23-EBCD-4E92-BBB7-143904F3CD9D}" name="AMOUNT" dataDxfId="58" dataCellStyle="Comma">
      <calculatedColumnFormula>IF(Table12[[#This Row],[ACCOUNT]]="Closing Stock",-1,1)*INDEX($S$5:$S$17,MATCH(Table12[[#This Row],[ACCOUNT]],$R$5:$R$17,0))</calculatedColumnFormula>
    </tableColumn>
    <tableColumn id="3" xr3:uid="{28839CC9-4B7A-4734-94A1-2AFA5D785293}" name="% of Revenue" dataDxfId="57" dataCellStyle="Percent">
      <calculatedColumnFormula>IF(Table12[[#This Row],[ACCOUNT]]="Net Purchases",Table12[[#This Row],[AMOUNT]]/SUMIFS(DB_Account_H20fallChart[AMOUNT],DB_Account_H20fallChart[ACCOUNT],"Net Sales"),NA())</calculatedColumnFormula>
    </tableColumn>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113D238-F090-4B91-A174-4454D45A66FB}" name="Table14" displayName="Table14" ref="U15:X22" totalsRowShown="0">
  <autoFilter ref="U15:X22" xr:uid="{021BD5EF-E157-40CA-ACC4-F5CC34802E3E}"/>
  <sortState xmlns:xlrd2="http://schemas.microsoft.com/office/spreadsheetml/2017/richdata2" ref="U16:V22">
    <sortCondition descending="1" ref="V15:V22"/>
  </sortState>
  <tableColumns count="4">
    <tableColumn id="1" xr3:uid="{B1C0FF91-A5D7-43C7-A979-2817FFE36EEA}" name="ACCOUNT"/>
    <tableColumn id="2" xr3:uid="{B9D4A3E4-1E8E-42E9-98E9-1DA51E02BCE1}" name="AMOUNT" dataDxfId="56" dataCellStyle="Comma">
      <calculatedColumnFormula>INDEX($S$5:$S$17,MATCH(Table14[[#This Row],[ACCOUNT]],$R$5:$R$17,0))</calculatedColumnFormula>
    </tableColumn>
    <tableColumn id="4" xr3:uid="{A0A0E65A-8E2B-437D-BA0E-CA749316FE0C}" name="% over Net Sales" dataDxfId="55" dataCellStyle="Percent">
      <calculatedColumnFormula>Table14[[#This Row],[AMOUNT]]/SUMIFS(DB_Account_H20fallChart[AMOUNT],DB_Account_H20fallChart[ACCOUNT],"Net Sales")</calculatedColumnFormula>
    </tableColumn>
    <tableColumn id="5" xr3:uid="{E86773C4-3904-419A-9374-E68798B6A5C0}" name="ACCOUNT LABEL" dataDxfId="54" dataCellStyle="Percent">
      <calculatedColumnFormula>TEXT(Table14[[#This Row],[AMOUNT]],"#,#") &amp; " "&amp;Table14[[#This Row],[ACCOUNT]]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8D64DDA-1C35-4DF6-9922-1EE59F0F801B}" name="Budget" displayName="Budget" ref="A1:V43" totalsRowShown="0">
  <autoFilter ref="A1:V43" xr:uid="{19B1CB8A-5439-4C69-877F-7E116CD6909C}"/>
  <tableColumns count="22">
    <tableColumn id="22" xr3:uid="{AC477507-C7D1-4C0A-A54E-D11960FFD107}" name="ACCOUNT KEY" dataDxfId="104">
      <calculatedColumnFormula>INDEX(COA[ACCOUNT KEY],MATCH(Budget[[#This Row],[Column1]],COA[ACCOUNT],0))</calculatedColumnFormula>
    </tableColumn>
    <tableColumn id="1" xr3:uid="{993B1E30-1129-43E7-8050-8D02E6B85CA4}" name="Column1"/>
    <tableColumn id="2" xr3:uid="{C6A04011-C133-4F89-8652-0CDC47FFFDBF}" name="1" dataDxfId="103"/>
    <tableColumn id="3" xr3:uid="{5C53A72A-F1B5-41DE-80FC-EF88C5F2110B}" name="2" dataDxfId="102"/>
    <tableColumn id="4" xr3:uid="{90ED6CDA-BD3E-48E2-B46A-89AB16C17DF9}" name="3" dataDxfId="101"/>
    <tableColumn id="5" xr3:uid="{CD1E06BE-67C3-41D3-B65B-EB0110E27B32}" name="4" dataDxfId="100"/>
    <tableColumn id="6" xr3:uid="{2A636DF8-D355-45AA-AAF9-4286BE5A45D9}" name="5" dataDxfId="99"/>
    <tableColumn id="7" xr3:uid="{2949636D-8E58-432F-A92C-EFE6CCF3380E}" name="6" dataDxfId="98"/>
    <tableColumn id="8" xr3:uid="{7AD4DA56-75A6-4B73-8331-7779A9878F82}" name="7" dataDxfId="97"/>
    <tableColumn id="9" xr3:uid="{1C6CD8A8-89FB-43C3-B12C-01E5D9343FB4}" name="8" dataDxfId="96"/>
    <tableColumn id="10" xr3:uid="{1314DBD3-5A45-4C30-A2C0-A61C51BD3631}" name="9" dataDxfId="95"/>
    <tableColumn id="11" xr3:uid="{F7FD65B9-6444-405A-9D4E-88518DB5C90F}" name="10" dataDxfId="94"/>
    <tableColumn id="12" xr3:uid="{B726421B-B890-4225-B05C-A93C308115AF}" name="11" dataDxfId="93"/>
    <tableColumn id="13" xr3:uid="{5AE636B9-732E-4CFE-9BCF-7EC187678C2A}" name="12" dataDxfId="92"/>
    <tableColumn id="14" xr3:uid="{921AB1A9-8410-4058-A428-CB0B8F3B7930}" name="13" dataDxfId="91"/>
    <tableColumn id="15" xr3:uid="{66D41EFF-D387-4679-AB5D-61DF1E848B13}" name="14" dataDxfId="90"/>
    <tableColumn id="16" xr3:uid="{4D822923-1C1C-422E-93F5-2F1A9183B6B3}" name="15" dataDxfId="89"/>
    <tableColumn id="17" xr3:uid="{714C1E0E-118E-450C-B23F-0CEAF87F27BD}" name="16" dataDxfId="88"/>
    <tableColumn id="18" xr3:uid="{40BA57D8-C71F-43D1-BAA5-593FB9267781}" name="17" dataDxfId="87"/>
    <tableColumn id="19" xr3:uid="{74D0B716-126A-4C2E-B13B-E8A1AB52E3E4}" name="18" dataDxfId="86"/>
    <tableColumn id="20" xr3:uid="{DD25707B-FFFB-4B34-9847-3973E1B53A2A}" name="19" dataDxfId="85"/>
    <tableColumn id="21" xr3:uid="{23B1F26A-E17F-4B43-B42A-571FDA72952C}" name="20" dataDxfId="84"/>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856C59E-08A2-40AE-8669-D3E3F7BC24C1}" name="Table18" displayName="Table18" ref="AD4:AM40" totalsRowShown="0">
  <autoFilter ref="AD4:AM40" xr:uid="{28210FA1-69C3-4528-9EDC-284575829BDF}"/>
  <sortState xmlns:xlrd2="http://schemas.microsoft.com/office/spreadsheetml/2017/richdata2" ref="AD5:AL40">
    <sortCondition descending="1" ref="AG4:AG40"/>
  </sortState>
  <tableColumns count="10">
    <tableColumn id="1" xr3:uid="{EF1E0B82-C167-4F6E-A519-F54847E056B5}" name="SUB-HEADER" dataDxfId="53">
      <calculatedColumnFormula>AA5</calculatedColumnFormula>
    </tableColumn>
    <tableColumn id="2" xr3:uid="{B3236F4B-B123-4E24-999E-23A01D8C1B31}" name="ACCOUNT" dataDxfId="52">
      <calculatedColumnFormula>Z5</calculatedColumnFormula>
    </tableColumn>
    <tableColumn id="9" xr3:uid="{2C160027-F911-4B1B-8572-C9DD93526E90}" name="ACCOUNT LABEL" dataDxfId="51">
      <calculatedColumnFormula>Table18[[#This Row],[ACCOUNT]] &amp; " | " &amp; TEXT(Table18[[#This Row],[%  Over Expense]],"0.0%")</calculatedColumnFormula>
    </tableColumn>
    <tableColumn id="3" xr3:uid="{154A01C9-4AB4-4222-841B-E928189E0710}" name="AMOUNT" dataDxfId="50">
      <calculatedColumnFormula>AB5</calculatedColumnFormula>
    </tableColumn>
    <tableColumn id="5" xr3:uid="{3A80057A-62A3-4CA9-BBE7-E360EEB01A30}" name="% OVER REV" dataDxfId="49" dataCellStyle="Percent">
      <calculatedColumnFormula>Table18[[#This Row],[AMOUNT]]/SUMIFS(DB_Account_H20fallChart[AMOUNT],DB_Account_H20fallChart[ACCOUNT],"Net Sales")</calculatedColumnFormula>
    </tableColumn>
    <tableColumn id="10" xr3:uid="{751801A9-B3E6-4340-9CB5-E412F5C66191}" name="%  Over Expense" dataDxfId="48" dataCellStyle="Percent">
      <calculatedColumnFormula>Table18[[#This Row],[AMOUNT]]/SUM(Table18[AMOUNT])</calculatedColumnFormula>
    </tableColumn>
    <tableColumn id="6" xr3:uid="{B7D5BD30-A803-4DAE-827D-B24EC9948304}" name="SELECTION" dataDxfId="47" dataCellStyle="Percent"/>
    <tableColumn id="8" xr3:uid="{21DD9B12-7BBB-43BA-B9D4-B81178FF2C89}" name="SUB HEADER KEY" dataDxfId="46" dataCellStyle="Percent">
      <calculatedColumnFormula>INDEX(LU_ExpenseSubCat[KEY],MATCH(Table18[[#This Row],[SUB-HEADER]],LU_ExpenseSubCat[LOOK-UP],0))</calculatedColumnFormula>
    </tableColumn>
    <tableColumn id="4" xr3:uid="{6B9ABEA7-C09E-437C-A6B8-4558F1D77EFA}" name="SEL AMOUNT" dataDxfId="45">
      <calculatedColumnFormula>IF(Table18[[#This Row],[SUB HEADER KEY]]=$AL$3,Table18[[#This Row],[AMOUNT]],NA())</calculatedColumnFormula>
    </tableColumn>
    <tableColumn id="7" xr3:uid="{CE0C03D0-7C81-4D1A-9322-2B461B7C251E}" name="SEL %" dataDxfId="44" dataCellStyle="Percent">
      <calculatedColumnFormula>IF(Table18[[#This Row],[SUB HEADER KEY]]=$AL$3,Table18[[#This Row],[% OVER REV]],"")</calculatedColumnFormula>
    </tableColumn>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9B35358-6E67-4E4C-BF8E-CFC87E5F2153}" name="LU_ExpenseSubCat" displayName="LU_ExpenseSubCat" ref="AR4:AS11" totalsRowShown="0">
  <autoFilter ref="AR4:AS11" xr:uid="{6AFB0A96-99B1-4E5F-9A66-7F690C040DA0}"/>
  <tableColumns count="2">
    <tableColumn id="1" xr3:uid="{3F47F8F0-EA22-450E-B7FB-01FBC5CFE862}" name="LOOK-UP">
      <calculatedColumnFormula>AO5</calculatedColumnFormula>
    </tableColumn>
    <tableColumn id="2" xr3:uid="{7FA23727-BB55-4DBA-B0E2-2D7081676A6A}" name="KEY" dataDxfId="43">
      <calculatedColumnFormula>ROW()-ROW(LU_ExpenseSubCat[[#Headers],[KEY]])</calculatedColumnFormula>
    </tableColumn>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37D5947-8626-409E-B526-B0130AD8F98E}" name="Table21" displayName="Table21" ref="H4:Q11" totalsRowShown="0">
  <autoFilter ref="H4:Q11" xr:uid="{B243844F-55CA-4CA3-8583-63EC6A458A76}"/>
  <tableColumns count="10">
    <tableColumn id="1" xr3:uid="{9D39C6BD-D1AD-456C-A636-4FED18D6D075}" name="ACCOUNT" dataDxfId="42">
      <calculatedColumnFormula>B5</calculatedColumnFormula>
    </tableColumn>
    <tableColumn id="2" xr3:uid="{A98578C8-E71F-4FCC-B120-BCF55F033BAB}" name="ACTUAL" dataDxfId="41">
      <calculatedColumnFormula>C5</calculatedColumnFormula>
    </tableColumn>
    <tableColumn id="3" xr3:uid="{A3B4E293-861B-4445-A1A5-A504C7278817}" name="BUDGET" dataDxfId="40" dataCellStyle="Comma">
      <calculatedColumnFormula>D5</calculatedColumnFormula>
    </tableColumn>
    <tableColumn id="8" xr3:uid="{3A7C7E46-878C-4700-A50E-FEB68804F175}" name="ISFAVORABLE" dataDxfId="39" dataCellStyle="Comma">
      <calculatedColumnFormula>Table21[[#This Row],[VAR $]]&gt;=0</calculatedColumnFormula>
    </tableColumn>
    <tableColumn id="6" xr3:uid="{B9EF85D3-893A-4EC6-A4D7-27DE816AD59F}" name="FAVORABLE $" dataDxfId="38" dataCellStyle="Comma">
      <calculatedColumnFormula>IF(Table21[[#This Row],[ISFAVORABLE]],Table21[[#This Row],[ACTUAL]],NA())</calculatedColumnFormula>
    </tableColumn>
    <tableColumn id="7" xr3:uid="{2743B41F-2B33-4C44-8D9A-93533ADC3521}" name="UNFAVORABLE $" dataDxfId="37" dataCellStyle="Comma">
      <calculatedColumnFormula>IF(Table21[[#This Row],[ISFAVORABLE]],NA(),Table21[[#This Row],[ACTUAL]])</calculatedColumnFormula>
    </tableColumn>
    <tableColumn id="4" xr3:uid="{19D2F1D1-DC2D-4AB7-B942-39F218257FA3}" name="VAR $" dataDxfId="36">
      <calculatedColumnFormula>E5</calculatedColumnFormula>
    </tableColumn>
    <tableColumn id="5" xr3:uid="{3D1A1649-A9A8-4B9F-A930-241273E7772A}" name="VAR %" dataCellStyle="Percent">
      <calculatedColumnFormula>F5</calculatedColumnFormula>
    </tableColumn>
    <tableColumn id="9" xr3:uid="{0C79EC3F-9831-408F-97C3-4C9B080C50BF}" name="FAVORABLE VAR" dataDxfId="35" dataCellStyle="Comma">
      <calculatedColumnFormula>IF(Table21[[#This Row],[ISFAVORABLE]],Table21[[#This Row],[VAR $]],NA())</calculatedColumnFormula>
    </tableColumn>
    <tableColumn id="10" xr3:uid="{09B3CE69-4B03-4168-A0D2-08CED774DB9E}" name="UNFAVORABLE VAR" dataDxfId="34" dataCellStyle="Comma">
      <calculatedColumnFormula>IF(Table21[[#This Row],[ISFAVORABLE]],NA(),Table21[[#This Row],[VAR $]])</calculatedColumnFormula>
    </tableColumn>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E65CA641-5873-4CCE-AF64-F6D194F2BC8C}" name="Table2123" displayName="Table2123" ref="Z4:AJ16" totalsRowShown="0">
  <autoFilter ref="Z4:AJ16" xr:uid="{39445939-AC23-4586-9CB7-A63869AEFF36}"/>
  <tableColumns count="11">
    <tableColumn id="1" xr3:uid="{2D8597D1-B44E-45A8-80E3-2DEC84D4B4E2}" name="ACCOUNT" dataDxfId="33">
      <calculatedColumnFormula>IF(ISBLANK(S5),"",S5)</calculatedColumnFormula>
    </tableColumn>
    <tableColumn id="11" xr3:uid="{CF1A0B45-C3BF-4FA8-A3C1-5CF67F0712DC}" name="Column1" dataDxfId="32">
      <calculatedColumnFormula>T5</calculatedColumnFormula>
    </tableColumn>
    <tableColumn id="2" xr3:uid="{73C23F89-49A0-489B-90D8-AC7C868B3FF0}" name="ACTUAL" dataDxfId="31">
      <calculatedColumnFormula>IF(T5="CLOSING STOCK",-1,1)*U5</calculatedColumnFormula>
    </tableColumn>
    <tableColumn id="3" xr3:uid="{0E6B3D04-F7D0-4975-A1BF-D2D75FD0B86C}" name="BUDGET" dataDxfId="30" dataCellStyle="Comma">
      <calculatedColumnFormula>IF(T5="CLOSING STOCK",-1,1)*V5</calculatedColumnFormula>
    </tableColumn>
    <tableColumn id="8" xr3:uid="{C5AE2D10-68CC-4EF2-98DE-8872D4DB40C7}" name="ISFAVORABLE" dataDxfId="29" dataCellStyle="Comma">
      <calculatedColumnFormula>Table2123[[#This Row],[VAR $]]&gt;=0</calculatedColumnFormula>
    </tableColumn>
    <tableColumn id="6" xr3:uid="{B950D650-CD70-4116-9CD7-76FF7BE9B4E4}" name="FAVORABLE $" dataDxfId="28" dataCellStyle="Comma">
      <calculatedColumnFormula>IF(Table2123[[#This Row],[ISFAVORABLE]],Table2123[[#This Row],[ACTUAL]],NA())</calculatedColumnFormula>
    </tableColumn>
    <tableColumn id="7" xr3:uid="{54A990AE-4306-46AB-8EFF-718534FDD500}" name="UNFAVORABLE $" dataDxfId="27" dataCellStyle="Comma">
      <calculatedColumnFormula>IF(Table2123[[#This Row],[ISFAVORABLE]],NA(),Table2123[[#This Row],[ACTUAL]])</calculatedColumnFormula>
    </tableColumn>
    <tableColumn id="4" xr3:uid="{135BBC81-86A5-4C54-8C8A-EAB36A6C4316}" name="VAR $" dataDxfId="26">
      <calculatedColumnFormula>W5</calculatedColumnFormula>
    </tableColumn>
    <tableColumn id="5" xr3:uid="{D1D1D2EC-AF02-4BF8-B741-827308B966DC}" name="VAR %" dataDxfId="25">
      <calculatedColumnFormula>X5</calculatedColumnFormula>
    </tableColumn>
    <tableColumn id="9" xr3:uid="{652C8062-49B0-4940-A562-2C043FE5AC8D}" name="FAVORABLE VAR" dataDxfId="24" dataCellStyle="Comma">
      <calculatedColumnFormula>IF(Table2123[[#This Row],[ISFAVORABLE]],Table2123[[#This Row],[VAR $]],NA())</calculatedColumnFormula>
    </tableColumn>
    <tableColumn id="10" xr3:uid="{00B3E8B2-F0EC-426A-9D36-5BB645695939}" name="UNFAVORABLE VAR" dataDxfId="23" dataCellStyle="Comma">
      <calculatedColumnFormula>IF(Table2123[[#This Row],[ISFAVORABLE]],NA(),Table2123[[#This Row],[VAR $]])</calculatedColumnFormula>
    </tableColumn>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26CA1D9-526D-4335-897A-1A123799D3A0}" name="Table212324" displayName="Table212324" ref="AR4:AX40" totalsRowShown="0">
  <autoFilter ref="AR4:AX40" xr:uid="{8E934DC1-E105-42D9-B2F4-6C9008C26075}"/>
  <tableColumns count="7">
    <tableColumn id="1" xr3:uid="{63ED0C13-1194-425E-A449-E955EBBC55AD}" name="SUB-HEADER" dataDxfId="22">
      <calculatedColumnFormula>AN5</calculatedColumnFormula>
    </tableColumn>
    <tableColumn id="11" xr3:uid="{4BD3B2DE-1868-4002-8B8E-9FE147DA1E4F}" name="ACCOUNT" dataDxfId="21">
      <calculatedColumnFormula>AM5</calculatedColumnFormula>
    </tableColumn>
    <tableColumn id="4" xr3:uid="{C1900AD2-9144-4AA0-914D-E930FEF788B2}" name="VAR $" dataDxfId="20">
      <calculatedColumnFormula>AO5</calculatedColumnFormula>
    </tableColumn>
    <tableColumn id="5" xr3:uid="{42F4F996-FA3D-4C6D-8728-009146AC2ED8}" name="VAR %" dataDxfId="19">
      <calculatedColumnFormula>AP5</calculatedColumnFormula>
    </tableColumn>
    <tableColumn id="18" xr3:uid="{F144219D-7465-487F-B01F-864D9B08DAB1}" name="RANK" dataDxfId="18" dataCellStyle="Comma"/>
    <tableColumn id="19" xr3:uid="{8DA840A2-2826-43BB-9B8F-DE5E69F3DD3C}" name="BY $" dataDxfId="17" dataCellStyle="Comma">
      <calculatedColumnFormula>RANK(Table212324[[#This Row],[VAR $]],Table212324[VAR $],0)</calculatedColumnFormula>
    </tableColumn>
    <tableColumn id="20" xr3:uid="{21D90C48-B6AE-443F-8F09-26EC4E71455B}" name="BY %" dataDxfId="16" dataCellStyle="Comma">
      <calculatedColumnFormula>RANK(Table212324[[#This Row],[VAR %]],Table212324[VAR %],0)</calculatedColumnFormula>
    </tableColumn>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80CD0E1-D0FF-427E-93AC-1181E85A7973}" name="Table24" displayName="Table24" ref="BA4:BQ40" totalsRowShown="0">
  <autoFilter ref="BA4:BQ40" xr:uid="{1985B925-1AC1-4421-9732-2938605A9D1B}"/>
  <tableColumns count="17">
    <tableColumn id="1" xr3:uid="{3861C43D-851C-4504-9916-0F28DBEB21F0}" name="RANK">
      <calculatedColumnFormula>ROW()-ROW(Table24[[#Headers],[RANK]])</calculatedColumnFormula>
    </tableColumn>
    <tableColumn id="2" xr3:uid="{49F64F8D-67A0-46B2-8E4D-2E01B4669874}" name="SELECTED RANK" dataDxfId="15">
      <calculatedColumnFormula>CHOOSE($BB$3,Table212324[[#This Row],[BY $]],Table212324[[#This Row],[BY %]])</calculatedColumnFormula>
    </tableColumn>
    <tableColumn id="3" xr3:uid="{AF7A0F5C-77CB-43CB-8716-81B19881BF9C}" name="SUB HEADER" dataDxfId="14">
      <calculatedColumnFormula>INDEX(Table212324[SUB-HEADER],MATCH(Table24[[#This Row],[RANK]],Table24[SELECTED RANK],0))</calculatedColumnFormula>
    </tableColumn>
    <tableColumn id="4" xr3:uid="{07229BFB-5333-4A47-A5AA-1F0C7BFCA4E2}" name="ACCOUNT" dataDxfId="13">
      <calculatedColumnFormula>INDEX(Table212324[ACCOUNT],MATCH(Table24[[#This Row],[RANK]],Table24[SELECTED RANK],0))</calculatedColumnFormula>
    </tableColumn>
    <tableColumn id="5" xr3:uid="{15F56E75-EE53-4B50-B94A-34FC6C9A86B0}" name="VAR $" dataDxfId="12" dataCellStyle="Comma">
      <calculatedColumnFormula>INDEX(Table212324[VAR $],MATCH(Table24[[#This Row],[RANK]],Table24[SELECTED RANK],0))</calculatedColumnFormula>
    </tableColumn>
    <tableColumn id="6" xr3:uid="{9430E568-6DE9-4F80-A612-A40F0DC5B007}" name="VAR %" dataDxfId="11" dataCellStyle="Percent">
      <calculatedColumnFormula>INDEX(Table212324[VAR %],MATCH(Table24[[#This Row],[RANK]],Table24[SELECTED RANK],0))</calculatedColumnFormula>
    </tableColumn>
    <tableColumn id="7" xr3:uid="{CE907930-4E4A-4B44-96E9-B756ACAFDA90}" name="IS FAVORABLE" dataDxfId="10">
      <calculatedColumnFormula>Table24[[#This Row],[VAR $]]&gt;=0</calculatedColumnFormula>
    </tableColumn>
    <tableColumn id="8" xr3:uid="{89D9258B-DA85-4F83-8EA2-526B8AF43841}" name="FAV VAR $" dataDxfId="9" dataCellStyle="Comma">
      <calculatedColumnFormula>IF(Table24[[#This Row],[IS FAVORABLE]],Table24[[#This Row],[VAR $]],NA())</calculatedColumnFormula>
    </tableColumn>
    <tableColumn id="9" xr3:uid="{BAD896D5-4E2E-438B-BCFF-42807C2A2026}" name="UNFAV VAR $" dataDxfId="8" dataCellStyle="Comma">
      <calculatedColumnFormula>IF(Table24[[#This Row],[IS FAVORABLE]],NA(),ABS(Table24[[#This Row],[VAR $]]))</calculatedColumnFormula>
    </tableColumn>
    <tableColumn id="10" xr3:uid="{E30DC602-EC0F-4D7A-B8E3-AE5F51FCCA74}" name="FAV VAR %" dataDxfId="7" dataCellStyle="Percent">
      <calculatedColumnFormula>IF(Table24[[#This Row],[IS FAVORABLE]],Table24[[#This Row],[VAR %]],NA())</calculatedColumnFormula>
    </tableColumn>
    <tableColumn id="11" xr3:uid="{5FFEB757-B4F8-4BB9-9196-FA6F7C704DAD}" name="UNFAV VAR %" dataDxfId="6" dataCellStyle="Percent">
      <calculatedColumnFormula>IF(Table24[[#This Row],[IS FAVORABLE]],NA(),-Table24[[#This Row],[VAR %]])</calculatedColumnFormula>
    </tableColumn>
    <tableColumn id="12" xr3:uid="{2FE88735-0C60-41D7-A47B-B53463886D94}" name="SUBHEADER KEY" dataDxfId="5" dataCellStyle="Percent">
      <calculatedColumnFormula>INDEX(LU_ExpenseSubCat[KEY],MATCH(Table24[[#This Row],[SUB HEADER]],LU_ExpenseSubCat[LOOK-UP],0))</calculatedColumnFormula>
    </tableColumn>
    <tableColumn id="13" xr3:uid="{A57CA4E4-A73A-4324-BFD6-F63A71BA0014}" name="SELECTED SUBHEADER" dataDxfId="4" dataCellStyle="Percent">
      <calculatedColumnFormula>Table24[[#This Row],[SUBHEADER KEY]]=$BM$3</calculatedColumnFormula>
    </tableColumn>
    <tableColumn id="14" xr3:uid="{CF963D8D-D751-43E1-A57A-1CB8B8833EC0}" name="SEL FAV $" dataDxfId="3" dataCellStyle="Comma">
      <calculatedColumnFormula>IF(Table24[[#This Row],[SELECTED SUBHEADER]],Table24[[#This Row],[FAV VAR $]],NA())</calculatedColumnFormula>
    </tableColumn>
    <tableColumn id="15" xr3:uid="{E908BE77-8874-4886-B107-3B2468C17812}" name="SEL UNFAV $" dataDxfId="2" dataCellStyle="Comma">
      <calculatedColumnFormula>IF(Table24[[#This Row],[SELECTED SUBHEADER]],Table24[[#This Row],[UNFAV VAR $]],NA())</calculatedColumnFormula>
    </tableColumn>
    <tableColumn id="16" xr3:uid="{09BC2570-4980-45D6-85A5-3CAA23F79469}" name="SEL FAV %" dataDxfId="1" dataCellStyle="Percent">
      <calculatedColumnFormula>IF(Table24[[#This Row],[SELECTED SUBHEADER]],Table24[[#This Row],[FAV VAR %]],NA())</calculatedColumnFormula>
    </tableColumn>
    <tableColumn id="17" xr3:uid="{8B2BD780-B99E-40A7-B96B-7BE0D0CB4892}" name="SEL UNFAV %" dataDxfId="0" dataCellStyle="Percent">
      <calculatedColumnFormula>IF(Table24[[#This Row],[SELECTED SUBHEADER]],Table24[[#This Row],[UNFAV VAR %]],NA())</calculatedColumnFormula>
    </tableColumn>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1ED5A2E-F1BC-44E9-9C37-499110AB2D0A}" name="LU_ExpAcctRank" displayName="LU_ExpAcctRank" ref="BS4:BT6" totalsRowShown="0">
  <autoFilter ref="BS4:BT6" xr:uid="{42C1238B-EB4C-49F5-A89B-B72C3D893392}"/>
  <tableColumns count="2">
    <tableColumn id="1" xr3:uid="{D20C0BCA-28BC-427E-8291-D58DD54A32D2}" name="LOOK UP"/>
    <tableColumn id="2" xr3:uid="{256482AA-E271-4BF9-9BB6-DCA01D8CED77}" name="KE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BCE64C-FA3A-4575-860D-A1E37D65A97C}" name="COA" displayName="COA" ref="A1:J43" totalsRowShown="0">
  <autoFilter ref="A1:J43" xr:uid="{2AC86C7F-EEE0-4747-B707-1A6BADBB49ED}"/>
  <tableColumns count="10">
    <tableColumn id="1" xr3:uid="{C5411D0D-ECAB-4901-B558-7A06A73F5EF4}" name="ACCOUNT KEY" dataDxfId="83">
      <calculatedColumnFormula>ROW()-ROW(COA[[#Headers],[ACCOUNT KEY]])</calculatedColumnFormula>
    </tableColumn>
    <tableColumn id="2" xr3:uid="{EE742CC2-D600-4B67-8B69-ECAE971B2D6F}" name="ACCOUNT"/>
    <tableColumn id="5" xr3:uid="{CB9BFB65-D98D-404C-9CF2-6CBAB8D94FA3}" name="CATEGORY"/>
    <tableColumn id="3" xr3:uid="{238130DE-915E-42C4-A05D-5C217E71D2E4}" name="HEADER"/>
    <tableColumn id="8" xr3:uid="{F6EC8814-211D-44A6-9D38-D4F3C468706B}" name="SUB-HEADER"/>
    <tableColumn id="7" xr3:uid="{7C2E70FA-6FB2-48A5-A93B-A40E4FB1F406}" name="HEADER KEY" dataDxfId="82">
      <calculatedColumnFormula>INDEX(Header[HEADER KEY],MATCH(COA[[#This Row],[HEADER]],Header[HEADER],0))</calculatedColumnFormula>
    </tableColumn>
    <tableColumn id="9" xr3:uid="{C52E0A5A-3DDC-42FF-BC9E-EC4B798B3F6A}" name="SUB-HEADER DETAIL"/>
    <tableColumn id="4" xr3:uid="{7DF53ED6-3B82-44E4-8DC8-CBD5A2954FA5}" name="REPORT SIGN"/>
    <tableColumn id="6" xr3:uid="{7BF766B7-2CAD-44B9-9236-3857D66E2BF7}" name="CALCULATION SIGN"/>
    <tableColumn id="10" xr3:uid="{3F742851-53B1-4E4D-8A87-3D8F544A4A79}" name="SUB HEADER KEY" dataDxfId="81">
      <calculatedColumnFormula>INDEX(SubHeader[SUB HEADER KEY],MATCH(COA[[#This Row],[SUB-HEADER]],SubHeader[SUB HEADER],0))</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A6DFC59-E7EA-4B57-B353-7A9880ECDB2D}" name="Header" displayName="Header" ref="L1:Q8" totalsRowShown="0">
  <autoFilter ref="L1:Q8" xr:uid="{118DA69F-DE50-4215-B19B-5D228CB138DF}"/>
  <tableColumns count="6">
    <tableColumn id="2" xr3:uid="{693A10E7-1F7F-4F41-AC50-E5F16BD14501}" name="HEADER KEY" dataDxfId="80">
      <calculatedColumnFormula>ROW()-ROW(Header[[#Headers],[HEADER KEY]])</calculatedColumnFormula>
    </tableColumn>
    <tableColumn id="1" xr3:uid="{D862AEAF-0601-4F18-9E0B-25FD5B4E9B9E}" name="HEADER"/>
    <tableColumn id="3" xr3:uid="{80CD722C-74C9-4B68-8661-F06B3AA498B5}" name="DETAILS"/>
    <tableColumn id="4" xr3:uid="{FBA09B21-CD4B-4FD9-90B6-8D88B2E1A85A}" name="CALCULATION"/>
    <tableColumn id="5" xr3:uid="{BAF602F5-24A2-4F43-B5CE-8AE9A2F20EFA}" name="VAR CALCULATION"/>
    <tableColumn id="6" xr3:uid="{8A9E70C1-BE1B-4FA2-939E-B3FA990C5551}" name="CATEGORY"/>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3050AEB4-E17F-49D9-B265-29B20C33C674}" name="SubHeader" displayName="SubHeader" ref="L11:M24" totalsRowShown="0">
  <autoFilter ref="L11:M24" xr:uid="{EBA781D9-B19F-44D8-9FC4-CB0FD804DBE1}"/>
  <tableColumns count="2">
    <tableColumn id="1" xr3:uid="{C8422412-8D65-408A-9EE5-9EB10FC7F74B}" name="SUB HEADER KEY" dataDxfId="79">
      <calculatedColumnFormula>ROW()-ROW(SubHeader[[#Headers],[SUB HEADER KEY]])</calculatedColumnFormula>
    </tableColumn>
    <tableColumn id="2" xr3:uid="{0BC9F8EA-3F2D-449C-A558-3B52850CA174}" name="SUB HEADER"/>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08D684B-A08C-488E-A251-BB178CBDFEFF}" name="TimeSeries" displayName="TimeSeries" ref="A1:H21" totalsRowShown="0">
  <autoFilter ref="A1:H21" xr:uid="{251E21A9-5BCD-4AB3-99D1-0827FABA68DE}"/>
  <tableColumns count="8">
    <tableColumn id="1" xr3:uid="{14EE0AFF-F4F9-4090-8694-89D8A36DF3BD}" name="PERIOD KEY" dataDxfId="78">
      <calculatedColumnFormula>ROW()-ROW(TimeSeries[[#Headers],[PERIOD KEY]])</calculatedColumnFormula>
    </tableColumn>
    <tableColumn id="2" xr3:uid="{FE9FB38A-DC43-41D5-8337-9570D9DA24B0}" name="EOPERIOD KEY" dataDxfId="77"/>
    <tableColumn id="3" xr3:uid="{68F5D701-D494-4713-9BBA-AE46E1A85190}" name="CALENDAR YEAR" dataDxfId="76">
      <calculatedColumnFormula>YEAR(TimeSeries[[#This Row],[EOPERIOD KEY]])</calculatedColumnFormula>
    </tableColumn>
    <tableColumn id="4" xr3:uid="{F3154F43-E50E-45FB-AFE1-4C2A8BA4C9F6}" name="MONTH KEY" dataDxfId="75">
      <calculatedColumnFormula>MONTH(TimeSeries[[#This Row],[EOPERIOD KEY]])</calculatedColumnFormula>
    </tableColumn>
    <tableColumn id="5" xr3:uid="{A8559D2F-A878-4060-8525-1741AD75415A}" name="FISCAL YEAR" dataDxfId="74">
      <calculatedColumnFormula>YEAR(DATE(TimeSeries[[#This Row],[CALENDAR YEAR]],TimeSeries[[#This Row],[MONTH KEY]]+6,1))</calculatedColumnFormula>
    </tableColumn>
    <tableColumn id="6" xr3:uid="{156FB1DF-C23A-44B3-99CE-2E77D63D2D26}" name="QUARTER LABEL" dataDxfId="73">
      <calculatedColumnFormula>"Q" &amp; TimeSeries[[#This Row],[QUARTER KEY]]</calculatedColumnFormula>
    </tableColumn>
    <tableColumn id="7" xr3:uid="{0939A413-DD2C-444D-95BA-7466E66DD1D6}" name="EOPERIOD LABEL" dataDxfId="72">
      <calculatedColumnFormula>TEXT(TimeSeries[[#This Row],[EOPERIOD KEY]],"MMM YY")</calculatedColumnFormula>
    </tableColumn>
    <tableColumn id="8" xr3:uid="{929F51BC-C33A-4257-A05B-A3C869AC8D77}" name="QUARTER KEY" dataDxfId="71">
      <calculatedColumnFormula>MONTH(DATE(TimeSeries[[#This Row],[CALENDAR YEAR]],TimeSeries[[#This Row],[MONTH KEY]]+6,1))/3</calculatedColumnFormula>
    </tableColum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259E9D0-5C50-4B83-88DF-1F479A3D512D}" name="Scenario" displayName="Scenario" ref="A1:B3" totalsRowShown="0">
  <autoFilter ref="A1:B3" xr:uid="{4DE112E5-BF2C-410A-953D-0EDD46AACDCC}"/>
  <tableColumns count="2">
    <tableColumn id="1" xr3:uid="{960CC989-D501-4826-96D2-31462E88D215}" name="KEY"/>
    <tableColumn id="2" xr3:uid="{3A6058B7-46ED-411D-8876-21C234A41488}" name="SCENARIO"/>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89D2D1A-C7AB-4F0E-BBB2-FDDF4B5CBA07}" name="SumMethod" displayName="SumMethod" ref="A5:B7" totalsRowShown="0">
  <autoFilter ref="A5:B7" xr:uid="{A382E536-B438-44A3-AB28-D2A8DE523720}"/>
  <tableColumns count="2">
    <tableColumn id="1" xr3:uid="{72BB25E5-5396-49A8-95F0-C94584546038}" name="KEY"/>
    <tableColumn id="2" xr3:uid="{50C63554-5141-470D-BF6A-B097D6957827}" name="SUM METHOD"/>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A49DF61-9534-4EBB-9EE6-7FEF80C71B85}" name="DataType" displayName="DataType" ref="A9:B11" totalsRowShown="0">
  <autoFilter ref="A9:B11" xr:uid="{A00D6B41-6BDB-4869-B8D7-CDA8A6644005}"/>
  <tableColumns count="2">
    <tableColumn id="1" xr3:uid="{C557D3CA-5523-43AA-B6BD-613776899325}" name="KEY"/>
    <tableColumn id="2" xr3:uid="{723AA8EE-B921-4D1D-AC67-E1216A5B9625}" name="DATA TYPE"/>
  </tableColumns>
  <tableStyleInfo name="TableStyleMedium2" showFirstColumn="0" showLastColumn="0" showRowStripes="1" showColumnStripes="0"/>
</table>
</file>

<file path=xl/theme/theme1.xml><?xml version="1.0" encoding="utf-8"?>
<a:theme xmlns:a="http://schemas.openxmlformats.org/drawingml/2006/main" name="Theme3">
  <a:themeElements>
    <a:clrScheme name="Custom 4">
      <a:dk1>
        <a:srgbClr val="374649"/>
      </a:dk1>
      <a:lt1>
        <a:sysClr val="window" lastClr="FFFFFF"/>
      </a:lt1>
      <a:dk2>
        <a:srgbClr val="5F6B6D"/>
      </a:dk2>
      <a:lt2>
        <a:srgbClr val="A66999"/>
      </a:lt2>
      <a:accent1>
        <a:srgbClr val="01B8AA"/>
      </a:accent1>
      <a:accent2>
        <a:srgbClr val="F2C80F"/>
      </a:accent2>
      <a:accent3>
        <a:srgbClr val="FD625E"/>
      </a:accent3>
      <a:accent4>
        <a:srgbClr val="FE9666"/>
      </a:accent4>
      <a:accent5>
        <a:srgbClr val="3599B8"/>
      </a:accent5>
      <a:accent6>
        <a:srgbClr val="8AD4EB"/>
      </a:accent6>
      <a:hlink>
        <a:srgbClr val="3599B8"/>
      </a:hlink>
      <a:folHlink>
        <a:srgbClr val="DFBFBF"/>
      </a:folHlink>
    </a:clrScheme>
    <a:fontScheme name="Custom 3">
      <a:majorFont>
        <a:latin typeface="Tw Cen MT Condensed Extra Bold"/>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9.xml"/><Relationship Id="rId7" Type="http://schemas.openxmlformats.org/officeDocument/2006/relationships/table" Target="../tables/table13.xml"/><Relationship Id="rId2" Type="http://schemas.openxmlformats.org/officeDocument/2006/relationships/table" Target="../tables/table8.xml"/><Relationship Id="rId1" Type="http://schemas.openxmlformats.org/officeDocument/2006/relationships/table" Target="../tables/table7.xml"/><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8" Type="http://schemas.openxmlformats.org/officeDocument/2006/relationships/table" Target="../tables/table14.xml"/><Relationship Id="rId13" Type="http://schemas.openxmlformats.org/officeDocument/2006/relationships/table" Target="../tables/table19.xml"/><Relationship Id="rId3" Type="http://schemas.openxmlformats.org/officeDocument/2006/relationships/pivotTable" Target="../pivotTables/pivotTable6.xml"/><Relationship Id="rId7" Type="http://schemas.openxmlformats.org/officeDocument/2006/relationships/drawing" Target="../drawings/drawing20.xml"/><Relationship Id="rId12" Type="http://schemas.openxmlformats.org/officeDocument/2006/relationships/table" Target="../tables/table18.xml"/><Relationship Id="rId2" Type="http://schemas.openxmlformats.org/officeDocument/2006/relationships/pivotTable" Target="../pivotTables/pivotTable5.xml"/><Relationship Id="rId16" Type="http://schemas.microsoft.com/office/2007/relationships/slicer" Target="../slicers/slicer7.xml"/><Relationship Id="rId1" Type="http://schemas.openxmlformats.org/officeDocument/2006/relationships/pivotTable" Target="../pivotTables/pivotTable4.xml"/><Relationship Id="rId6" Type="http://schemas.openxmlformats.org/officeDocument/2006/relationships/printerSettings" Target="../printerSettings/printerSettings1.bin"/><Relationship Id="rId11" Type="http://schemas.openxmlformats.org/officeDocument/2006/relationships/table" Target="../tables/table17.xml"/><Relationship Id="rId5" Type="http://schemas.openxmlformats.org/officeDocument/2006/relationships/pivotTable" Target="../pivotTables/pivotTable8.xml"/><Relationship Id="rId15" Type="http://schemas.openxmlformats.org/officeDocument/2006/relationships/table" Target="../tables/table21.xml"/><Relationship Id="rId10" Type="http://schemas.openxmlformats.org/officeDocument/2006/relationships/table" Target="../tables/table16.xml"/><Relationship Id="rId4" Type="http://schemas.openxmlformats.org/officeDocument/2006/relationships/pivotTable" Target="../pivotTables/pivotTable7.xml"/><Relationship Id="rId9" Type="http://schemas.openxmlformats.org/officeDocument/2006/relationships/table" Target="../tables/table15.xml"/><Relationship Id="rId14" Type="http://schemas.openxmlformats.org/officeDocument/2006/relationships/table" Target="../tables/table20.xml"/></Relationships>
</file>

<file path=xl/worksheets/_rels/sheet14.xml.rels><?xml version="1.0" encoding="UTF-8" standalone="yes"?>
<Relationships xmlns="http://schemas.openxmlformats.org/package/2006/relationships"><Relationship Id="rId8" Type="http://schemas.openxmlformats.org/officeDocument/2006/relationships/table" Target="../tables/table26.xml"/><Relationship Id="rId3" Type="http://schemas.openxmlformats.org/officeDocument/2006/relationships/pivotTable" Target="../pivotTables/pivotTable11.xml"/><Relationship Id="rId7" Type="http://schemas.openxmlformats.org/officeDocument/2006/relationships/table" Target="../tables/table2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table" Target="../tables/table24.xml"/><Relationship Id="rId5" Type="http://schemas.openxmlformats.org/officeDocument/2006/relationships/table" Target="../tables/table23.xml"/><Relationship Id="rId4" Type="http://schemas.openxmlformats.org/officeDocument/2006/relationships/table" Target="../tables/table22.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rinterSettings" Target="../printerSettings/printerSettings2.bin"/><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7.xml"/><Relationship Id="rId5" Type="http://schemas.microsoft.com/office/2007/relationships/slicer" Target="../slicers/slicer2.xml"/><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1.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7.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8.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9.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65F53-0105-4A1D-88C6-F8BFFF5A7490}">
  <dimension ref="A1:AC44"/>
  <sheetViews>
    <sheetView tabSelected="1" workbookViewId="0"/>
  </sheetViews>
  <sheetFormatPr defaultColWidth="0" defaultRowHeight="12.75" zeroHeight="1" x14ac:dyDescent="0.2"/>
  <cols>
    <col min="1" max="3" width="9.140625" style="17" customWidth="1"/>
    <col min="4" max="29" width="9.140625" style="16" customWidth="1"/>
    <col min="30" max="16384" width="9.140625" style="16" hidden="1"/>
  </cols>
  <sheetData>
    <row r="1" spans="5:9" x14ac:dyDescent="0.2"/>
    <row r="2" spans="5:9" x14ac:dyDescent="0.2"/>
    <row r="3" spans="5:9" x14ac:dyDescent="0.2"/>
    <row r="4" spans="5:9" x14ac:dyDescent="0.2"/>
    <row r="5" spans="5:9" x14ac:dyDescent="0.2"/>
    <row r="6" spans="5:9" x14ac:dyDescent="0.2">
      <c r="E6" s="26"/>
      <c r="F6" s="26"/>
      <c r="G6" s="26"/>
      <c r="H6" s="26"/>
      <c r="I6" s="26"/>
    </row>
    <row r="7" spans="5:9" x14ac:dyDescent="0.2">
      <c r="E7" s="26"/>
      <c r="F7" s="26"/>
      <c r="G7" s="26"/>
      <c r="H7" s="26"/>
      <c r="I7" s="26"/>
    </row>
    <row r="8" spans="5:9" x14ac:dyDescent="0.2">
      <c r="E8" s="26"/>
      <c r="F8" s="26"/>
      <c r="G8" s="26"/>
      <c r="H8" s="26"/>
      <c r="I8" s="26"/>
    </row>
    <row r="9" spans="5:9" x14ac:dyDescent="0.2">
      <c r="E9" s="26"/>
      <c r="F9" s="26"/>
      <c r="G9" s="26"/>
      <c r="H9" s="26"/>
      <c r="I9" s="26"/>
    </row>
    <row r="10" spans="5:9" x14ac:dyDescent="0.2">
      <c r="E10" s="26"/>
      <c r="F10" s="26"/>
      <c r="G10" s="26"/>
      <c r="H10" s="26"/>
      <c r="I10" s="26"/>
    </row>
    <row r="11" spans="5:9" x14ac:dyDescent="0.2">
      <c r="E11" s="26"/>
      <c r="F11" s="26"/>
      <c r="G11" s="26"/>
      <c r="H11" s="26"/>
      <c r="I11" s="26"/>
    </row>
    <row r="12" spans="5:9" x14ac:dyDescent="0.2">
      <c r="E12" s="26"/>
      <c r="F12" s="26"/>
      <c r="G12" s="26"/>
      <c r="H12" s="26"/>
      <c r="I12" s="26"/>
    </row>
    <row r="13" spans="5:9" x14ac:dyDescent="0.2">
      <c r="E13" s="26"/>
      <c r="F13" s="26"/>
      <c r="G13" s="26"/>
      <c r="H13" s="26"/>
      <c r="I13" s="26"/>
    </row>
    <row r="14" spans="5:9" x14ac:dyDescent="0.2">
      <c r="E14" s="26"/>
      <c r="F14" s="26"/>
      <c r="G14" s="26"/>
      <c r="H14" s="26"/>
      <c r="I14" s="26"/>
    </row>
    <row r="15" spans="5:9" x14ac:dyDescent="0.2">
      <c r="E15" s="26"/>
      <c r="F15" s="26"/>
      <c r="G15" s="26"/>
      <c r="H15" s="26"/>
      <c r="I15" s="26"/>
    </row>
    <row r="16" spans="5:9" x14ac:dyDescent="0.2">
      <c r="E16" s="26"/>
      <c r="F16" s="26"/>
      <c r="G16" s="26"/>
      <c r="H16" s="26"/>
      <c r="I16" s="26"/>
    </row>
    <row r="17" spans="5:9" x14ac:dyDescent="0.2">
      <c r="E17" s="26"/>
      <c r="F17" s="26"/>
      <c r="G17" s="26"/>
      <c r="H17" s="26"/>
      <c r="I17" s="26"/>
    </row>
    <row r="18" spans="5:9" x14ac:dyDescent="0.2">
      <c r="E18" s="26"/>
      <c r="F18" s="26"/>
      <c r="G18" s="26"/>
      <c r="H18" s="26"/>
      <c r="I18" s="26"/>
    </row>
    <row r="19" spans="5:9" x14ac:dyDescent="0.2">
      <c r="E19" s="26"/>
      <c r="F19" s="26"/>
      <c r="G19" s="26"/>
      <c r="H19" s="26"/>
      <c r="I19" s="26"/>
    </row>
    <row r="20" spans="5:9" x14ac:dyDescent="0.2">
      <c r="E20" s="26"/>
      <c r="F20" s="26"/>
      <c r="G20" s="26"/>
      <c r="H20" s="26"/>
      <c r="I20" s="26"/>
    </row>
    <row r="21" spans="5:9" x14ac:dyDescent="0.2"/>
    <row r="22" spans="5:9" x14ac:dyDescent="0.2"/>
    <row r="23" spans="5:9" x14ac:dyDescent="0.2"/>
    <row r="24" spans="5:9" x14ac:dyDescent="0.2"/>
    <row r="25" spans="5:9" x14ac:dyDescent="0.2"/>
    <row r="26" spans="5:9" x14ac:dyDescent="0.2"/>
    <row r="27" spans="5:9" x14ac:dyDescent="0.2"/>
    <row r="28" spans="5:9" x14ac:dyDescent="0.2"/>
    <row r="29" spans="5:9" x14ac:dyDescent="0.2"/>
    <row r="30" spans="5:9" x14ac:dyDescent="0.2"/>
    <row r="31" spans="5:9" x14ac:dyDescent="0.2"/>
    <row r="32" spans="5:9"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sheetData>
  <sheetProtection selectLockedCells="1" selectUnlockedCell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742FC-36EE-47B7-B14A-5B2C5F5EB264}">
  <dimension ref="A1:Q43"/>
  <sheetViews>
    <sheetView workbookViewId="0">
      <selection activeCell="H26" sqref="H26"/>
    </sheetView>
  </sheetViews>
  <sheetFormatPr defaultRowHeight="12.75" x14ac:dyDescent="0.2"/>
  <cols>
    <col min="1" max="1" width="10.140625" customWidth="1"/>
    <col min="2" max="3" width="26.28515625" customWidth="1"/>
    <col min="4" max="4" width="21.7109375" bestFit="1" customWidth="1"/>
    <col min="5" max="7" width="21.7109375" customWidth="1"/>
    <col min="12" max="12" width="16" customWidth="1"/>
    <col min="13" max="13" width="21.7109375" bestFit="1" customWidth="1"/>
    <col min="15" max="15" width="14.28515625" bestFit="1" customWidth="1"/>
  </cols>
  <sheetData>
    <row r="1" spans="1:17" x14ac:dyDescent="0.2">
      <c r="A1" t="s">
        <v>75</v>
      </c>
      <c r="B1" t="s">
        <v>54</v>
      </c>
      <c r="C1" t="s">
        <v>91</v>
      </c>
      <c r="D1" t="s">
        <v>84</v>
      </c>
      <c r="E1" t="s">
        <v>99</v>
      </c>
      <c r="F1" t="s">
        <v>85</v>
      </c>
      <c r="G1" t="s">
        <v>100</v>
      </c>
      <c r="H1" t="s">
        <v>88</v>
      </c>
      <c r="I1" t="s">
        <v>90</v>
      </c>
      <c r="J1" t="s">
        <v>148</v>
      </c>
      <c r="L1" t="s">
        <v>85</v>
      </c>
      <c r="M1" t="s">
        <v>84</v>
      </c>
      <c r="N1" t="s">
        <v>86</v>
      </c>
      <c r="O1" t="s">
        <v>87</v>
      </c>
      <c r="P1" t="s">
        <v>92</v>
      </c>
      <c r="Q1" t="s">
        <v>91</v>
      </c>
    </row>
    <row r="2" spans="1:17" x14ac:dyDescent="0.2">
      <c r="A2">
        <f>ROW()-ROW(COA[[#Headers],[ACCOUNT KEY]])</f>
        <v>1</v>
      </c>
      <c r="B2" t="s">
        <v>51</v>
      </c>
      <c r="C2" t="s">
        <v>0</v>
      </c>
      <c r="D2" t="s">
        <v>51</v>
      </c>
      <c r="E2" t="s">
        <v>51</v>
      </c>
      <c r="F2">
        <f>INDEX(Header[HEADER KEY],MATCH(COA[[#This Row],[HEADER]],Header[HEADER],0))</f>
        <v>1</v>
      </c>
      <c r="G2">
        <v>0</v>
      </c>
      <c r="H2">
        <v>1</v>
      </c>
      <c r="I2">
        <v>1</v>
      </c>
      <c r="J2">
        <f>INDEX(SubHeader[SUB HEADER KEY],MATCH(COA[[#This Row],[SUB-HEADER]],SubHeader[SUB HEADER],0))</f>
        <v>1</v>
      </c>
      <c r="L2">
        <f>ROW()-ROW(Header[[#Headers],[HEADER KEY]])</f>
        <v>1</v>
      </c>
      <c r="M2" t="s">
        <v>51</v>
      </c>
      <c r="N2">
        <v>0</v>
      </c>
      <c r="O2">
        <v>1</v>
      </c>
      <c r="P2">
        <v>1</v>
      </c>
      <c r="Q2" t="s">
        <v>0</v>
      </c>
    </row>
    <row r="3" spans="1:17" x14ac:dyDescent="0.2">
      <c r="A3">
        <f>ROW()-ROW(COA[[#Headers],[ACCOUNT KEY]])</f>
        <v>2</v>
      </c>
      <c r="B3" t="s">
        <v>48</v>
      </c>
      <c r="C3" t="s">
        <v>0</v>
      </c>
      <c r="D3" t="s">
        <v>50</v>
      </c>
      <c r="E3" t="s">
        <v>48</v>
      </c>
      <c r="F3">
        <f>INDEX(Header[HEADER KEY],MATCH(COA[[#This Row],[HEADER]],Header[HEADER],0))</f>
        <v>6</v>
      </c>
      <c r="G3">
        <v>0</v>
      </c>
      <c r="H3">
        <v>1</v>
      </c>
      <c r="I3">
        <v>1</v>
      </c>
      <c r="J3">
        <f>INDEX(SubHeader[SUB HEADER KEY],MATCH(COA[[#This Row],[SUB-HEADER]],SubHeader[SUB HEADER],0))</f>
        <v>2</v>
      </c>
      <c r="L3">
        <f>ROW()-ROW(Header[[#Headers],[HEADER KEY]])</f>
        <v>2</v>
      </c>
      <c r="M3" t="s">
        <v>1</v>
      </c>
      <c r="N3">
        <v>1</v>
      </c>
      <c r="O3">
        <v>1</v>
      </c>
      <c r="P3">
        <v>2</v>
      </c>
      <c r="Q3" t="s">
        <v>138</v>
      </c>
    </row>
    <row r="4" spans="1:17" x14ac:dyDescent="0.2">
      <c r="A4">
        <f>ROW()-ROW(COA[[#Headers],[ACCOUNT KEY]])</f>
        <v>3</v>
      </c>
      <c r="B4" t="s">
        <v>49</v>
      </c>
      <c r="C4" t="s">
        <v>0</v>
      </c>
      <c r="D4" t="s">
        <v>50</v>
      </c>
      <c r="E4" t="s">
        <v>49</v>
      </c>
      <c r="F4">
        <f>INDEX(Header[HEADER KEY],MATCH(COA[[#This Row],[HEADER]],Header[HEADER],0))</f>
        <v>6</v>
      </c>
      <c r="G4">
        <v>0</v>
      </c>
      <c r="H4">
        <v>1</v>
      </c>
      <c r="I4">
        <v>1</v>
      </c>
      <c r="J4">
        <f>INDEX(SubHeader[SUB HEADER KEY],MATCH(COA[[#This Row],[SUB-HEADER]],SubHeader[SUB HEADER],0))</f>
        <v>3</v>
      </c>
      <c r="L4">
        <f>ROW()-ROW(Header[[#Headers],[HEADER KEY]])</f>
        <v>3</v>
      </c>
      <c r="M4" t="s">
        <v>3</v>
      </c>
      <c r="N4">
        <v>0</v>
      </c>
      <c r="O4">
        <v>2</v>
      </c>
      <c r="P4">
        <v>1</v>
      </c>
    </row>
    <row r="5" spans="1:17" x14ac:dyDescent="0.2">
      <c r="A5">
        <f>ROW()-ROW(COA[[#Headers],[ACCOUNT KEY]])</f>
        <v>4</v>
      </c>
      <c r="B5" t="s">
        <v>2</v>
      </c>
      <c r="C5" t="s">
        <v>0</v>
      </c>
      <c r="D5" t="s">
        <v>1</v>
      </c>
      <c r="E5" t="s">
        <v>2</v>
      </c>
      <c r="F5">
        <f>INDEX(Header[HEADER KEY],MATCH(COA[[#This Row],[HEADER]],Header[HEADER],0))</f>
        <v>2</v>
      </c>
      <c r="G5">
        <v>0</v>
      </c>
      <c r="H5">
        <v>1</v>
      </c>
      <c r="I5">
        <v>-1</v>
      </c>
      <c r="J5">
        <f>INDEX(SubHeader[SUB HEADER KEY],MATCH(COA[[#This Row],[SUB-HEADER]],SubHeader[SUB HEADER],0))</f>
        <v>4</v>
      </c>
      <c r="L5">
        <f>ROW()-ROW(Header[[#Headers],[HEADER KEY]])</f>
        <v>4</v>
      </c>
      <c r="M5" t="s">
        <v>4</v>
      </c>
      <c r="N5">
        <v>1</v>
      </c>
      <c r="O5">
        <v>3</v>
      </c>
      <c r="P5">
        <v>2</v>
      </c>
      <c r="Q5" t="s">
        <v>138</v>
      </c>
    </row>
    <row r="6" spans="1:17" x14ac:dyDescent="0.2">
      <c r="A6">
        <f>ROW()-ROW(COA[[#Headers],[ACCOUNT KEY]])</f>
        <v>5</v>
      </c>
      <c r="B6" t="s">
        <v>89</v>
      </c>
      <c r="C6" t="s">
        <v>0</v>
      </c>
      <c r="D6" t="s">
        <v>1</v>
      </c>
      <c r="E6" t="s">
        <v>89</v>
      </c>
      <c r="F6">
        <f>INDEX(Header[HEADER KEY],MATCH(COA[[#This Row],[HEADER]],Header[HEADER],0))</f>
        <v>2</v>
      </c>
      <c r="G6">
        <v>0</v>
      </c>
      <c r="H6">
        <v>1</v>
      </c>
      <c r="I6">
        <v>-1</v>
      </c>
      <c r="J6">
        <f>INDEX(SubHeader[SUB HEADER KEY],MATCH(COA[[#This Row],[SUB-HEADER]],SubHeader[SUB HEADER],0))</f>
        <v>5</v>
      </c>
      <c r="L6">
        <f>ROW()-ROW(Header[[#Headers],[HEADER KEY]])</f>
        <v>5</v>
      </c>
      <c r="M6" t="s">
        <v>101</v>
      </c>
      <c r="N6">
        <v>0</v>
      </c>
      <c r="O6">
        <v>2</v>
      </c>
      <c r="P6">
        <v>1</v>
      </c>
    </row>
    <row r="7" spans="1:17" x14ac:dyDescent="0.2">
      <c r="A7">
        <f>ROW()-ROW(COA[[#Headers],[ACCOUNT KEY]])</f>
        <v>6</v>
      </c>
      <c r="B7" t="s">
        <v>52</v>
      </c>
      <c r="C7" t="s">
        <v>0</v>
      </c>
      <c r="D7" t="s">
        <v>1</v>
      </c>
      <c r="E7" t="s">
        <v>52</v>
      </c>
      <c r="F7">
        <f>INDEX(Header[HEADER KEY],MATCH(COA[[#This Row],[HEADER]],Header[HEADER],0))</f>
        <v>2</v>
      </c>
      <c r="G7">
        <v>0</v>
      </c>
      <c r="H7">
        <v>-1</v>
      </c>
      <c r="I7">
        <v>1</v>
      </c>
      <c r="J7">
        <f>INDEX(SubHeader[SUB HEADER KEY],MATCH(COA[[#This Row],[SUB-HEADER]],SubHeader[SUB HEADER],0))</f>
        <v>6</v>
      </c>
      <c r="L7">
        <f>ROW()-ROW(Header[[#Headers],[HEADER KEY]])</f>
        <v>6</v>
      </c>
      <c r="M7" t="s">
        <v>50</v>
      </c>
      <c r="N7">
        <v>1</v>
      </c>
      <c r="O7">
        <v>1</v>
      </c>
      <c r="P7">
        <v>1</v>
      </c>
      <c r="Q7" t="s">
        <v>0</v>
      </c>
    </row>
    <row r="8" spans="1:17" x14ac:dyDescent="0.2">
      <c r="A8">
        <f>ROW()-ROW(COA[[#Headers],[ACCOUNT KEY]])</f>
        <v>7</v>
      </c>
      <c r="B8" t="s">
        <v>6</v>
      </c>
      <c r="C8" t="s">
        <v>138</v>
      </c>
      <c r="D8" t="s">
        <v>4</v>
      </c>
      <c r="E8" t="s">
        <v>5</v>
      </c>
      <c r="F8">
        <f>INDEX(Header[HEADER KEY],MATCH(COA[[#This Row],[HEADER]],Header[HEADER],0))</f>
        <v>4</v>
      </c>
      <c r="G8">
        <v>1</v>
      </c>
      <c r="H8">
        <v>1</v>
      </c>
      <c r="I8">
        <v>-1</v>
      </c>
      <c r="J8">
        <f>INDEX(SubHeader[SUB HEADER KEY],MATCH(COA[[#This Row],[SUB-HEADER]],SubHeader[SUB HEADER],0))</f>
        <v>7</v>
      </c>
      <c r="L8">
        <f>ROW()-ROW(Header[[#Headers],[HEADER KEY]])</f>
        <v>7</v>
      </c>
      <c r="M8" t="s">
        <v>83</v>
      </c>
      <c r="N8">
        <v>0</v>
      </c>
      <c r="O8">
        <v>2</v>
      </c>
      <c r="P8">
        <v>1</v>
      </c>
    </row>
    <row r="9" spans="1:17" x14ac:dyDescent="0.2">
      <c r="A9">
        <f>ROW()-ROW(COA[[#Headers],[ACCOUNT KEY]])</f>
        <v>8</v>
      </c>
      <c r="B9" t="s">
        <v>7</v>
      </c>
      <c r="C9" t="s">
        <v>138</v>
      </c>
      <c r="D9" t="s">
        <v>4</v>
      </c>
      <c r="E9" t="s">
        <v>5</v>
      </c>
      <c r="F9">
        <f>INDEX(Header[HEADER KEY],MATCH(COA[[#This Row],[HEADER]],Header[HEADER],0))</f>
        <v>4</v>
      </c>
      <c r="G9">
        <v>1</v>
      </c>
      <c r="H9">
        <v>1</v>
      </c>
      <c r="I9">
        <v>-1</v>
      </c>
      <c r="J9">
        <f>INDEX(SubHeader[SUB HEADER KEY],MATCH(COA[[#This Row],[SUB-HEADER]],SubHeader[SUB HEADER],0))</f>
        <v>7</v>
      </c>
    </row>
    <row r="10" spans="1:17" x14ac:dyDescent="0.2">
      <c r="A10">
        <f>ROW()-ROW(COA[[#Headers],[ACCOUNT KEY]])</f>
        <v>9</v>
      </c>
      <c r="B10" t="s">
        <v>8</v>
      </c>
      <c r="C10" t="s">
        <v>138</v>
      </c>
      <c r="D10" t="s">
        <v>4</v>
      </c>
      <c r="E10" t="s">
        <v>5</v>
      </c>
      <c r="F10">
        <f>INDEX(Header[HEADER KEY],MATCH(COA[[#This Row],[HEADER]],Header[HEADER],0))</f>
        <v>4</v>
      </c>
      <c r="G10">
        <v>1</v>
      </c>
      <c r="H10">
        <v>1</v>
      </c>
      <c r="I10">
        <v>-1</v>
      </c>
      <c r="J10">
        <f>INDEX(SubHeader[SUB HEADER KEY],MATCH(COA[[#This Row],[SUB-HEADER]],SubHeader[SUB HEADER],0))</f>
        <v>7</v>
      </c>
    </row>
    <row r="11" spans="1:17" x14ac:dyDescent="0.2">
      <c r="A11">
        <f>ROW()-ROW(COA[[#Headers],[ACCOUNT KEY]])</f>
        <v>10</v>
      </c>
      <c r="B11" t="s">
        <v>9</v>
      </c>
      <c r="C11" t="s">
        <v>138</v>
      </c>
      <c r="D11" t="s">
        <v>4</v>
      </c>
      <c r="E11" t="s">
        <v>5</v>
      </c>
      <c r="F11">
        <f>INDEX(Header[HEADER KEY],MATCH(COA[[#This Row],[HEADER]],Header[HEADER],0))</f>
        <v>4</v>
      </c>
      <c r="G11">
        <v>1</v>
      </c>
      <c r="H11">
        <v>1</v>
      </c>
      <c r="I11">
        <v>-1</v>
      </c>
      <c r="J11">
        <f>INDEX(SubHeader[SUB HEADER KEY],MATCH(COA[[#This Row],[SUB-HEADER]],SubHeader[SUB HEADER],0))</f>
        <v>7</v>
      </c>
      <c r="L11" t="s">
        <v>148</v>
      </c>
      <c r="M11" t="s">
        <v>170</v>
      </c>
    </row>
    <row r="12" spans="1:17" x14ac:dyDescent="0.2">
      <c r="A12">
        <f>ROW()-ROW(COA[[#Headers],[ACCOUNT KEY]])</f>
        <v>11</v>
      </c>
      <c r="B12" t="s">
        <v>10</v>
      </c>
      <c r="C12" t="s">
        <v>138</v>
      </c>
      <c r="D12" t="s">
        <v>4</v>
      </c>
      <c r="E12" t="s">
        <v>5</v>
      </c>
      <c r="F12">
        <f>INDEX(Header[HEADER KEY],MATCH(COA[[#This Row],[HEADER]],Header[HEADER],0))</f>
        <v>4</v>
      </c>
      <c r="G12">
        <v>1</v>
      </c>
      <c r="H12">
        <v>1</v>
      </c>
      <c r="I12">
        <v>-1</v>
      </c>
      <c r="J12">
        <f>INDEX(SubHeader[SUB HEADER KEY],MATCH(COA[[#This Row],[SUB-HEADER]],SubHeader[SUB HEADER],0))</f>
        <v>7</v>
      </c>
      <c r="L12">
        <f>ROW()-ROW(SubHeader[[#Headers],[SUB HEADER KEY]])</f>
        <v>1</v>
      </c>
      <c r="M12" t="s">
        <v>51</v>
      </c>
    </row>
    <row r="13" spans="1:17" x14ac:dyDescent="0.2">
      <c r="A13">
        <f>ROW()-ROW(COA[[#Headers],[ACCOUNT KEY]])</f>
        <v>12</v>
      </c>
      <c r="B13" t="s">
        <v>11</v>
      </c>
      <c r="C13" t="s">
        <v>138</v>
      </c>
      <c r="D13" t="s">
        <v>4</v>
      </c>
      <c r="E13" t="s">
        <v>5</v>
      </c>
      <c r="F13">
        <f>INDEX(Header[HEADER KEY],MATCH(COA[[#This Row],[HEADER]],Header[HEADER],0))</f>
        <v>4</v>
      </c>
      <c r="G13">
        <v>1</v>
      </c>
      <c r="H13">
        <v>1</v>
      </c>
      <c r="I13">
        <v>-1</v>
      </c>
      <c r="J13">
        <f>INDEX(SubHeader[SUB HEADER KEY],MATCH(COA[[#This Row],[SUB-HEADER]],SubHeader[SUB HEADER],0))</f>
        <v>7</v>
      </c>
      <c r="L13">
        <f>ROW()-ROW(SubHeader[[#Headers],[SUB HEADER KEY]])</f>
        <v>2</v>
      </c>
      <c r="M13" t="s">
        <v>48</v>
      </c>
    </row>
    <row r="14" spans="1:17" x14ac:dyDescent="0.2">
      <c r="A14">
        <f>ROW()-ROW(COA[[#Headers],[ACCOUNT KEY]])</f>
        <v>13</v>
      </c>
      <c r="B14" t="s">
        <v>13</v>
      </c>
      <c r="C14" t="s">
        <v>138</v>
      </c>
      <c r="D14" t="s">
        <v>4</v>
      </c>
      <c r="E14" t="s">
        <v>12</v>
      </c>
      <c r="F14">
        <f>INDEX(Header[HEADER KEY],MATCH(COA[[#This Row],[HEADER]],Header[HEADER],0))</f>
        <v>4</v>
      </c>
      <c r="G14">
        <v>1</v>
      </c>
      <c r="H14">
        <v>1</v>
      </c>
      <c r="I14">
        <v>-1</v>
      </c>
      <c r="J14">
        <f>INDEX(SubHeader[SUB HEADER KEY],MATCH(COA[[#This Row],[SUB-HEADER]],SubHeader[SUB HEADER],0))</f>
        <v>8</v>
      </c>
      <c r="L14">
        <f>ROW()-ROW(SubHeader[[#Headers],[SUB HEADER KEY]])</f>
        <v>3</v>
      </c>
      <c r="M14" t="s">
        <v>49</v>
      </c>
    </row>
    <row r="15" spans="1:17" x14ac:dyDescent="0.2">
      <c r="A15">
        <f>ROW()-ROW(COA[[#Headers],[ACCOUNT KEY]])</f>
        <v>14</v>
      </c>
      <c r="B15" t="s">
        <v>14</v>
      </c>
      <c r="C15" t="s">
        <v>138</v>
      </c>
      <c r="D15" t="s">
        <v>4</v>
      </c>
      <c r="E15" t="s">
        <v>12</v>
      </c>
      <c r="F15">
        <f>INDEX(Header[HEADER KEY],MATCH(COA[[#This Row],[HEADER]],Header[HEADER],0))</f>
        <v>4</v>
      </c>
      <c r="G15">
        <v>1</v>
      </c>
      <c r="H15">
        <v>1</v>
      </c>
      <c r="I15">
        <v>-1</v>
      </c>
      <c r="J15">
        <f>INDEX(SubHeader[SUB HEADER KEY],MATCH(COA[[#This Row],[SUB-HEADER]],SubHeader[SUB HEADER],0))</f>
        <v>8</v>
      </c>
      <c r="L15">
        <f>ROW()-ROW(SubHeader[[#Headers],[SUB HEADER KEY]])</f>
        <v>4</v>
      </c>
      <c r="M15" t="s">
        <v>2</v>
      </c>
    </row>
    <row r="16" spans="1:17" x14ac:dyDescent="0.2">
      <c r="A16">
        <f>ROW()-ROW(COA[[#Headers],[ACCOUNT KEY]])</f>
        <v>15</v>
      </c>
      <c r="B16" t="s">
        <v>15</v>
      </c>
      <c r="C16" t="s">
        <v>138</v>
      </c>
      <c r="D16" t="s">
        <v>4</v>
      </c>
      <c r="E16" t="s">
        <v>12</v>
      </c>
      <c r="F16">
        <f>INDEX(Header[HEADER KEY],MATCH(COA[[#This Row],[HEADER]],Header[HEADER],0))</f>
        <v>4</v>
      </c>
      <c r="G16">
        <v>1</v>
      </c>
      <c r="H16">
        <v>1</v>
      </c>
      <c r="I16">
        <v>-1</v>
      </c>
      <c r="J16">
        <f>INDEX(SubHeader[SUB HEADER KEY],MATCH(COA[[#This Row],[SUB-HEADER]],SubHeader[SUB HEADER],0))</f>
        <v>8</v>
      </c>
      <c r="L16">
        <f>ROW()-ROW(SubHeader[[#Headers],[SUB HEADER KEY]])</f>
        <v>5</v>
      </c>
      <c r="M16" t="s">
        <v>89</v>
      </c>
    </row>
    <row r="17" spans="1:13" x14ac:dyDescent="0.2">
      <c r="A17">
        <f>ROW()-ROW(COA[[#Headers],[ACCOUNT KEY]])</f>
        <v>16</v>
      </c>
      <c r="B17" t="s">
        <v>17</v>
      </c>
      <c r="C17" t="s">
        <v>138</v>
      </c>
      <c r="D17" t="s">
        <v>4</v>
      </c>
      <c r="E17" t="s">
        <v>16</v>
      </c>
      <c r="F17">
        <f>INDEX(Header[HEADER KEY],MATCH(COA[[#This Row],[HEADER]],Header[HEADER],0))</f>
        <v>4</v>
      </c>
      <c r="G17">
        <v>1</v>
      </c>
      <c r="H17">
        <v>1</v>
      </c>
      <c r="I17">
        <v>-1</v>
      </c>
      <c r="J17">
        <f>INDEX(SubHeader[SUB HEADER KEY],MATCH(COA[[#This Row],[SUB-HEADER]],SubHeader[SUB HEADER],0))</f>
        <v>9</v>
      </c>
      <c r="L17">
        <f>ROW()-ROW(SubHeader[[#Headers],[SUB HEADER KEY]])</f>
        <v>6</v>
      </c>
      <c r="M17" t="s">
        <v>52</v>
      </c>
    </row>
    <row r="18" spans="1:13" x14ac:dyDescent="0.2">
      <c r="A18">
        <f>ROW()-ROW(COA[[#Headers],[ACCOUNT KEY]])</f>
        <v>17</v>
      </c>
      <c r="B18" t="s">
        <v>18</v>
      </c>
      <c r="C18" t="s">
        <v>138</v>
      </c>
      <c r="D18" t="s">
        <v>4</v>
      </c>
      <c r="E18" t="s">
        <v>16</v>
      </c>
      <c r="F18">
        <f>INDEX(Header[HEADER KEY],MATCH(COA[[#This Row],[HEADER]],Header[HEADER],0))</f>
        <v>4</v>
      </c>
      <c r="G18">
        <v>1</v>
      </c>
      <c r="H18">
        <v>1</v>
      </c>
      <c r="I18">
        <v>-1</v>
      </c>
      <c r="J18">
        <f>INDEX(SubHeader[SUB HEADER KEY],MATCH(COA[[#This Row],[SUB-HEADER]],SubHeader[SUB HEADER],0))</f>
        <v>9</v>
      </c>
      <c r="L18">
        <f>ROW()-ROW(SubHeader[[#Headers],[SUB HEADER KEY]])</f>
        <v>7</v>
      </c>
      <c r="M18" t="s">
        <v>5</v>
      </c>
    </row>
    <row r="19" spans="1:13" x14ac:dyDescent="0.2">
      <c r="A19">
        <f>ROW()-ROW(COA[[#Headers],[ACCOUNT KEY]])</f>
        <v>18</v>
      </c>
      <c r="B19" t="s">
        <v>19</v>
      </c>
      <c r="C19" t="s">
        <v>138</v>
      </c>
      <c r="D19" t="s">
        <v>4</v>
      </c>
      <c r="E19" t="s">
        <v>16</v>
      </c>
      <c r="F19">
        <f>INDEX(Header[HEADER KEY],MATCH(COA[[#This Row],[HEADER]],Header[HEADER],0))</f>
        <v>4</v>
      </c>
      <c r="G19">
        <v>1</v>
      </c>
      <c r="H19">
        <v>1</v>
      </c>
      <c r="I19">
        <v>-1</v>
      </c>
      <c r="J19">
        <f>INDEX(SubHeader[SUB HEADER KEY],MATCH(COA[[#This Row],[SUB-HEADER]],SubHeader[SUB HEADER],0))</f>
        <v>9</v>
      </c>
      <c r="L19">
        <f>ROW()-ROW(SubHeader[[#Headers],[SUB HEADER KEY]])</f>
        <v>8</v>
      </c>
      <c r="M19" t="s">
        <v>12</v>
      </c>
    </row>
    <row r="20" spans="1:13" x14ac:dyDescent="0.2">
      <c r="A20">
        <f>ROW()-ROW(COA[[#Headers],[ACCOUNT KEY]])</f>
        <v>19</v>
      </c>
      <c r="B20" t="s">
        <v>20</v>
      </c>
      <c r="C20" t="s">
        <v>138</v>
      </c>
      <c r="D20" t="s">
        <v>4</v>
      </c>
      <c r="E20" t="s">
        <v>16</v>
      </c>
      <c r="F20">
        <f>INDEX(Header[HEADER KEY],MATCH(COA[[#This Row],[HEADER]],Header[HEADER],0))</f>
        <v>4</v>
      </c>
      <c r="G20">
        <v>1</v>
      </c>
      <c r="H20">
        <v>1</v>
      </c>
      <c r="I20">
        <v>-1</v>
      </c>
      <c r="J20">
        <f>INDEX(SubHeader[SUB HEADER KEY],MATCH(COA[[#This Row],[SUB-HEADER]],SubHeader[SUB HEADER],0))</f>
        <v>9</v>
      </c>
      <c r="L20">
        <f>ROW()-ROW(SubHeader[[#Headers],[SUB HEADER KEY]])</f>
        <v>9</v>
      </c>
      <c r="M20" t="s">
        <v>16</v>
      </c>
    </row>
    <row r="21" spans="1:13" x14ac:dyDescent="0.2">
      <c r="A21">
        <f>ROW()-ROW(COA[[#Headers],[ACCOUNT KEY]])</f>
        <v>20</v>
      </c>
      <c r="B21" t="s">
        <v>21</v>
      </c>
      <c r="C21" t="s">
        <v>138</v>
      </c>
      <c r="D21" t="s">
        <v>4</v>
      </c>
      <c r="E21" t="s">
        <v>16</v>
      </c>
      <c r="F21">
        <f>INDEX(Header[HEADER KEY],MATCH(COA[[#This Row],[HEADER]],Header[HEADER],0))</f>
        <v>4</v>
      </c>
      <c r="G21">
        <v>1</v>
      </c>
      <c r="H21">
        <v>1</v>
      </c>
      <c r="I21">
        <v>-1</v>
      </c>
      <c r="J21">
        <f>INDEX(SubHeader[SUB HEADER KEY],MATCH(COA[[#This Row],[SUB-HEADER]],SubHeader[SUB HEADER],0))</f>
        <v>9</v>
      </c>
      <c r="L21">
        <f>ROW()-ROW(SubHeader[[#Headers],[SUB HEADER KEY]])</f>
        <v>10</v>
      </c>
      <c r="M21" t="s">
        <v>25</v>
      </c>
    </row>
    <row r="22" spans="1:13" x14ac:dyDescent="0.2">
      <c r="A22">
        <f>ROW()-ROW(COA[[#Headers],[ACCOUNT KEY]])</f>
        <v>21</v>
      </c>
      <c r="B22" t="s">
        <v>22</v>
      </c>
      <c r="C22" t="s">
        <v>138</v>
      </c>
      <c r="D22" t="s">
        <v>4</v>
      </c>
      <c r="E22" t="s">
        <v>16</v>
      </c>
      <c r="F22">
        <f>INDEX(Header[HEADER KEY],MATCH(COA[[#This Row],[HEADER]],Header[HEADER],0))</f>
        <v>4</v>
      </c>
      <c r="G22">
        <v>1</v>
      </c>
      <c r="H22">
        <v>1</v>
      </c>
      <c r="I22">
        <v>-1</v>
      </c>
      <c r="J22">
        <f>INDEX(SubHeader[SUB HEADER KEY],MATCH(COA[[#This Row],[SUB-HEADER]],SubHeader[SUB HEADER],0))</f>
        <v>9</v>
      </c>
      <c r="L22">
        <f>ROW()-ROW(SubHeader[[#Headers],[SUB HEADER KEY]])</f>
        <v>11</v>
      </c>
      <c r="M22" t="s">
        <v>31</v>
      </c>
    </row>
    <row r="23" spans="1:13" x14ac:dyDescent="0.2">
      <c r="A23">
        <f>ROW()-ROW(COA[[#Headers],[ACCOUNT KEY]])</f>
        <v>22</v>
      </c>
      <c r="B23" t="s">
        <v>23</v>
      </c>
      <c r="C23" t="s">
        <v>138</v>
      </c>
      <c r="D23" t="s">
        <v>4</v>
      </c>
      <c r="E23" t="s">
        <v>16</v>
      </c>
      <c r="F23">
        <f>INDEX(Header[HEADER KEY],MATCH(COA[[#This Row],[HEADER]],Header[HEADER],0))</f>
        <v>4</v>
      </c>
      <c r="G23">
        <v>1</v>
      </c>
      <c r="H23">
        <v>1</v>
      </c>
      <c r="I23">
        <v>-1</v>
      </c>
      <c r="J23">
        <f>INDEX(SubHeader[SUB HEADER KEY],MATCH(COA[[#This Row],[SUB-HEADER]],SubHeader[SUB HEADER],0))</f>
        <v>9</v>
      </c>
      <c r="L23">
        <f>ROW()-ROW(SubHeader[[#Headers],[SUB HEADER KEY]])</f>
        <v>12</v>
      </c>
      <c r="M23" t="s">
        <v>34</v>
      </c>
    </row>
    <row r="24" spans="1:13" x14ac:dyDescent="0.2">
      <c r="A24">
        <f>ROW()-ROW(COA[[#Headers],[ACCOUNT KEY]])</f>
        <v>23</v>
      </c>
      <c r="B24" t="s">
        <v>24</v>
      </c>
      <c r="C24" t="s">
        <v>138</v>
      </c>
      <c r="D24" t="s">
        <v>4</v>
      </c>
      <c r="E24" t="s">
        <v>16</v>
      </c>
      <c r="F24">
        <f>INDEX(Header[HEADER KEY],MATCH(COA[[#This Row],[HEADER]],Header[HEADER],0))</f>
        <v>4</v>
      </c>
      <c r="G24">
        <v>1</v>
      </c>
      <c r="H24">
        <v>1</v>
      </c>
      <c r="I24">
        <v>-1</v>
      </c>
      <c r="J24">
        <f>INDEX(SubHeader[SUB HEADER KEY],MATCH(COA[[#This Row],[SUB-HEADER]],SubHeader[SUB HEADER],0))</f>
        <v>9</v>
      </c>
      <c r="L24">
        <f>ROW()-ROW(SubHeader[[#Headers],[SUB HEADER KEY]])</f>
        <v>13</v>
      </c>
      <c r="M24" t="s">
        <v>40</v>
      </c>
    </row>
    <row r="25" spans="1:13" x14ac:dyDescent="0.2">
      <c r="A25">
        <f>ROW()-ROW(COA[[#Headers],[ACCOUNT KEY]])</f>
        <v>24</v>
      </c>
      <c r="B25" t="s">
        <v>26</v>
      </c>
      <c r="C25" t="s">
        <v>138</v>
      </c>
      <c r="D25" t="s">
        <v>4</v>
      </c>
      <c r="E25" t="s">
        <v>25</v>
      </c>
      <c r="F25">
        <f>INDEX(Header[HEADER KEY],MATCH(COA[[#This Row],[HEADER]],Header[HEADER],0))</f>
        <v>4</v>
      </c>
      <c r="G25">
        <v>1</v>
      </c>
      <c r="H25">
        <v>1</v>
      </c>
      <c r="I25">
        <v>-1</v>
      </c>
      <c r="J25">
        <f>INDEX(SubHeader[SUB HEADER KEY],MATCH(COA[[#This Row],[SUB-HEADER]],SubHeader[SUB HEADER],0))</f>
        <v>10</v>
      </c>
    </row>
    <row r="26" spans="1:13" x14ac:dyDescent="0.2">
      <c r="A26">
        <f>ROW()-ROW(COA[[#Headers],[ACCOUNT KEY]])</f>
        <v>25</v>
      </c>
      <c r="B26" t="s">
        <v>27</v>
      </c>
      <c r="C26" t="s">
        <v>138</v>
      </c>
      <c r="D26" t="s">
        <v>4</v>
      </c>
      <c r="E26" t="s">
        <v>25</v>
      </c>
      <c r="F26">
        <f>INDEX(Header[HEADER KEY],MATCH(COA[[#This Row],[HEADER]],Header[HEADER],0))</f>
        <v>4</v>
      </c>
      <c r="G26">
        <v>1</v>
      </c>
      <c r="H26">
        <v>1</v>
      </c>
      <c r="I26">
        <v>-1</v>
      </c>
      <c r="J26">
        <f>INDEX(SubHeader[SUB HEADER KEY],MATCH(COA[[#This Row],[SUB-HEADER]],SubHeader[SUB HEADER],0))</f>
        <v>10</v>
      </c>
    </row>
    <row r="27" spans="1:13" x14ac:dyDescent="0.2">
      <c r="A27">
        <f>ROW()-ROW(COA[[#Headers],[ACCOUNT KEY]])</f>
        <v>26</v>
      </c>
      <c r="B27" t="s">
        <v>28</v>
      </c>
      <c r="C27" t="s">
        <v>138</v>
      </c>
      <c r="D27" t="s">
        <v>4</v>
      </c>
      <c r="E27" t="s">
        <v>25</v>
      </c>
      <c r="F27">
        <f>INDEX(Header[HEADER KEY],MATCH(COA[[#This Row],[HEADER]],Header[HEADER],0))</f>
        <v>4</v>
      </c>
      <c r="G27">
        <v>1</v>
      </c>
      <c r="H27">
        <v>1</v>
      </c>
      <c r="I27">
        <v>-1</v>
      </c>
      <c r="J27">
        <f>INDEX(SubHeader[SUB HEADER KEY],MATCH(COA[[#This Row],[SUB-HEADER]],SubHeader[SUB HEADER],0))</f>
        <v>10</v>
      </c>
    </row>
    <row r="28" spans="1:13" x14ac:dyDescent="0.2">
      <c r="A28">
        <f>ROW()-ROW(COA[[#Headers],[ACCOUNT KEY]])</f>
        <v>27</v>
      </c>
      <c r="B28" t="s">
        <v>29</v>
      </c>
      <c r="C28" t="s">
        <v>138</v>
      </c>
      <c r="D28" t="s">
        <v>4</v>
      </c>
      <c r="E28" t="s">
        <v>25</v>
      </c>
      <c r="F28">
        <f>INDEX(Header[HEADER KEY],MATCH(COA[[#This Row],[HEADER]],Header[HEADER],0))</f>
        <v>4</v>
      </c>
      <c r="G28">
        <v>1</v>
      </c>
      <c r="H28">
        <v>1</v>
      </c>
      <c r="I28">
        <v>-1</v>
      </c>
      <c r="J28">
        <f>INDEX(SubHeader[SUB HEADER KEY],MATCH(COA[[#This Row],[SUB-HEADER]],SubHeader[SUB HEADER],0))</f>
        <v>10</v>
      </c>
    </row>
    <row r="29" spans="1:13" x14ac:dyDescent="0.2">
      <c r="A29">
        <f>ROW()-ROW(COA[[#Headers],[ACCOUNT KEY]])</f>
        <v>28</v>
      </c>
      <c r="B29" t="s">
        <v>30</v>
      </c>
      <c r="C29" t="s">
        <v>138</v>
      </c>
      <c r="D29" t="s">
        <v>4</v>
      </c>
      <c r="E29" t="s">
        <v>25</v>
      </c>
      <c r="F29">
        <f>INDEX(Header[HEADER KEY],MATCH(COA[[#This Row],[HEADER]],Header[HEADER],0))</f>
        <v>4</v>
      </c>
      <c r="G29">
        <v>1</v>
      </c>
      <c r="H29">
        <v>1</v>
      </c>
      <c r="I29">
        <v>-1</v>
      </c>
      <c r="J29">
        <f>INDEX(SubHeader[SUB HEADER KEY],MATCH(COA[[#This Row],[SUB-HEADER]],SubHeader[SUB HEADER],0))</f>
        <v>10</v>
      </c>
    </row>
    <row r="30" spans="1:13" x14ac:dyDescent="0.2">
      <c r="A30">
        <f>ROW()-ROW(COA[[#Headers],[ACCOUNT KEY]])</f>
        <v>29</v>
      </c>
      <c r="B30" t="s">
        <v>32</v>
      </c>
      <c r="C30" t="s">
        <v>138</v>
      </c>
      <c r="D30" t="s">
        <v>4</v>
      </c>
      <c r="E30" t="s">
        <v>31</v>
      </c>
      <c r="F30">
        <f>INDEX(Header[HEADER KEY],MATCH(COA[[#This Row],[HEADER]],Header[HEADER],0))</f>
        <v>4</v>
      </c>
      <c r="G30">
        <v>1</v>
      </c>
      <c r="H30">
        <v>1</v>
      </c>
      <c r="I30">
        <v>-1</v>
      </c>
      <c r="J30">
        <f>INDEX(SubHeader[SUB HEADER KEY],MATCH(COA[[#This Row],[SUB-HEADER]],SubHeader[SUB HEADER],0))</f>
        <v>11</v>
      </c>
    </row>
    <row r="31" spans="1:13" x14ac:dyDescent="0.2">
      <c r="A31">
        <f>ROW()-ROW(COA[[#Headers],[ACCOUNT KEY]])</f>
        <v>30</v>
      </c>
      <c r="B31" t="s">
        <v>33</v>
      </c>
      <c r="C31" t="s">
        <v>138</v>
      </c>
      <c r="D31" t="s">
        <v>4</v>
      </c>
      <c r="E31" t="s">
        <v>31</v>
      </c>
      <c r="F31">
        <f>INDEX(Header[HEADER KEY],MATCH(COA[[#This Row],[HEADER]],Header[HEADER],0))</f>
        <v>4</v>
      </c>
      <c r="G31">
        <v>1</v>
      </c>
      <c r="H31">
        <v>1</v>
      </c>
      <c r="I31">
        <v>-1</v>
      </c>
      <c r="J31">
        <f>INDEX(SubHeader[SUB HEADER KEY],MATCH(COA[[#This Row],[SUB-HEADER]],SubHeader[SUB HEADER],0))</f>
        <v>11</v>
      </c>
    </row>
    <row r="32" spans="1:13" x14ac:dyDescent="0.2">
      <c r="A32">
        <f>ROW()-ROW(COA[[#Headers],[ACCOUNT KEY]])</f>
        <v>31</v>
      </c>
      <c r="B32" t="s">
        <v>35</v>
      </c>
      <c r="C32" t="s">
        <v>138</v>
      </c>
      <c r="D32" t="s">
        <v>4</v>
      </c>
      <c r="E32" t="s">
        <v>34</v>
      </c>
      <c r="F32">
        <f>INDEX(Header[HEADER KEY],MATCH(COA[[#This Row],[HEADER]],Header[HEADER],0))</f>
        <v>4</v>
      </c>
      <c r="G32">
        <v>1</v>
      </c>
      <c r="H32">
        <v>1</v>
      </c>
      <c r="I32">
        <v>-1</v>
      </c>
      <c r="J32">
        <f>INDEX(SubHeader[SUB HEADER KEY],MATCH(COA[[#This Row],[SUB-HEADER]],SubHeader[SUB HEADER],0))</f>
        <v>12</v>
      </c>
    </row>
    <row r="33" spans="1:10" x14ac:dyDescent="0.2">
      <c r="A33">
        <f>ROW()-ROW(COA[[#Headers],[ACCOUNT KEY]])</f>
        <v>32</v>
      </c>
      <c r="B33" t="s">
        <v>36</v>
      </c>
      <c r="C33" t="s">
        <v>138</v>
      </c>
      <c r="D33" t="s">
        <v>4</v>
      </c>
      <c r="E33" t="s">
        <v>34</v>
      </c>
      <c r="F33">
        <f>INDEX(Header[HEADER KEY],MATCH(COA[[#This Row],[HEADER]],Header[HEADER],0))</f>
        <v>4</v>
      </c>
      <c r="G33">
        <v>1</v>
      </c>
      <c r="H33">
        <v>1</v>
      </c>
      <c r="I33">
        <v>-1</v>
      </c>
      <c r="J33">
        <f>INDEX(SubHeader[SUB HEADER KEY],MATCH(COA[[#This Row],[SUB-HEADER]],SubHeader[SUB HEADER],0))</f>
        <v>12</v>
      </c>
    </row>
    <row r="34" spans="1:10" x14ac:dyDescent="0.2">
      <c r="A34">
        <f>ROW()-ROW(COA[[#Headers],[ACCOUNT KEY]])</f>
        <v>33</v>
      </c>
      <c r="B34" t="s">
        <v>37</v>
      </c>
      <c r="C34" t="s">
        <v>138</v>
      </c>
      <c r="D34" t="s">
        <v>4</v>
      </c>
      <c r="E34" t="s">
        <v>34</v>
      </c>
      <c r="F34">
        <f>INDEX(Header[HEADER KEY],MATCH(COA[[#This Row],[HEADER]],Header[HEADER],0))</f>
        <v>4</v>
      </c>
      <c r="G34">
        <v>1</v>
      </c>
      <c r="H34">
        <v>1</v>
      </c>
      <c r="I34">
        <v>-1</v>
      </c>
      <c r="J34">
        <f>INDEX(SubHeader[SUB HEADER KEY],MATCH(COA[[#This Row],[SUB-HEADER]],SubHeader[SUB HEADER],0))</f>
        <v>12</v>
      </c>
    </row>
    <row r="35" spans="1:10" x14ac:dyDescent="0.2">
      <c r="A35">
        <f>ROW()-ROW(COA[[#Headers],[ACCOUNT KEY]])</f>
        <v>34</v>
      </c>
      <c r="B35" t="s">
        <v>38</v>
      </c>
      <c r="C35" t="s">
        <v>138</v>
      </c>
      <c r="D35" t="s">
        <v>4</v>
      </c>
      <c r="E35" t="s">
        <v>34</v>
      </c>
      <c r="F35">
        <f>INDEX(Header[HEADER KEY],MATCH(COA[[#This Row],[HEADER]],Header[HEADER],0))</f>
        <v>4</v>
      </c>
      <c r="G35">
        <v>1</v>
      </c>
      <c r="H35">
        <v>1</v>
      </c>
      <c r="I35">
        <v>-1</v>
      </c>
      <c r="J35">
        <f>INDEX(SubHeader[SUB HEADER KEY],MATCH(COA[[#This Row],[SUB-HEADER]],SubHeader[SUB HEADER],0))</f>
        <v>12</v>
      </c>
    </row>
    <row r="36" spans="1:10" x14ac:dyDescent="0.2">
      <c r="A36">
        <f>ROW()-ROW(COA[[#Headers],[ACCOUNT KEY]])</f>
        <v>35</v>
      </c>
      <c r="B36" t="s">
        <v>39</v>
      </c>
      <c r="C36" t="s">
        <v>138</v>
      </c>
      <c r="D36" t="s">
        <v>4</v>
      </c>
      <c r="E36" t="s">
        <v>34</v>
      </c>
      <c r="F36">
        <f>INDEX(Header[HEADER KEY],MATCH(COA[[#This Row],[HEADER]],Header[HEADER],0))</f>
        <v>4</v>
      </c>
      <c r="G36">
        <v>1</v>
      </c>
      <c r="H36">
        <v>1</v>
      </c>
      <c r="I36">
        <v>-1</v>
      </c>
      <c r="J36">
        <f>INDEX(SubHeader[SUB HEADER KEY],MATCH(COA[[#This Row],[SUB-HEADER]],SubHeader[SUB HEADER],0))</f>
        <v>12</v>
      </c>
    </row>
    <row r="37" spans="1:10" x14ac:dyDescent="0.2">
      <c r="A37">
        <f>ROW()-ROW(COA[[#Headers],[ACCOUNT KEY]])</f>
        <v>36</v>
      </c>
      <c r="B37" t="s">
        <v>41</v>
      </c>
      <c r="C37" t="s">
        <v>138</v>
      </c>
      <c r="D37" t="s">
        <v>4</v>
      </c>
      <c r="E37" t="s">
        <v>40</v>
      </c>
      <c r="F37">
        <f>INDEX(Header[HEADER KEY],MATCH(COA[[#This Row],[HEADER]],Header[HEADER],0))</f>
        <v>4</v>
      </c>
      <c r="G37">
        <v>1</v>
      </c>
      <c r="H37">
        <v>1</v>
      </c>
      <c r="I37">
        <v>-1</v>
      </c>
      <c r="J37">
        <f>INDEX(SubHeader[SUB HEADER KEY],MATCH(COA[[#This Row],[SUB-HEADER]],SubHeader[SUB HEADER],0))</f>
        <v>13</v>
      </c>
    </row>
    <row r="38" spans="1:10" x14ac:dyDescent="0.2">
      <c r="A38">
        <f>ROW()-ROW(COA[[#Headers],[ACCOUNT KEY]])</f>
        <v>37</v>
      </c>
      <c r="B38" t="s">
        <v>42</v>
      </c>
      <c r="C38" t="s">
        <v>138</v>
      </c>
      <c r="D38" t="s">
        <v>4</v>
      </c>
      <c r="E38" t="s">
        <v>40</v>
      </c>
      <c r="F38">
        <f>INDEX(Header[HEADER KEY],MATCH(COA[[#This Row],[HEADER]],Header[HEADER],0))</f>
        <v>4</v>
      </c>
      <c r="G38">
        <v>1</v>
      </c>
      <c r="H38">
        <v>1</v>
      </c>
      <c r="I38">
        <v>-1</v>
      </c>
      <c r="J38">
        <f>INDEX(SubHeader[SUB HEADER KEY],MATCH(COA[[#This Row],[SUB-HEADER]],SubHeader[SUB HEADER],0))</f>
        <v>13</v>
      </c>
    </row>
    <row r="39" spans="1:10" x14ac:dyDescent="0.2">
      <c r="A39">
        <f>ROW()-ROW(COA[[#Headers],[ACCOUNT KEY]])</f>
        <v>38</v>
      </c>
      <c r="B39" t="s">
        <v>43</v>
      </c>
      <c r="C39" t="s">
        <v>138</v>
      </c>
      <c r="D39" t="s">
        <v>4</v>
      </c>
      <c r="E39" t="s">
        <v>40</v>
      </c>
      <c r="F39">
        <f>INDEX(Header[HEADER KEY],MATCH(COA[[#This Row],[HEADER]],Header[HEADER],0))</f>
        <v>4</v>
      </c>
      <c r="G39">
        <v>1</v>
      </c>
      <c r="H39">
        <v>1</v>
      </c>
      <c r="I39">
        <v>-1</v>
      </c>
      <c r="J39">
        <f>INDEX(SubHeader[SUB HEADER KEY],MATCH(COA[[#This Row],[SUB-HEADER]],SubHeader[SUB HEADER],0))</f>
        <v>13</v>
      </c>
    </row>
    <row r="40" spans="1:10" x14ac:dyDescent="0.2">
      <c r="A40">
        <f>ROW()-ROW(COA[[#Headers],[ACCOUNT KEY]])</f>
        <v>39</v>
      </c>
      <c r="B40" t="s">
        <v>44</v>
      </c>
      <c r="C40" t="s">
        <v>138</v>
      </c>
      <c r="D40" t="s">
        <v>4</v>
      </c>
      <c r="E40" t="s">
        <v>40</v>
      </c>
      <c r="F40">
        <f>INDEX(Header[HEADER KEY],MATCH(COA[[#This Row],[HEADER]],Header[HEADER],0))</f>
        <v>4</v>
      </c>
      <c r="G40">
        <v>1</v>
      </c>
      <c r="H40">
        <v>1</v>
      </c>
      <c r="I40">
        <v>-1</v>
      </c>
      <c r="J40">
        <f>INDEX(SubHeader[SUB HEADER KEY],MATCH(COA[[#This Row],[SUB-HEADER]],SubHeader[SUB HEADER],0))</f>
        <v>13</v>
      </c>
    </row>
    <row r="41" spans="1:10" x14ac:dyDescent="0.2">
      <c r="A41">
        <f>ROW()-ROW(COA[[#Headers],[ACCOUNT KEY]])</f>
        <v>40</v>
      </c>
      <c r="B41" t="s">
        <v>45</v>
      </c>
      <c r="C41" t="s">
        <v>138</v>
      </c>
      <c r="D41" t="s">
        <v>4</v>
      </c>
      <c r="E41" t="s">
        <v>40</v>
      </c>
      <c r="F41">
        <f>INDEX(Header[HEADER KEY],MATCH(COA[[#This Row],[HEADER]],Header[HEADER],0))</f>
        <v>4</v>
      </c>
      <c r="G41">
        <v>1</v>
      </c>
      <c r="H41">
        <v>1</v>
      </c>
      <c r="I41">
        <v>-1</v>
      </c>
      <c r="J41">
        <f>INDEX(SubHeader[SUB HEADER KEY],MATCH(COA[[#This Row],[SUB-HEADER]],SubHeader[SUB HEADER],0))</f>
        <v>13</v>
      </c>
    </row>
    <row r="42" spans="1:10" x14ac:dyDescent="0.2">
      <c r="A42">
        <f>ROW()-ROW(COA[[#Headers],[ACCOUNT KEY]])</f>
        <v>41</v>
      </c>
      <c r="B42" t="s">
        <v>46</v>
      </c>
      <c r="C42" t="s">
        <v>138</v>
      </c>
      <c r="D42" t="s">
        <v>4</v>
      </c>
      <c r="E42" t="s">
        <v>40</v>
      </c>
      <c r="F42">
        <f>INDEX(Header[HEADER KEY],MATCH(COA[[#This Row],[HEADER]],Header[HEADER],0))</f>
        <v>4</v>
      </c>
      <c r="G42">
        <v>1</v>
      </c>
      <c r="H42">
        <v>1</v>
      </c>
      <c r="I42">
        <v>-1</v>
      </c>
      <c r="J42">
        <f>INDEX(SubHeader[SUB HEADER KEY],MATCH(COA[[#This Row],[SUB-HEADER]],SubHeader[SUB HEADER],0))</f>
        <v>13</v>
      </c>
    </row>
    <row r="43" spans="1:10" x14ac:dyDescent="0.2">
      <c r="A43">
        <f>ROW()-ROW(COA[[#Headers],[ACCOUNT KEY]])</f>
        <v>42</v>
      </c>
      <c r="B43" t="s">
        <v>47</v>
      </c>
      <c r="C43" t="s">
        <v>138</v>
      </c>
      <c r="D43" t="s">
        <v>4</v>
      </c>
      <c r="E43" t="s">
        <v>40</v>
      </c>
      <c r="F43">
        <f>INDEX(Header[HEADER KEY],MATCH(COA[[#This Row],[HEADER]],Header[HEADER],0))</f>
        <v>4</v>
      </c>
      <c r="G43">
        <v>1</v>
      </c>
      <c r="H43">
        <v>1</v>
      </c>
      <c r="I43">
        <v>-1</v>
      </c>
      <c r="J43">
        <f>INDEX(SubHeader[SUB HEADER KEY],MATCH(COA[[#This Row],[SUB-HEADER]],SubHeader[SUB HEADER],0))</f>
        <v>13</v>
      </c>
    </row>
  </sheetData>
  <pageMargins left="0.7" right="0.7" top="0.75" bottom="0.75" header="0.3" footer="0.3"/>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9BAA-D9E9-4B60-AA12-62E945D5057F}">
  <dimension ref="A1:H21"/>
  <sheetViews>
    <sheetView workbookViewId="0">
      <selection activeCell="H26" sqref="H26"/>
    </sheetView>
  </sheetViews>
  <sheetFormatPr defaultRowHeight="12.75" x14ac:dyDescent="0.2"/>
  <cols>
    <col min="1" max="1" width="13.85546875" customWidth="1"/>
    <col min="2" max="2" width="12.7109375" customWidth="1"/>
    <col min="6" max="6" width="13.85546875" bestFit="1" customWidth="1"/>
    <col min="7" max="7" width="16.42578125" bestFit="1" customWidth="1"/>
  </cols>
  <sheetData>
    <row r="1" spans="1:8" x14ac:dyDescent="0.2">
      <c r="A1" t="s">
        <v>76</v>
      </c>
      <c r="B1" t="s">
        <v>81</v>
      </c>
      <c r="C1" t="s">
        <v>78</v>
      </c>
      <c r="D1" t="s">
        <v>79</v>
      </c>
      <c r="E1" t="s">
        <v>77</v>
      </c>
      <c r="F1" t="s">
        <v>82</v>
      </c>
      <c r="G1" t="s">
        <v>80</v>
      </c>
      <c r="H1" t="s">
        <v>93</v>
      </c>
    </row>
    <row r="2" spans="1:8" x14ac:dyDescent="0.2">
      <c r="A2">
        <f>ROW()-ROW(TimeSeries[[#Headers],[PERIOD KEY]])</f>
        <v>1</v>
      </c>
      <c r="B2" s="2">
        <v>41547</v>
      </c>
      <c r="C2">
        <f>YEAR(TimeSeries[[#This Row],[EOPERIOD KEY]])</f>
        <v>2013</v>
      </c>
      <c r="D2">
        <f>MONTH(TimeSeries[[#This Row],[EOPERIOD KEY]])</f>
        <v>9</v>
      </c>
      <c r="E2">
        <f>YEAR(DATE(TimeSeries[[#This Row],[CALENDAR YEAR]],TimeSeries[[#This Row],[MONTH KEY]]+6,1))</f>
        <v>2014</v>
      </c>
      <c r="F2" t="str">
        <f>"Q" &amp; TimeSeries[[#This Row],[QUARTER KEY]]</f>
        <v>Q1</v>
      </c>
      <c r="G2" t="str">
        <f>TEXT(TimeSeries[[#This Row],[EOPERIOD KEY]],"MMM YY")</f>
        <v>Sep 13</v>
      </c>
      <c r="H2">
        <f>MONTH(DATE(TimeSeries[[#This Row],[CALENDAR YEAR]],TimeSeries[[#This Row],[MONTH KEY]]+6,1))/3</f>
        <v>1</v>
      </c>
    </row>
    <row r="3" spans="1:8" x14ac:dyDescent="0.2">
      <c r="A3">
        <f>ROW()-ROW(TimeSeries[[#Headers],[PERIOD KEY]])</f>
        <v>2</v>
      </c>
      <c r="B3" s="2">
        <v>41639</v>
      </c>
      <c r="C3">
        <f>YEAR(TimeSeries[[#This Row],[EOPERIOD KEY]])</f>
        <v>2013</v>
      </c>
      <c r="D3">
        <f>MONTH(TimeSeries[[#This Row],[EOPERIOD KEY]])</f>
        <v>12</v>
      </c>
      <c r="E3">
        <f>YEAR(DATE(TimeSeries[[#This Row],[CALENDAR YEAR]],TimeSeries[[#This Row],[MONTH KEY]]+6,1))</f>
        <v>2014</v>
      </c>
      <c r="F3" t="str">
        <f>"Q" &amp; TimeSeries[[#This Row],[QUARTER KEY]]</f>
        <v>Q2</v>
      </c>
      <c r="G3" t="str">
        <f>TEXT(TimeSeries[[#This Row],[EOPERIOD KEY]],"MMM YY")</f>
        <v>Dec 13</v>
      </c>
      <c r="H3">
        <f>MONTH(DATE(TimeSeries[[#This Row],[CALENDAR YEAR]],TimeSeries[[#This Row],[MONTH KEY]]+6,1))/3</f>
        <v>2</v>
      </c>
    </row>
    <row r="4" spans="1:8" x14ac:dyDescent="0.2">
      <c r="A4">
        <f>ROW()-ROW(TimeSeries[[#Headers],[PERIOD KEY]])</f>
        <v>3</v>
      </c>
      <c r="B4" s="2">
        <v>41729</v>
      </c>
      <c r="C4">
        <f>YEAR(TimeSeries[[#This Row],[EOPERIOD KEY]])</f>
        <v>2014</v>
      </c>
      <c r="D4">
        <f>MONTH(TimeSeries[[#This Row],[EOPERIOD KEY]])</f>
        <v>3</v>
      </c>
      <c r="E4">
        <f>YEAR(DATE(TimeSeries[[#This Row],[CALENDAR YEAR]],TimeSeries[[#This Row],[MONTH KEY]]+6,1))</f>
        <v>2014</v>
      </c>
      <c r="F4" t="str">
        <f>"Q" &amp; TimeSeries[[#This Row],[QUARTER KEY]]</f>
        <v>Q3</v>
      </c>
      <c r="G4" t="str">
        <f>TEXT(TimeSeries[[#This Row],[EOPERIOD KEY]],"MMM YY")</f>
        <v>Mar 14</v>
      </c>
      <c r="H4">
        <f>MONTH(DATE(TimeSeries[[#This Row],[CALENDAR YEAR]],TimeSeries[[#This Row],[MONTH KEY]]+6,1))/3</f>
        <v>3</v>
      </c>
    </row>
    <row r="5" spans="1:8" x14ac:dyDescent="0.2">
      <c r="A5">
        <f>ROW()-ROW(TimeSeries[[#Headers],[PERIOD KEY]])</f>
        <v>4</v>
      </c>
      <c r="B5" s="2">
        <v>41820</v>
      </c>
      <c r="C5">
        <f>YEAR(TimeSeries[[#This Row],[EOPERIOD KEY]])</f>
        <v>2014</v>
      </c>
      <c r="D5">
        <f>MONTH(TimeSeries[[#This Row],[EOPERIOD KEY]])</f>
        <v>6</v>
      </c>
      <c r="E5">
        <f>YEAR(DATE(TimeSeries[[#This Row],[CALENDAR YEAR]],TimeSeries[[#This Row],[MONTH KEY]]+6,1))</f>
        <v>2014</v>
      </c>
      <c r="F5" t="str">
        <f>"Q" &amp; TimeSeries[[#This Row],[QUARTER KEY]]</f>
        <v>Q4</v>
      </c>
      <c r="G5" t="str">
        <f>TEXT(TimeSeries[[#This Row],[EOPERIOD KEY]],"MMM YY")</f>
        <v>Jun 14</v>
      </c>
      <c r="H5">
        <f>MONTH(DATE(TimeSeries[[#This Row],[CALENDAR YEAR]],TimeSeries[[#This Row],[MONTH KEY]]+6,1))/3</f>
        <v>4</v>
      </c>
    </row>
    <row r="6" spans="1:8" x14ac:dyDescent="0.2">
      <c r="A6">
        <f>ROW()-ROW(TimeSeries[[#Headers],[PERIOD KEY]])</f>
        <v>5</v>
      </c>
      <c r="B6" s="2">
        <v>41912</v>
      </c>
      <c r="C6">
        <f>YEAR(TimeSeries[[#This Row],[EOPERIOD KEY]])</f>
        <v>2014</v>
      </c>
      <c r="D6">
        <f>MONTH(TimeSeries[[#This Row],[EOPERIOD KEY]])</f>
        <v>9</v>
      </c>
      <c r="E6">
        <f>YEAR(DATE(TimeSeries[[#This Row],[CALENDAR YEAR]],TimeSeries[[#This Row],[MONTH KEY]]+6,1))</f>
        <v>2015</v>
      </c>
      <c r="F6" t="str">
        <f>"Q" &amp; TimeSeries[[#This Row],[QUARTER KEY]]</f>
        <v>Q1</v>
      </c>
      <c r="G6" t="str">
        <f>TEXT(TimeSeries[[#This Row],[EOPERIOD KEY]],"MMM YY")</f>
        <v>Sep 14</v>
      </c>
      <c r="H6">
        <f>MONTH(DATE(TimeSeries[[#This Row],[CALENDAR YEAR]],TimeSeries[[#This Row],[MONTH KEY]]+6,1))/3</f>
        <v>1</v>
      </c>
    </row>
    <row r="7" spans="1:8" x14ac:dyDescent="0.2">
      <c r="A7">
        <f>ROW()-ROW(TimeSeries[[#Headers],[PERIOD KEY]])</f>
        <v>6</v>
      </c>
      <c r="B7" s="2">
        <v>42004</v>
      </c>
      <c r="C7">
        <f>YEAR(TimeSeries[[#This Row],[EOPERIOD KEY]])</f>
        <v>2014</v>
      </c>
      <c r="D7">
        <f>MONTH(TimeSeries[[#This Row],[EOPERIOD KEY]])</f>
        <v>12</v>
      </c>
      <c r="E7">
        <f>YEAR(DATE(TimeSeries[[#This Row],[CALENDAR YEAR]],TimeSeries[[#This Row],[MONTH KEY]]+6,1))</f>
        <v>2015</v>
      </c>
      <c r="F7" t="str">
        <f>"Q" &amp; TimeSeries[[#This Row],[QUARTER KEY]]</f>
        <v>Q2</v>
      </c>
      <c r="G7" t="str">
        <f>TEXT(TimeSeries[[#This Row],[EOPERIOD KEY]],"MMM YY")</f>
        <v>Dec 14</v>
      </c>
      <c r="H7">
        <f>MONTH(DATE(TimeSeries[[#This Row],[CALENDAR YEAR]],TimeSeries[[#This Row],[MONTH KEY]]+6,1))/3</f>
        <v>2</v>
      </c>
    </row>
    <row r="8" spans="1:8" x14ac:dyDescent="0.2">
      <c r="A8">
        <f>ROW()-ROW(TimeSeries[[#Headers],[PERIOD KEY]])</f>
        <v>7</v>
      </c>
      <c r="B8" s="2">
        <v>42094</v>
      </c>
      <c r="C8">
        <f>YEAR(TimeSeries[[#This Row],[EOPERIOD KEY]])</f>
        <v>2015</v>
      </c>
      <c r="D8">
        <f>MONTH(TimeSeries[[#This Row],[EOPERIOD KEY]])</f>
        <v>3</v>
      </c>
      <c r="E8">
        <f>YEAR(DATE(TimeSeries[[#This Row],[CALENDAR YEAR]],TimeSeries[[#This Row],[MONTH KEY]]+6,1))</f>
        <v>2015</v>
      </c>
      <c r="F8" t="str">
        <f>"Q" &amp; TimeSeries[[#This Row],[QUARTER KEY]]</f>
        <v>Q3</v>
      </c>
      <c r="G8" t="str">
        <f>TEXT(TimeSeries[[#This Row],[EOPERIOD KEY]],"MMM YY")</f>
        <v>Mar 15</v>
      </c>
      <c r="H8">
        <f>MONTH(DATE(TimeSeries[[#This Row],[CALENDAR YEAR]],TimeSeries[[#This Row],[MONTH KEY]]+6,1))/3</f>
        <v>3</v>
      </c>
    </row>
    <row r="9" spans="1:8" x14ac:dyDescent="0.2">
      <c r="A9">
        <f>ROW()-ROW(TimeSeries[[#Headers],[PERIOD KEY]])</f>
        <v>8</v>
      </c>
      <c r="B9" s="2">
        <v>42185</v>
      </c>
      <c r="C9">
        <f>YEAR(TimeSeries[[#This Row],[EOPERIOD KEY]])</f>
        <v>2015</v>
      </c>
      <c r="D9">
        <f>MONTH(TimeSeries[[#This Row],[EOPERIOD KEY]])</f>
        <v>6</v>
      </c>
      <c r="E9">
        <f>YEAR(DATE(TimeSeries[[#This Row],[CALENDAR YEAR]],TimeSeries[[#This Row],[MONTH KEY]]+6,1))</f>
        <v>2015</v>
      </c>
      <c r="F9" t="str">
        <f>"Q" &amp; TimeSeries[[#This Row],[QUARTER KEY]]</f>
        <v>Q4</v>
      </c>
      <c r="G9" t="str">
        <f>TEXT(TimeSeries[[#This Row],[EOPERIOD KEY]],"MMM YY")</f>
        <v>Jun 15</v>
      </c>
      <c r="H9">
        <f>MONTH(DATE(TimeSeries[[#This Row],[CALENDAR YEAR]],TimeSeries[[#This Row],[MONTH KEY]]+6,1))/3</f>
        <v>4</v>
      </c>
    </row>
    <row r="10" spans="1:8" x14ac:dyDescent="0.2">
      <c r="A10">
        <f>ROW()-ROW(TimeSeries[[#Headers],[PERIOD KEY]])</f>
        <v>9</v>
      </c>
      <c r="B10" s="2">
        <v>42277</v>
      </c>
      <c r="C10">
        <f>YEAR(TimeSeries[[#This Row],[EOPERIOD KEY]])</f>
        <v>2015</v>
      </c>
      <c r="D10">
        <f>MONTH(TimeSeries[[#This Row],[EOPERIOD KEY]])</f>
        <v>9</v>
      </c>
      <c r="E10">
        <f>YEAR(DATE(TimeSeries[[#This Row],[CALENDAR YEAR]],TimeSeries[[#This Row],[MONTH KEY]]+6,1))</f>
        <v>2016</v>
      </c>
      <c r="F10" t="str">
        <f>"Q" &amp; TimeSeries[[#This Row],[QUARTER KEY]]</f>
        <v>Q1</v>
      </c>
      <c r="G10" t="str">
        <f>TEXT(TimeSeries[[#This Row],[EOPERIOD KEY]],"MMM YY")</f>
        <v>Sep 15</v>
      </c>
      <c r="H10">
        <f>MONTH(DATE(TimeSeries[[#This Row],[CALENDAR YEAR]],TimeSeries[[#This Row],[MONTH KEY]]+6,1))/3</f>
        <v>1</v>
      </c>
    </row>
    <row r="11" spans="1:8" x14ac:dyDescent="0.2">
      <c r="A11">
        <f>ROW()-ROW(TimeSeries[[#Headers],[PERIOD KEY]])</f>
        <v>10</v>
      </c>
      <c r="B11" s="2">
        <v>42369</v>
      </c>
      <c r="C11">
        <f>YEAR(TimeSeries[[#This Row],[EOPERIOD KEY]])</f>
        <v>2015</v>
      </c>
      <c r="D11">
        <f>MONTH(TimeSeries[[#This Row],[EOPERIOD KEY]])</f>
        <v>12</v>
      </c>
      <c r="E11">
        <f>YEAR(DATE(TimeSeries[[#This Row],[CALENDAR YEAR]],TimeSeries[[#This Row],[MONTH KEY]]+6,1))</f>
        <v>2016</v>
      </c>
      <c r="F11" t="str">
        <f>"Q" &amp; TimeSeries[[#This Row],[QUARTER KEY]]</f>
        <v>Q2</v>
      </c>
      <c r="G11" t="str">
        <f>TEXT(TimeSeries[[#This Row],[EOPERIOD KEY]],"MMM YY")</f>
        <v>Dec 15</v>
      </c>
      <c r="H11">
        <f>MONTH(DATE(TimeSeries[[#This Row],[CALENDAR YEAR]],TimeSeries[[#This Row],[MONTH KEY]]+6,1))/3</f>
        <v>2</v>
      </c>
    </row>
    <row r="12" spans="1:8" x14ac:dyDescent="0.2">
      <c r="A12">
        <f>ROW()-ROW(TimeSeries[[#Headers],[PERIOD KEY]])</f>
        <v>11</v>
      </c>
      <c r="B12" s="2">
        <v>42460</v>
      </c>
      <c r="C12">
        <f>YEAR(TimeSeries[[#This Row],[EOPERIOD KEY]])</f>
        <v>2016</v>
      </c>
      <c r="D12">
        <f>MONTH(TimeSeries[[#This Row],[EOPERIOD KEY]])</f>
        <v>3</v>
      </c>
      <c r="E12">
        <f>YEAR(DATE(TimeSeries[[#This Row],[CALENDAR YEAR]],TimeSeries[[#This Row],[MONTH KEY]]+6,1))</f>
        <v>2016</v>
      </c>
      <c r="F12" t="str">
        <f>"Q" &amp; TimeSeries[[#This Row],[QUARTER KEY]]</f>
        <v>Q3</v>
      </c>
      <c r="G12" t="str">
        <f>TEXT(TimeSeries[[#This Row],[EOPERIOD KEY]],"MMM YY")</f>
        <v>Mar 16</v>
      </c>
      <c r="H12">
        <f>MONTH(DATE(TimeSeries[[#This Row],[CALENDAR YEAR]],TimeSeries[[#This Row],[MONTH KEY]]+6,1))/3</f>
        <v>3</v>
      </c>
    </row>
    <row r="13" spans="1:8" x14ac:dyDescent="0.2">
      <c r="A13">
        <f>ROW()-ROW(TimeSeries[[#Headers],[PERIOD KEY]])</f>
        <v>12</v>
      </c>
      <c r="B13" s="2">
        <v>42551</v>
      </c>
      <c r="C13">
        <f>YEAR(TimeSeries[[#This Row],[EOPERIOD KEY]])</f>
        <v>2016</v>
      </c>
      <c r="D13">
        <f>MONTH(TimeSeries[[#This Row],[EOPERIOD KEY]])</f>
        <v>6</v>
      </c>
      <c r="E13">
        <f>YEAR(DATE(TimeSeries[[#This Row],[CALENDAR YEAR]],TimeSeries[[#This Row],[MONTH KEY]]+6,1))</f>
        <v>2016</v>
      </c>
      <c r="F13" t="str">
        <f>"Q" &amp; TimeSeries[[#This Row],[QUARTER KEY]]</f>
        <v>Q4</v>
      </c>
      <c r="G13" t="str">
        <f>TEXT(TimeSeries[[#This Row],[EOPERIOD KEY]],"MMM YY")</f>
        <v>Jun 16</v>
      </c>
      <c r="H13">
        <f>MONTH(DATE(TimeSeries[[#This Row],[CALENDAR YEAR]],TimeSeries[[#This Row],[MONTH KEY]]+6,1))/3</f>
        <v>4</v>
      </c>
    </row>
    <row r="14" spans="1:8" x14ac:dyDescent="0.2">
      <c r="A14">
        <f>ROW()-ROW(TimeSeries[[#Headers],[PERIOD KEY]])</f>
        <v>13</v>
      </c>
      <c r="B14" s="2">
        <v>42643</v>
      </c>
      <c r="C14">
        <f>YEAR(TimeSeries[[#This Row],[EOPERIOD KEY]])</f>
        <v>2016</v>
      </c>
      <c r="D14">
        <f>MONTH(TimeSeries[[#This Row],[EOPERIOD KEY]])</f>
        <v>9</v>
      </c>
      <c r="E14">
        <f>YEAR(DATE(TimeSeries[[#This Row],[CALENDAR YEAR]],TimeSeries[[#This Row],[MONTH KEY]]+6,1))</f>
        <v>2017</v>
      </c>
      <c r="F14" t="str">
        <f>"Q" &amp; TimeSeries[[#This Row],[QUARTER KEY]]</f>
        <v>Q1</v>
      </c>
      <c r="G14" t="str">
        <f>TEXT(TimeSeries[[#This Row],[EOPERIOD KEY]],"MMM YY")</f>
        <v>Sep 16</v>
      </c>
      <c r="H14">
        <f>MONTH(DATE(TimeSeries[[#This Row],[CALENDAR YEAR]],TimeSeries[[#This Row],[MONTH KEY]]+6,1))/3</f>
        <v>1</v>
      </c>
    </row>
    <row r="15" spans="1:8" x14ac:dyDescent="0.2">
      <c r="A15">
        <f>ROW()-ROW(TimeSeries[[#Headers],[PERIOD KEY]])</f>
        <v>14</v>
      </c>
      <c r="B15" s="2">
        <v>42735</v>
      </c>
      <c r="C15">
        <f>YEAR(TimeSeries[[#This Row],[EOPERIOD KEY]])</f>
        <v>2016</v>
      </c>
      <c r="D15">
        <f>MONTH(TimeSeries[[#This Row],[EOPERIOD KEY]])</f>
        <v>12</v>
      </c>
      <c r="E15">
        <f>YEAR(DATE(TimeSeries[[#This Row],[CALENDAR YEAR]],TimeSeries[[#This Row],[MONTH KEY]]+6,1))</f>
        <v>2017</v>
      </c>
      <c r="F15" t="str">
        <f>"Q" &amp; TimeSeries[[#This Row],[QUARTER KEY]]</f>
        <v>Q2</v>
      </c>
      <c r="G15" t="str">
        <f>TEXT(TimeSeries[[#This Row],[EOPERIOD KEY]],"MMM YY")</f>
        <v>Dec 16</v>
      </c>
      <c r="H15">
        <f>MONTH(DATE(TimeSeries[[#This Row],[CALENDAR YEAR]],TimeSeries[[#This Row],[MONTH KEY]]+6,1))/3</f>
        <v>2</v>
      </c>
    </row>
    <row r="16" spans="1:8" x14ac:dyDescent="0.2">
      <c r="A16">
        <f>ROW()-ROW(TimeSeries[[#Headers],[PERIOD KEY]])</f>
        <v>15</v>
      </c>
      <c r="B16" s="2">
        <v>42825</v>
      </c>
      <c r="C16">
        <f>YEAR(TimeSeries[[#This Row],[EOPERIOD KEY]])</f>
        <v>2017</v>
      </c>
      <c r="D16">
        <f>MONTH(TimeSeries[[#This Row],[EOPERIOD KEY]])</f>
        <v>3</v>
      </c>
      <c r="E16">
        <f>YEAR(DATE(TimeSeries[[#This Row],[CALENDAR YEAR]],TimeSeries[[#This Row],[MONTH KEY]]+6,1))</f>
        <v>2017</v>
      </c>
      <c r="F16" t="str">
        <f>"Q" &amp; TimeSeries[[#This Row],[QUARTER KEY]]</f>
        <v>Q3</v>
      </c>
      <c r="G16" t="str">
        <f>TEXT(TimeSeries[[#This Row],[EOPERIOD KEY]],"MMM YY")</f>
        <v>Mar 17</v>
      </c>
      <c r="H16">
        <f>MONTH(DATE(TimeSeries[[#This Row],[CALENDAR YEAR]],TimeSeries[[#This Row],[MONTH KEY]]+6,1))/3</f>
        <v>3</v>
      </c>
    </row>
    <row r="17" spans="1:8" x14ac:dyDescent="0.2">
      <c r="A17">
        <f>ROW()-ROW(TimeSeries[[#Headers],[PERIOD KEY]])</f>
        <v>16</v>
      </c>
      <c r="B17" s="2">
        <v>42916</v>
      </c>
      <c r="C17">
        <f>YEAR(TimeSeries[[#This Row],[EOPERIOD KEY]])</f>
        <v>2017</v>
      </c>
      <c r="D17">
        <f>MONTH(TimeSeries[[#This Row],[EOPERIOD KEY]])</f>
        <v>6</v>
      </c>
      <c r="E17">
        <f>YEAR(DATE(TimeSeries[[#This Row],[CALENDAR YEAR]],TimeSeries[[#This Row],[MONTH KEY]]+6,1))</f>
        <v>2017</v>
      </c>
      <c r="F17" t="str">
        <f>"Q" &amp; TimeSeries[[#This Row],[QUARTER KEY]]</f>
        <v>Q4</v>
      </c>
      <c r="G17" t="str">
        <f>TEXT(TimeSeries[[#This Row],[EOPERIOD KEY]],"MMM YY")</f>
        <v>Jun 17</v>
      </c>
      <c r="H17">
        <f>MONTH(DATE(TimeSeries[[#This Row],[CALENDAR YEAR]],TimeSeries[[#This Row],[MONTH KEY]]+6,1))/3</f>
        <v>4</v>
      </c>
    </row>
    <row r="18" spans="1:8" x14ac:dyDescent="0.2">
      <c r="A18">
        <f>ROW()-ROW(TimeSeries[[#Headers],[PERIOD KEY]])</f>
        <v>17</v>
      </c>
      <c r="B18" s="2">
        <v>43008</v>
      </c>
      <c r="C18">
        <f>YEAR(TimeSeries[[#This Row],[EOPERIOD KEY]])</f>
        <v>2017</v>
      </c>
      <c r="D18">
        <f>MONTH(TimeSeries[[#This Row],[EOPERIOD KEY]])</f>
        <v>9</v>
      </c>
      <c r="E18">
        <f>YEAR(DATE(TimeSeries[[#This Row],[CALENDAR YEAR]],TimeSeries[[#This Row],[MONTH KEY]]+6,1))</f>
        <v>2018</v>
      </c>
      <c r="F18" t="str">
        <f>"Q" &amp; TimeSeries[[#This Row],[QUARTER KEY]]</f>
        <v>Q1</v>
      </c>
      <c r="G18" t="str">
        <f>TEXT(TimeSeries[[#This Row],[EOPERIOD KEY]],"MMM YY")</f>
        <v>Sep 17</v>
      </c>
      <c r="H18">
        <f>MONTH(DATE(TimeSeries[[#This Row],[CALENDAR YEAR]],TimeSeries[[#This Row],[MONTH KEY]]+6,1))/3</f>
        <v>1</v>
      </c>
    </row>
    <row r="19" spans="1:8" x14ac:dyDescent="0.2">
      <c r="A19">
        <f>ROW()-ROW(TimeSeries[[#Headers],[PERIOD KEY]])</f>
        <v>18</v>
      </c>
      <c r="B19" s="2">
        <v>43100</v>
      </c>
      <c r="C19">
        <f>YEAR(TimeSeries[[#This Row],[EOPERIOD KEY]])</f>
        <v>2017</v>
      </c>
      <c r="D19">
        <f>MONTH(TimeSeries[[#This Row],[EOPERIOD KEY]])</f>
        <v>12</v>
      </c>
      <c r="E19">
        <f>YEAR(DATE(TimeSeries[[#This Row],[CALENDAR YEAR]],TimeSeries[[#This Row],[MONTH KEY]]+6,1))</f>
        <v>2018</v>
      </c>
      <c r="F19" t="str">
        <f>"Q" &amp; TimeSeries[[#This Row],[QUARTER KEY]]</f>
        <v>Q2</v>
      </c>
      <c r="G19" t="str">
        <f>TEXT(TimeSeries[[#This Row],[EOPERIOD KEY]],"MMM YY")</f>
        <v>Dec 17</v>
      </c>
      <c r="H19">
        <f>MONTH(DATE(TimeSeries[[#This Row],[CALENDAR YEAR]],TimeSeries[[#This Row],[MONTH KEY]]+6,1))/3</f>
        <v>2</v>
      </c>
    </row>
    <row r="20" spans="1:8" x14ac:dyDescent="0.2">
      <c r="A20">
        <f>ROW()-ROW(TimeSeries[[#Headers],[PERIOD KEY]])</f>
        <v>19</v>
      </c>
      <c r="B20" s="2">
        <v>43190</v>
      </c>
      <c r="C20">
        <f>YEAR(TimeSeries[[#This Row],[EOPERIOD KEY]])</f>
        <v>2018</v>
      </c>
      <c r="D20">
        <f>MONTH(TimeSeries[[#This Row],[EOPERIOD KEY]])</f>
        <v>3</v>
      </c>
      <c r="E20">
        <f>YEAR(DATE(TimeSeries[[#This Row],[CALENDAR YEAR]],TimeSeries[[#This Row],[MONTH KEY]]+6,1))</f>
        <v>2018</v>
      </c>
      <c r="F20" t="str">
        <f>"Q" &amp; TimeSeries[[#This Row],[QUARTER KEY]]</f>
        <v>Q3</v>
      </c>
      <c r="G20" t="str">
        <f>TEXT(TimeSeries[[#This Row],[EOPERIOD KEY]],"MMM YY")</f>
        <v>Mar 18</v>
      </c>
      <c r="H20">
        <f>MONTH(DATE(TimeSeries[[#This Row],[CALENDAR YEAR]],TimeSeries[[#This Row],[MONTH KEY]]+6,1))/3</f>
        <v>3</v>
      </c>
    </row>
    <row r="21" spans="1:8" x14ac:dyDescent="0.2">
      <c r="A21">
        <f>ROW()-ROW(TimeSeries[[#Headers],[PERIOD KEY]])</f>
        <v>20</v>
      </c>
      <c r="B21" s="2">
        <v>43281</v>
      </c>
      <c r="C21">
        <f>YEAR(TimeSeries[[#This Row],[EOPERIOD KEY]])</f>
        <v>2018</v>
      </c>
      <c r="D21">
        <f>MONTH(TimeSeries[[#This Row],[EOPERIOD KEY]])</f>
        <v>6</v>
      </c>
      <c r="E21">
        <f>YEAR(DATE(TimeSeries[[#This Row],[CALENDAR YEAR]],TimeSeries[[#This Row],[MONTH KEY]]+6,1))</f>
        <v>2018</v>
      </c>
      <c r="F21" t="str">
        <f>"Q" &amp; TimeSeries[[#This Row],[QUARTER KEY]]</f>
        <v>Q4</v>
      </c>
      <c r="G21" t="str">
        <f>TEXT(TimeSeries[[#This Row],[EOPERIOD KEY]],"MMM YY")</f>
        <v>Jun 18</v>
      </c>
      <c r="H21">
        <f>MONTH(DATE(TimeSeries[[#This Row],[CALENDAR YEAR]],TimeSeries[[#This Row],[MONTH KEY]]+6,1))/3</f>
        <v>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DC86-6524-4E8C-ADDC-174473B414CE}">
  <dimension ref="A1:D33"/>
  <sheetViews>
    <sheetView workbookViewId="0">
      <selection activeCell="H26" sqref="H26"/>
    </sheetView>
  </sheetViews>
  <sheetFormatPr defaultRowHeight="12.75" x14ac:dyDescent="0.2"/>
  <cols>
    <col min="1" max="1" width="10.140625" customWidth="1"/>
    <col min="2" max="2" width="18" customWidth="1"/>
    <col min="3" max="3" width="14.28515625" customWidth="1"/>
    <col min="4" max="4" width="14" customWidth="1"/>
  </cols>
  <sheetData>
    <row r="1" spans="1:2" x14ac:dyDescent="0.2">
      <c r="A1" t="s">
        <v>109</v>
      </c>
      <c r="B1" t="s">
        <v>104</v>
      </c>
    </row>
    <row r="2" spans="1:2" x14ac:dyDescent="0.2">
      <c r="A2">
        <v>1</v>
      </c>
      <c r="B2" t="s">
        <v>105</v>
      </c>
    </row>
    <row r="3" spans="1:2" x14ac:dyDescent="0.2">
      <c r="A3">
        <v>2</v>
      </c>
      <c r="B3" t="s">
        <v>106</v>
      </c>
    </row>
    <row r="5" spans="1:2" x14ac:dyDescent="0.2">
      <c r="A5" t="s">
        <v>109</v>
      </c>
      <c r="B5" t="s">
        <v>108</v>
      </c>
    </row>
    <row r="6" spans="1:2" x14ac:dyDescent="0.2">
      <c r="A6">
        <v>1</v>
      </c>
      <c r="B6" t="s">
        <v>110</v>
      </c>
    </row>
    <row r="7" spans="1:2" x14ac:dyDescent="0.2">
      <c r="A7">
        <v>2</v>
      </c>
      <c r="B7" t="s">
        <v>111</v>
      </c>
    </row>
    <row r="9" spans="1:2" x14ac:dyDescent="0.2">
      <c r="A9" t="s">
        <v>109</v>
      </c>
      <c r="B9" t="s">
        <v>112</v>
      </c>
    </row>
    <row r="10" spans="1:2" x14ac:dyDescent="0.2">
      <c r="A10">
        <v>1</v>
      </c>
      <c r="B10" t="s">
        <v>113</v>
      </c>
    </row>
    <row r="11" spans="1:2" x14ac:dyDescent="0.2">
      <c r="A11">
        <v>2</v>
      </c>
      <c r="B11" t="s">
        <v>114</v>
      </c>
    </row>
    <row r="13" spans="1:2" x14ac:dyDescent="0.2">
      <c r="A13" t="s">
        <v>109</v>
      </c>
      <c r="B13" t="s">
        <v>115</v>
      </c>
    </row>
    <row r="14" spans="1:2" x14ac:dyDescent="0.2">
      <c r="A14">
        <v>1</v>
      </c>
      <c r="B14" t="s">
        <v>116</v>
      </c>
    </row>
    <row r="15" spans="1:2" x14ac:dyDescent="0.2">
      <c r="A15">
        <v>2</v>
      </c>
      <c r="B15" t="s">
        <v>117</v>
      </c>
    </row>
    <row r="18" spans="1:4" x14ac:dyDescent="0.2">
      <c r="A18" t="s">
        <v>109</v>
      </c>
      <c r="B18" t="s">
        <v>123</v>
      </c>
      <c r="C18" t="s">
        <v>103</v>
      </c>
      <c r="D18" t="s">
        <v>107</v>
      </c>
    </row>
    <row r="19" spans="1:4" x14ac:dyDescent="0.2">
      <c r="A19">
        <v>1</v>
      </c>
      <c r="B19" t="s">
        <v>120</v>
      </c>
      <c r="C19">
        <v>1</v>
      </c>
      <c r="D19">
        <v>1</v>
      </c>
    </row>
    <row r="20" spans="1:4" x14ac:dyDescent="0.2">
      <c r="A20">
        <v>2</v>
      </c>
      <c r="B20" t="s">
        <v>119</v>
      </c>
      <c r="C20">
        <v>1</v>
      </c>
      <c r="D20">
        <v>2</v>
      </c>
    </row>
    <row r="21" spans="1:4" x14ac:dyDescent="0.2">
      <c r="A21">
        <v>3</v>
      </c>
      <c r="B21" t="s">
        <v>121</v>
      </c>
      <c r="C21">
        <v>2</v>
      </c>
      <c r="D21">
        <v>1</v>
      </c>
    </row>
    <row r="22" spans="1:4" x14ac:dyDescent="0.2">
      <c r="A22">
        <v>4</v>
      </c>
      <c r="B22" t="s">
        <v>122</v>
      </c>
      <c r="C22">
        <v>2</v>
      </c>
      <c r="D22">
        <v>2</v>
      </c>
    </row>
    <row r="25" spans="1:4" x14ac:dyDescent="0.2">
      <c r="A25" t="s">
        <v>109</v>
      </c>
      <c r="B25" t="s">
        <v>129</v>
      </c>
      <c r="C25" t="s">
        <v>130</v>
      </c>
      <c r="D25" t="s">
        <v>107</v>
      </c>
    </row>
    <row r="26" spans="1:4" x14ac:dyDescent="0.2">
      <c r="A26">
        <v>1</v>
      </c>
      <c r="B26" t="s">
        <v>125</v>
      </c>
      <c r="C26">
        <v>1</v>
      </c>
      <c r="D26">
        <v>1</v>
      </c>
    </row>
    <row r="27" spans="1:4" x14ac:dyDescent="0.2">
      <c r="A27">
        <v>2</v>
      </c>
      <c r="B27" t="s">
        <v>127</v>
      </c>
      <c r="C27">
        <v>1</v>
      </c>
      <c r="D27">
        <v>2</v>
      </c>
    </row>
    <row r="28" spans="1:4" x14ac:dyDescent="0.2">
      <c r="A28">
        <v>3</v>
      </c>
      <c r="B28" t="s">
        <v>128</v>
      </c>
      <c r="C28">
        <v>2</v>
      </c>
      <c r="D28">
        <v>1</v>
      </c>
    </row>
    <row r="29" spans="1:4" x14ac:dyDescent="0.2">
      <c r="A29">
        <v>4</v>
      </c>
      <c r="B29" t="s">
        <v>126</v>
      </c>
      <c r="C29">
        <v>2</v>
      </c>
      <c r="D29">
        <v>2</v>
      </c>
    </row>
    <row r="31" spans="1:4" x14ac:dyDescent="0.2">
      <c r="A31" t="s">
        <v>109</v>
      </c>
      <c r="B31" t="s">
        <v>182</v>
      </c>
    </row>
    <row r="32" spans="1:4" x14ac:dyDescent="0.2">
      <c r="A32">
        <f>ROW()-ROW(DB_TimeIntervalSlicer[[#Headers],[KEY]])</f>
        <v>1</v>
      </c>
      <c r="B32" t="s">
        <v>183</v>
      </c>
    </row>
    <row r="33" spans="1:2" x14ac:dyDescent="0.2">
      <c r="A33">
        <f>ROW()-ROW(DB_TimeIntervalSlicer[[#Headers],[KEY]])</f>
        <v>2</v>
      </c>
      <c r="B33" t="s">
        <v>184</v>
      </c>
    </row>
  </sheetData>
  <pageMargins left="0.7" right="0.7" top="0.75" bottom="0.75" header="0.3" footer="0.3"/>
  <tableParts count="7">
    <tablePart r:id="rId1"/>
    <tablePart r:id="rId2"/>
    <tablePart r:id="rId3"/>
    <tablePart r:id="rId4"/>
    <tablePart r:id="rId5"/>
    <tablePart r:id="rId6"/>
    <tablePart r:id="rId7"/>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5D7BE-E1C4-4343-9C5F-03C3A5BC411A}">
  <dimension ref="B2:AS40"/>
  <sheetViews>
    <sheetView workbookViewId="0">
      <selection activeCell="H26" sqref="H26"/>
    </sheetView>
  </sheetViews>
  <sheetFormatPr defaultRowHeight="12.75" x14ac:dyDescent="0.2"/>
  <cols>
    <col min="2" max="2" width="13.42578125" bestFit="1" customWidth="1"/>
    <col min="6" max="6" width="23.140625" customWidth="1"/>
    <col min="7" max="8" width="21" bestFit="1" customWidth="1"/>
    <col min="9" max="9" width="20.28515625" bestFit="1" customWidth="1"/>
    <col min="10" max="10" width="12.42578125" bestFit="1" customWidth="1"/>
    <col min="11" max="11" width="10.5703125" bestFit="1" customWidth="1"/>
    <col min="12" max="12" width="13.140625" bestFit="1" customWidth="1"/>
    <col min="14" max="14" width="14.7109375" bestFit="1" customWidth="1"/>
    <col min="19" max="19" width="21" bestFit="1" customWidth="1"/>
    <col min="26" max="27" width="21.140625" bestFit="1" customWidth="1"/>
    <col min="28" max="28" width="26.7109375" bestFit="1" customWidth="1"/>
    <col min="29" max="29" width="21" bestFit="1" customWidth="1"/>
    <col min="30" max="30" width="21.42578125" bestFit="1" customWidth="1"/>
    <col min="31" max="31" width="26.7109375" bestFit="1" customWidth="1"/>
    <col min="32" max="32" width="26.7109375" customWidth="1"/>
    <col min="38" max="39" width="9.42578125" customWidth="1"/>
    <col min="41" max="41" width="24.140625" customWidth="1"/>
    <col min="44" max="44" width="21.42578125" bestFit="1" customWidth="1"/>
  </cols>
  <sheetData>
    <row r="2" spans="2:45" x14ac:dyDescent="0.2">
      <c r="B2" t="s">
        <v>132</v>
      </c>
      <c r="Z2" s="3" t="s">
        <v>84</v>
      </c>
      <c r="AA2" t="s" vm="1">
        <v>4</v>
      </c>
    </row>
    <row r="3" spans="2:45" x14ac:dyDescent="0.2">
      <c r="AL3" s="12">
        <v>6</v>
      </c>
      <c r="AM3" s="12"/>
      <c r="AO3" s="3" t="s">
        <v>85</v>
      </c>
      <c r="AP3" t="s" vm="2">
        <v>58</v>
      </c>
    </row>
    <row r="4" spans="2:45" x14ac:dyDescent="0.2">
      <c r="B4" t="s">
        <v>133</v>
      </c>
      <c r="G4" t="s">
        <v>152</v>
      </c>
      <c r="I4" t="s">
        <v>54</v>
      </c>
      <c r="J4" t="s">
        <v>134</v>
      </c>
      <c r="K4" t="s">
        <v>135</v>
      </c>
      <c r="L4" t="s">
        <v>136</v>
      </c>
      <c r="M4" t="s">
        <v>137</v>
      </c>
      <c r="N4" t="s">
        <v>139</v>
      </c>
      <c r="O4" t="s">
        <v>151</v>
      </c>
      <c r="S4" t="s">
        <v>152</v>
      </c>
      <c r="U4" t="s">
        <v>54</v>
      </c>
      <c r="V4" t="s">
        <v>134</v>
      </c>
      <c r="W4" s="9" t="s">
        <v>142</v>
      </c>
      <c r="X4" s="9"/>
      <c r="Z4" s="3" t="s">
        <v>54</v>
      </c>
      <c r="AA4" s="3" t="s">
        <v>99</v>
      </c>
      <c r="AB4" t="s">
        <v>152</v>
      </c>
      <c r="AD4" t="s">
        <v>99</v>
      </c>
      <c r="AE4" t="s">
        <v>54</v>
      </c>
      <c r="AF4" t="s">
        <v>149</v>
      </c>
      <c r="AG4" t="s">
        <v>134</v>
      </c>
      <c r="AH4" t="s">
        <v>144</v>
      </c>
      <c r="AI4" t="s">
        <v>150</v>
      </c>
      <c r="AJ4" t="s">
        <v>145</v>
      </c>
      <c r="AK4" t="s">
        <v>148</v>
      </c>
      <c r="AL4" t="s">
        <v>146</v>
      </c>
      <c r="AM4" t="s">
        <v>147</v>
      </c>
      <c r="AR4" t="s">
        <v>143</v>
      </c>
      <c r="AS4" t="s">
        <v>109</v>
      </c>
    </row>
    <row r="5" spans="2:45" x14ac:dyDescent="0.2">
      <c r="B5" s="28">
        <v>5</v>
      </c>
      <c r="F5" s="4" t="s">
        <v>51</v>
      </c>
      <c r="G5" s="6">
        <v>1792933</v>
      </c>
      <c r="I5" t="str">
        <f>F5</f>
        <v>Net Sales</v>
      </c>
      <c r="J5" s="6">
        <f t="shared" ref="J5:J11" si="0">G5</f>
        <v>1792933</v>
      </c>
      <c r="K5">
        <v>1</v>
      </c>
      <c r="L5" s="9">
        <f>DB_Account_H20fallChart[[#This Row],[AMOUNT]]*DB_Account_H20fallChart[[#This Row],[SIGN]]</f>
        <v>1792933</v>
      </c>
      <c r="M5" s="10">
        <f>DB_Account_H20fallChart[[#This Row],[AMOUNT]]/$L$5</f>
        <v>1</v>
      </c>
      <c r="N5" t="str">
        <f>INDEX(Header[CATEGORY],MATCH(DB_Account_H20fallChart[[#This Row],[ACCOUNT]],Header[HEADER],0))</f>
        <v>Income</v>
      </c>
      <c r="O5" s="11">
        <f>DB_Account_H20fallChart[[#This Row],[AMOUNT]]/1000</f>
        <v>1792.933</v>
      </c>
      <c r="Q5" t="s">
        <v>1</v>
      </c>
      <c r="R5" t="s">
        <v>2</v>
      </c>
      <c r="S5" s="6">
        <v>45846</v>
      </c>
      <c r="U5" t="s">
        <v>2</v>
      </c>
      <c r="V5" s="9">
        <f>IF(Table12[[#This Row],[ACCOUNT]]="Closing Stock",-1,1)*INDEX($S$5:$S$17,MATCH(Table12[[#This Row],[ACCOUNT]],$R$5:$R$17,0))</f>
        <v>45846</v>
      </c>
      <c r="W5" s="10" t="e">
        <f>IF(Table12[[#This Row],[ACCOUNT]]="Net Purchases",Table12[[#This Row],[AMOUNT]]/SUMIFS(DB_Account_H20fallChart[AMOUNT],DB_Account_H20fallChart[ACCOUNT],"Net Sales"),NA())</f>
        <v>#N/A</v>
      </c>
      <c r="X5" s="10"/>
      <c r="Z5" t="s">
        <v>44</v>
      </c>
      <c r="AA5" t="s">
        <v>40</v>
      </c>
      <c r="AB5" s="6">
        <v>181122</v>
      </c>
      <c r="AD5" t="str">
        <f t="shared" ref="AD5:AD40" si="1">AA5</f>
        <v>Occupancy Costs</v>
      </c>
      <c r="AE5" t="str">
        <f t="shared" ref="AE5:AE40" si="2">Z5</f>
        <v>Rent</v>
      </c>
      <c r="AF5" t="str">
        <f>Table18[[#This Row],[ACCOUNT]] &amp; " | " &amp; TEXT(Table18[[#This Row],[%  Over Expense]],"0.0%")</f>
        <v>Rent | 27.3%</v>
      </c>
      <c r="AG5" s="6">
        <f t="shared" ref="AG5:AG40" si="3">AB5</f>
        <v>181122</v>
      </c>
      <c r="AH5" s="10">
        <f>Table18[[#This Row],[AMOUNT]]/SUMIFS(DB_Account_H20fallChart[AMOUNT],DB_Account_H20fallChart[ACCOUNT],"Net Sales")</f>
        <v>0.10101994887706345</v>
      </c>
      <c r="AI5" s="10">
        <f>Table18[[#This Row],[AMOUNT]]/SUM(Table18[AMOUNT])</f>
        <v>0.2729829447830569</v>
      </c>
      <c r="AJ5" s="10"/>
      <c r="AK5" s="14">
        <f>INDEX(LU_ExpenseSubCat[KEY],MATCH(Table18[[#This Row],[SUB-HEADER]],LU_ExpenseSubCat[LOOK-UP],0))</f>
        <v>4</v>
      </c>
      <c r="AL5" t="e">
        <f>IF(Table18[[#This Row],[SUB HEADER KEY]]=$AL$3,Table18[[#This Row],[AMOUNT]],NA())</f>
        <v>#N/A</v>
      </c>
      <c r="AM5" s="13" t="str">
        <f>IF(Table18[[#This Row],[SUB HEADER KEY]]=$AL$3,Table18[[#This Row],[% OVER REV]],"")</f>
        <v/>
      </c>
      <c r="AO5" t="s">
        <v>25</v>
      </c>
      <c r="AR5" t="str">
        <f>AO5</f>
        <v>Motor Vehicle Expenses</v>
      </c>
      <c r="AS5">
        <f>ROW()-ROW(LU_ExpenseSubCat[[#Headers],[KEY]])</f>
        <v>1</v>
      </c>
    </row>
    <row r="6" spans="2:45" x14ac:dyDescent="0.2">
      <c r="F6" s="4" t="s">
        <v>1</v>
      </c>
      <c r="G6" s="6">
        <v>498615</v>
      </c>
      <c r="I6" t="str">
        <f t="shared" ref="I6:I11" si="4">F6</f>
        <v>Cost of Sales</v>
      </c>
      <c r="J6" s="6">
        <f t="shared" si="0"/>
        <v>498615</v>
      </c>
      <c r="K6">
        <v>-1</v>
      </c>
      <c r="L6" s="9">
        <f>DB_Account_H20fallChart[[#This Row],[AMOUNT]]*DB_Account_H20fallChart[[#This Row],[SIGN]]</f>
        <v>-498615</v>
      </c>
      <c r="M6" s="10">
        <f>DB_Account_H20fallChart[[#This Row],[AMOUNT]]/$L$5</f>
        <v>0.27810018556186983</v>
      </c>
      <c r="N6" t="str">
        <f>INDEX(Header[CATEGORY],MATCH(DB_Account_H20fallChart[[#This Row],[ACCOUNT]],Header[HEADER],0))</f>
        <v>Cost and Expense</v>
      </c>
      <c r="O6" s="11">
        <f>DB_Account_H20fallChart[[#This Row],[AMOUNT]]/1000</f>
        <v>498.61500000000001</v>
      </c>
      <c r="Q6" t="s">
        <v>1</v>
      </c>
      <c r="R6" t="s">
        <v>89</v>
      </c>
      <c r="S6" s="6">
        <v>465157</v>
      </c>
      <c r="U6" t="s">
        <v>89</v>
      </c>
      <c r="V6" s="9">
        <f>IF(Table12[[#This Row],[ACCOUNT]]="Closing Stock",-1,1)*INDEX($S$5:$S$17,MATCH(Table12[[#This Row],[ACCOUNT]],$R$5:$R$17,0))</f>
        <v>465157</v>
      </c>
      <c r="W6" s="10">
        <f>IF(Table12[[#This Row],[ACCOUNT]]="Net Purchases",Table12[[#This Row],[AMOUNT]]/SUMIFS(DB_Account_H20fallChart[AMOUNT],DB_Account_H20fallChart[ACCOUNT],"Net Sales"),NA())</f>
        <v>0.25943914245540689</v>
      </c>
      <c r="X6" s="10"/>
      <c r="Z6" t="s">
        <v>14</v>
      </c>
      <c r="AA6" t="s">
        <v>12</v>
      </c>
      <c r="AB6" s="6">
        <v>52103</v>
      </c>
      <c r="AD6" t="str">
        <f t="shared" si="1"/>
        <v>Marketing &amp; Promotional</v>
      </c>
      <c r="AE6" t="str">
        <f t="shared" si="2"/>
        <v>Promotion - General</v>
      </c>
      <c r="AF6" t="str">
        <f>Table18[[#This Row],[ACCOUNT]] &amp; " | " &amp; TEXT(Table18[[#This Row],[%  Over Expense]],"0.0%")</f>
        <v>Promotion - General | 7.9%</v>
      </c>
      <c r="AG6" s="6">
        <f t="shared" si="3"/>
        <v>52103</v>
      </c>
      <c r="AH6" s="10">
        <f>Table18[[#This Row],[AMOUNT]]/SUMIFS(DB_Account_H20fallChart[AMOUNT],DB_Account_H20fallChart[ACCOUNT],"Net Sales")</f>
        <v>2.9060204703689429E-2</v>
      </c>
      <c r="AI6" s="10">
        <f>Table18[[#This Row],[AMOUNT]]/SUM(Table18[AMOUNT])</f>
        <v>7.8528452490761E-2</v>
      </c>
      <c r="AJ6" s="10"/>
      <c r="AK6" s="14">
        <f>INDEX(LU_ExpenseSubCat[KEY],MATCH(Table18[[#This Row],[SUB-HEADER]],LU_ExpenseSubCat[LOOK-UP],0))</f>
        <v>6</v>
      </c>
      <c r="AL6">
        <f>IF(Table18[[#This Row],[SUB HEADER KEY]]=$AL$3,Table18[[#This Row],[AMOUNT]],NA())</f>
        <v>52103</v>
      </c>
      <c r="AM6" s="13">
        <f>IF(Table18[[#This Row],[SUB HEADER KEY]]=$AL$3,Table18[[#This Row],[% OVER REV]],"")</f>
        <v>2.9060204703689429E-2</v>
      </c>
      <c r="AO6" t="s">
        <v>31</v>
      </c>
      <c r="AR6" t="str">
        <f t="shared" ref="AR6:AR11" si="5">AO6</f>
        <v>Website Expenses</v>
      </c>
      <c r="AS6">
        <f>ROW()-ROW(LU_ExpenseSubCat[[#Headers],[KEY]])</f>
        <v>2</v>
      </c>
    </row>
    <row r="7" spans="2:45" x14ac:dyDescent="0.2">
      <c r="F7" s="4" t="s">
        <v>3</v>
      </c>
      <c r="G7" s="6">
        <v>1294318</v>
      </c>
      <c r="I7" t="str">
        <f t="shared" si="4"/>
        <v>Gross Profit</v>
      </c>
      <c r="J7" s="6">
        <f t="shared" si="0"/>
        <v>1294318</v>
      </c>
      <c r="K7">
        <v>1</v>
      </c>
      <c r="L7" s="9">
        <f>DB_Account_H20fallChart[[#This Row],[AMOUNT]]*DB_Account_H20fallChart[[#This Row],[SIGN]]</f>
        <v>1294318</v>
      </c>
      <c r="M7" s="10">
        <f>DB_Account_H20fallChart[[#This Row],[AMOUNT]]/$L$5</f>
        <v>0.72189981443813012</v>
      </c>
      <c r="N7">
        <f>INDEX(Header[CATEGORY],MATCH(DB_Account_H20fallChart[[#This Row],[ACCOUNT]],Header[HEADER],0))</f>
        <v>0</v>
      </c>
      <c r="O7" s="11">
        <f>DB_Account_H20fallChart[[#This Row],[AMOUNT]]/1000</f>
        <v>1294.318</v>
      </c>
      <c r="Q7" t="s">
        <v>1</v>
      </c>
      <c r="R7" t="s">
        <v>52</v>
      </c>
      <c r="S7" s="6">
        <v>-12388</v>
      </c>
      <c r="U7" t="s">
        <v>52</v>
      </c>
      <c r="V7" s="9">
        <f>IF(Table12[[#This Row],[ACCOUNT]]="Closing Stock",-1,1)*INDEX($S$5:$S$17,MATCH(Table12[[#This Row],[ACCOUNT]],$R$5:$R$17,0))</f>
        <v>12388</v>
      </c>
      <c r="W7" s="10" t="e">
        <f>IF(Table12[[#This Row],[ACCOUNT]]="Net Purchases",Table12[[#This Row],[AMOUNT]]/SUMIFS(DB_Account_H20fallChart[AMOUNT],DB_Account_H20fallChart[ACCOUNT],"Net Sales"),NA())</f>
        <v>#N/A</v>
      </c>
      <c r="X7" s="10"/>
      <c r="Z7" t="s">
        <v>6</v>
      </c>
      <c r="AA7" t="s">
        <v>102</v>
      </c>
      <c r="AB7" s="6">
        <v>51636</v>
      </c>
      <c r="AD7" t="str">
        <f t="shared" si="1"/>
        <v>General &amp; Administrative</v>
      </c>
      <c r="AE7" t="str">
        <f t="shared" si="2"/>
        <v>Bank charges</v>
      </c>
      <c r="AF7" t="str">
        <f>Table18[[#This Row],[ACCOUNT]] &amp; " | " &amp; TEXT(Table18[[#This Row],[%  Over Expense]],"0.0%")</f>
        <v>Bank charges | 7.8%</v>
      </c>
      <c r="AG7" s="6">
        <f t="shared" si="3"/>
        <v>51636</v>
      </c>
      <c r="AH7" s="10">
        <f>Table18[[#This Row],[AMOUNT]]/SUMIFS(DB_Account_H20fallChart[AMOUNT],DB_Account_H20fallChart[ACCOUNT],"Net Sales")</f>
        <v>2.8799737636598804E-2</v>
      </c>
      <c r="AI7" s="10">
        <f>Table18[[#This Row],[AMOUNT]]/SUM(Table18[AMOUNT])</f>
        <v>7.7824600748765627E-2</v>
      </c>
      <c r="AJ7" s="10"/>
      <c r="AK7" s="14">
        <f>INDEX(LU_ExpenseSubCat[KEY],MATCH(Table18[[#This Row],[SUB-HEADER]],LU_ExpenseSubCat[LOOK-UP],0))</f>
        <v>5</v>
      </c>
      <c r="AL7" t="e">
        <f>IF(Table18[[#This Row],[SUB HEADER KEY]]=$AL$3,Table18[[#This Row],[AMOUNT]],NA())</f>
        <v>#N/A</v>
      </c>
      <c r="AM7" s="13" t="str">
        <f>IF(Table18[[#This Row],[SUB HEADER KEY]]=$AL$3,Table18[[#This Row],[% OVER REV]],"")</f>
        <v/>
      </c>
      <c r="AO7" t="s">
        <v>34</v>
      </c>
      <c r="AR7" t="str">
        <f t="shared" si="5"/>
        <v>Employment Expenses</v>
      </c>
      <c r="AS7">
        <f>ROW()-ROW(LU_ExpenseSubCat[[#Headers],[KEY]])</f>
        <v>3</v>
      </c>
    </row>
    <row r="8" spans="2:45" x14ac:dyDescent="0.2">
      <c r="F8" s="4" t="s">
        <v>4</v>
      </c>
      <c r="G8" s="6">
        <v>663492</v>
      </c>
      <c r="I8" t="str">
        <f t="shared" si="4"/>
        <v>Expenses</v>
      </c>
      <c r="J8" s="6">
        <f t="shared" si="0"/>
        <v>663492</v>
      </c>
      <c r="K8">
        <v>-1</v>
      </c>
      <c r="L8" s="9">
        <f>DB_Account_H20fallChart[[#This Row],[AMOUNT]]*DB_Account_H20fallChart[[#This Row],[SIGN]]</f>
        <v>-663492</v>
      </c>
      <c r="M8" s="10">
        <f>DB_Account_H20fallChart[[#This Row],[AMOUNT]]/$L$5</f>
        <v>0.37005956162332893</v>
      </c>
      <c r="N8" t="str">
        <f>INDEX(Header[CATEGORY],MATCH(DB_Account_H20fallChart[[#This Row],[ACCOUNT]],Header[HEADER],0))</f>
        <v>Cost and Expense</v>
      </c>
      <c r="O8" s="11">
        <f>DB_Account_H20fallChart[[#This Row],[AMOUNT]]/1000</f>
        <v>663.49199999999996</v>
      </c>
      <c r="Q8" t="s">
        <v>4</v>
      </c>
      <c r="R8" t="s">
        <v>25</v>
      </c>
      <c r="S8" s="6">
        <v>18127</v>
      </c>
      <c r="Z8" t="s">
        <v>8</v>
      </c>
      <c r="AA8" t="s">
        <v>102</v>
      </c>
      <c r="AB8" s="6">
        <v>49861</v>
      </c>
      <c r="AD8" t="str">
        <f t="shared" si="1"/>
        <v>General &amp; Administrative</v>
      </c>
      <c r="AE8" t="str">
        <f t="shared" si="2"/>
        <v>Consultant fees</v>
      </c>
      <c r="AF8" t="str">
        <f>Table18[[#This Row],[ACCOUNT]] &amp; " | " &amp; TEXT(Table18[[#This Row],[%  Over Expense]],"0.0%")</f>
        <v>Consultant fees | 7.5%</v>
      </c>
      <c r="AG8" s="6">
        <f t="shared" si="3"/>
        <v>49861</v>
      </c>
      <c r="AH8" s="10">
        <f>Table18[[#This Row],[AMOUNT]]/SUMIFS(DB_Account_H20fallChart[AMOUNT],DB_Account_H20fallChart[ACCOUNT],"Net Sales")</f>
        <v>2.7809739683524147E-2</v>
      </c>
      <c r="AI8" s="10">
        <f>Table18[[#This Row],[AMOUNT]]/SUM(Table18[AMOUNT])</f>
        <v>7.5149361258312078E-2</v>
      </c>
      <c r="AJ8" s="10"/>
      <c r="AK8" s="14">
        <f>INDEX(LU_ExpenseSubCat[KEY],MATCH(Table18[[#This Row],[SUB-HEADER]],LU_ExpenseSubCat[LOOK-UP],0))</f>
        <v>5</v>
      </c>
      <c r="AL8" t="e">
        <f>IF(Table18[[#This Row],[SUB HEADER KEY]]=$AL$3,Table18[[#This Row],[AMOUNT]],NA())</f>
        <v>#N/A</v>
      </c>
      <c r="AM8" s="13" t="str">
        <f>IF(Table18[[#This Row],[SUB HEADER KEY]]=$AL$3,Table18[[#This Row],[% OVER REV]],"")</f>
        <v/>
      </c>
      <c r="AO8" t="s">
        <v>40</v>
      </c>
      <c r="AR8" t="str">
        <f t="shared" si="5"/>
        <v>Occupancy Costs</v>
      </c>
      <c r="AS8">
        <f>ROW()-ROW(LU_ExpenseSubCat[[#Headers],[KEY]])</f>
        <v>4</v>
      </c>
    </row>
    <row r="9" spans="2:45" x14ac:dyDescent="0.2">
      <c r="F9" s="4" t="s">
        <v>101</v>
      </c>
      <c r="G9" s="6">
        <v>630826</v>
      </c>
      <c r="I9" t="str">
        <f t="shared" si="4"/>
        <v>Operating Income (Loss)</v>
      </c>
      <c r="J9" s="6">
        <f t="shared" si="0"/>
        <v>630826</v>
      </c>
      <c r="K9">
        <v>1</v>
      </c>
      <c r="L9" s="9">
        <f>DB_Account_H20fallChart[[#This Row],[AMOUNT]]*DB_Account_H20fallChart[[#This Row],[SIGN]]</f>
        <v>630826</v>
      </c>
      <c r="M9" s="10">
        <f>DB_Account_H20fallChart[[#This Row],[AMOUNT]]/$L$5</f>
        <v>0.35184025281480125</v>
      </c>
      <c r="N9">
        <f>INDEX(Header[CATEGORY],MATCH(DB_Account_H20fallChart[[#This Row],[ACCOUNT]],Header[HEADER],0))</f>
        <v>0</v>
      </c>
      <c r="O9" s="11">
        <f>DB_Account_H20fallChart[[#This Row],[AMOUNT]]/1000</f>
        <v>630.82600000000002</v>
      </c>
      <c r="Q9" t="s">
        <v>4</v>
      </c>
      <c r="R9" t="s">
        <v>31</v>
      </c>
      <c r="S9" s="6">
        <v>34532</v>
      </c>
      <c r="Z9" t="s">
        <v>11</v>
      </c>
      <c r="AA9" t="s">
        <v>102</v>
      </c>
      <c r="AB9" s="6">
        <v>40126</v>
      </c>
      <c r="AD9" t="str">
        <f t="shared" si="1"/>
        <v>General &amp; Administrative</v>
      </c>
      <c r="AE9" t="str">
        <f t="shared" si="2"/>
        <v>Business insurance</v>
      </c>
      <c r="AF9" t="str">
        <f>Table18[[#This Row],[ACCOUNT]] &amp; " | " &amp; TEXT(Table18[[#This Row],[%  Over Expense]],"0.0%")</f>
        <v>Business insurance | 6.0%</v>
      </c>
      <c r="AG9" s="6">
        <f t="shared" si="3"/>
        <v>40126</v>
      </c>
      <c r="AH9" s="10">
        <f>Table18[[#This Row],[AMOUNT]]/SUMIFS(DB_Account_H20fallChart[AMOUNT],DB_Account_H20fallChart[ACCOUNT],"Net Sales")</f>
        <v>2.2380088938069632E-2</v>
      </c>
      <c r="AI9" s="10">
        <f>Table18[[#This Row],[AMOUNT]]/SUM(Table18[AMOUNT])</f>
        <v>6.0476991433204924E-2</v>
      </c>
      <c r="AJ9" s="10"/>
      <c r="AK9" s="14">
        <f>INDEX(LU_ExpenseSubCat[KEY],MATCH(Table18[[#This Row],[SUB-HEADER]],LU_ExpenseSubCat[LOOK-UP],0))</f>
        <v>5</v>
      </c>
      <c r="AL9" t="e">
        <f>IF(Table18[[#This Row],[SUB HEADER KEY]]=$AL$3,Table18[[#This Row],[AMOUNT]],NA())</f>
        <v>#N/A</v>
      </c>
      <c r="AM9" s="13" t="str">
        <f>IF(Table18[[#This Row],[SUB HEADER KEY]]=$AL$3,Table18[[#This Row],[% OVER REV]],"")</f>
        <v/>
      </c>
      <c r="AO9" t="s">
        <v>102</v>
      </c>
      <c r="AR9" t="str">
        <f t="shared" si="5"/>
        <v>General &amp; Administrative</v>
      </c>
      <c r="AS9">
        <f>ROW()-ROW(LU_ExpenseSubCat[[#Headers],[KEY]])</f>
        <v>5</v>
      </c>
    </row>
    <row r="10" spans="2:45" x14ac:dyDescent="0.2">
      <c r="F10" s="4" t="s">
        <v>50</v>
      </c>
      <c r="G10" s="6">
        <v>524084</v>
      </c>
      <c r="I10" t="str">
        <f t="shared" si="4"/>
        <v>Other Income</v>
      </c>
      <c r="J10" s="6">
        <f t="shared" si="0"/>
        <v>524084</v>
      </c>
      <c r="K10">
        <v>1</v>
      </c>
      <c r="L10" s="9">
        <f>DB_Account_H20fallChart[[#This Row],[AMOUNT]]*DB_Account_H20fallChart[[#This Row],[SIGN]]</f>
        <v>524084</v>
      </c>
      <c r="M10" s="10">
        <f>DB_Account_H20fallChart[[#This Row],[AMOUNT]]/$L$5</f>
        <v>0.29230540126150839</v>
      </c>
      <c r="N10" t="str">
        <f>INDEX(Header[CATEGORY],MATCH(DB_Account_H20fallChart[[#This Row],[ACCOUNT]],Header[HEADER],0))</f>
        <v>Income</v>
      </c>
      <c r="O10" s="11">
        <f>DB_Account_H20fallChart[[#This Row],[AMOUNT]]/1000</f>
        <v>524.08399999999995</v>
      </c>
      <c r="Q10" t="s">
        <v>4</v>
      </c>
      <c r="R10" t="s">
        <v>34</v>
      </c>
      <c r="S10" s="6">
        <v>61515</v>
      </c>
      <c r="Z10" t="s">
        <v>35</v>
      </c>
      <c r="AA10" t="s">
        <v>34</v>
      </c>
      <c r="AB10" s="6">
        <v>37096</v>
      </c>
      <c r="AD10" t="str">
        <f t="shared" si="1"/>
        <v>Employment Expenses</v>
      </c>
      <c r="AE10" t="str">
        <f t="shared" si="2"/>
        <v>Salaries/Wages</v>
      </c>
      <c r="AF10" t="str">
        <f>Table18[[#This Row],[ACCOUNT]] &amp; " | " &amp; TEXT(Table18[[#This Row],[%  Over Expense]],"0.0%")</f>
        <v>Salaries/Wages | 5.6%</v>
      </c>
      <c r="AG10" s="6">
        <f t="shared" si="3"/>
        <v>37096</v>
      </c>
      <c r="AH10" s="10">
        <f>Table18[[#This Row],[AMOUNT]]/SUMIFS(DB_Account_H20fallChart[AMOUNT],DB_Account_H20fallChart[ACCOUNT],"Net Sales")</f>
        <v>2.0690120601271771E-2</v>
      </c>
      <c r="AI10" s="10">
        <f>Table18[[#This Row],[AMOUNT]]/SUM(Table18[AMOUNT])</f>
        <v>5.5910244584712401E-2</v>
      </c>
      <c r="AJ10" s="10"/>
      <c r="AK10" s="14">
        <f>INDEX(LU_ExpenseSubCat[KEY],MATCH(Table18[[#This Row],[SUB-HEADER]],LU_ExpenseSubCat[LOOK-UP],0))</f>
        <v>3</v>
      </c>
      <c r="AL10" t="e">
        <f>IF(Table18[[#This Row],[SUB HEADER KEY]]=$AL$3,Table18[[#This Row],[AMOUNT]],NA())</f>
        <v>#N/A</v>
      </c>
      <c r="AM10" s="13" t="str">
        <f>IF(Table18[[#This Row],[SUB HEADER KEY]]=$AL$3,Table18[[#This Row],[% OVER REV]],"")</f>
        <v/>
      </c>
      <c r="AO10" t="s">
        <v>12</v>
      </c>
      <c r="AR10" t="str">
        <f t="shared" si="5"/>
        <v>Marketing &amp; Promotional</v>
      </c>
      <c r="AS10">
        <f>ROW()-ROW(LU_ExpenseSubCat[[#Headers],[KEY]])</f>
        <v>6</v>
      </c>
    </row>
    <row r="11" spans="2:45" x14ac:dyDescent="0.2">
      <c r="F11" s="4" t="s">
        <v>83</v>
      </c>
      <c r="G11" s="6">
        <v>1154910</v>
      </c>
      <c r="I11" t="str">
        <f t="shared" si="4"/>
        <v>Net Profit (Loss)</v>
      </c>
      <c r="J11" s="6">
        <f t="shared" si="0"/>
        <v>1154910</v>
      </c>
      <c r="K11">
        <v>1</v>
      </c>
      <c r="L11" s="9">
        <f>DB_Account_H20fallChart[[#This Row],[AMOUNT]]*DB_Account_H20fallChart[[#This Row],[SIGN]]</f>
        <v>1154910</v>
      </c>
      <c r="M11" s="10">
        <f>DB_Account_H20fallChart[[#This Row],[AMOUNT]]/$L$5</f>
        <v>0.64414565407630964</v>
      </c>
      <c r="N11">
        <f>INDEX(Header[CATEGORY],MATCH(DB_Account_H20fallChart[[#This Row],[ACCOUNT]],Header[HEADER],0))</f>
        <v>0</v>
      </c>
      <c r="O11" s="11">
        <f>DB_Account_H20fallChart[[#This Row],[AMOUNT]]/1000</f>
        <v>1154.9100000000001</v>
      </c>
      <c r="Q11" t="s">
        <v>4</v>
      </c>
      <c r="R11" t="s">
        <v>40</v>
      </c>
      <c r="S11" s="6">
        <v>206080</v>
      </c>
      <c r="Z11" t="s">
        <v>32</v>
      </c>
      <c r="AA11" t="s">
        <v>31</v>
      </c>
      <c r="AB11" s="6">
        <v>33958</v>
      </c>
      <c r="AD11" t="str">
        <f t="shared" si="1"/>
        <v>Website Expenses</v>
      </c>
      <c r="AE11" t="str">
        <f t="shared" si="2"/>
        <v>Domain name registration</v>
      </c>
      <c r="AF11" t="str">
        <f>Table18[[#This Row],[ACCOUNT]] &amp; " | " &amp; TEXT(Table18[[#This Row],[%  Over Expense]],"0.0%")</f>
        <v>Domain name registration | 5.1%</v>
      </c>
      <c r="AG11" s="6">
        <f t="shared" si="3"/>
        <v>33958</v>
      </c>
      <c r="AH11" s="10">
        <f>Table18[[#This Row],[AMOUNT]]/SUMIFS(DB_Account_H20fallChart[AMOUNT],DB_Account_H20fallChart[ACCOUNT],"Net Sales")</f>
        <v>1.8939915769300916E-2</v>
      </c>
      <c r="AI11" s="10">
        <f>Table18[[#This Row],[AMOUNT]]/SUM(Table18[AMOUNT])</f>
        <v>5.1180722601026088E-2</v>
      </c>
      <c r="AJ11" s="10"/>
      <c r="AK11" s="14">
        <f>INDEX(LU_ExpenseSubCat[KEY],MATCH(Table18[[#This Row],[SUB-HEADER]],LU_ExpenseSubCat[LOOK-UP],0))</f>
        <v>2</v>
      </c>
      <c r="AL11" t="e">
        <f>IF(Table18[[#This Row],[SUB HEADER KEY]]=$AL$3,Table18[[#This Row],[AMOUNT]],NA())</f>
        <v>#N/A</v>
      </c>
      <c r="AM11" s="13" t="str">
        <f>IF(Table18[[#This Row],[SUB HEADER KEY]]=$AL$3,Table18[[#This Row],[% OVER REV]],"")</f>
        <v/>
      </c>
      <c r="AO11" t="s">
        <v>16</v>
      </c>
      <c r="AR11" t="str">
        <f t="shared" si="5"/>
        <v>Operating Expenses</v>
      </c>
      <c r="AS11">
        <f>ROW()-ROW(LU_ExpenseSubCat[[#Headers],[KEY]])</f>
        <v>7</v>
      </c>
    </row>
    <row r="12" spans="2:45" x14ac:dyDescent="0.2">
      <c r="Q12" t="s">
        <v>4</v>
      </c>
      <c r="R12" t="s">
        <v>102</v>
      </c>
      <c r="S12" s="6">
        <v>167065</v>
      </c>
      <c r="Z12" t="s">
        <v>13</v>
      </c>
      <c r="AA12" t="s">
        <v>12</v>
      </c>
      <c r="AB12" s="6">
        <v>32936</v>
      </c>
      <c r="AD12" t="str">
        <f t="shared" si="1"/>
        <v>Marketing &amp; Promotional</v>
      </c>
      <c r="AE12" t="str">
        <f t="shared" si="2"/>
        <v>Advertising</v>
      </c>
      <c r="AF12" t="str">
        <f>Table18[[#This Row],[ACCOUNT]] &amp; " | " &amp; TEXT(Table18[[#This Row],[%  Over Expense]],"0.0%")</f>
        <v>Advertising | 5.0%</v>
      </c>
      <c r="AG12" s="6">
        <f t="shared" si="3"/>
        <v>32936</v>
      </c>
      <c r="AH12" s="10">
        <f>Table18[[#This Row],[AMOUNT]]/SUMIFS(DB_Account_H20fallChart[AMOUNT],DB_Account_H20fallChart[ACCOUNT],"Net Sales")</f>
        <v>1.8369900046460184E-2</v>
      </c>
      <c r="AI12" s="10">
        <f>Table18[[#This Row],[AMOUNT]]/SUM(Table18[AMOUNT])</f>
        <v>4.9640387525395936E-2</v>
      </c>
      <c r="AJ12" s="10"/>
      <c r="AK12" s="14">
        <f>INDEX(LU_ExpenseSubCat[KEY],MATCH(Table18[[#This Row],[SUB-HEADER]],LU_ExpenseSubCat[LOOK-UP],0))</f>
        <v>6</v>
      </c>
      <c r="AL12">
        <f>IF(Table18[[#This Row],[SUB HEADER KEY]]=$AL$3,Table18[[#This Row],[AMOUNT]],NA())</f>
        <v>32936</v>
      </c>
      <c r="AM12" s="13">
        <f>IF(Table18[[#This Row],[SUB HEADER KEY]]=$AL$3,Table18[[#This Row],[% OVER REV]],"")</f>
        <v>1.8369900046460184E-2</v>
      </c>
    </row>
    <row r="13" spans="2:45" x14ac:dyDescent="0.2">
      <c r="Q13" t="s">
        <v>4</v>
      </c>
      <c r="R13" t="s">
        <v>12</v>
      </c>
      <c r="S13" s="6">
        <v>101946</v>
      </c>
      <c r="Z13" t="s">
        <v>17</v>
      </c>
      <c r="AA13" t="s">
        <v>16</v>
      </c>
      <c r="AB13" s="6">
        <v>24491</v>
      </c>
      <c r="AD13" t="str">
        <f t="shared" si="1"/>
        <v>Operating Expenses</v>
      </c>
      <c r="AE13" t="str">
        <f t="shared" si="2"/>
        <v>Newspapers &amp; magazines</v>
      </c>
      <c r="AF13" t="str">
        <f>Table18[[#This Row],[ACCOUNT]] &amp; " | " &amp; TEXT(Table18[[#This Row],[%  Over Expense]],"0.0%")</f>
        <v>Newspapers &amp; magazines | 3.7%</v>
      </c>
      <c r="AG13" s="6">
        <f t="shared" si="3"/>
        <v>24491</v>
      </c>
      <c r="AH13" s="10">
        <f>Table18[[#This Row],[AMOUNT]]/SUMIFS(DB_Account_H20fallChart[AMOUNT],DB_Account_H20fallChart[ACCOUNT],"Net Sales")</f>
        <v>1.3659740771127532E-2</v>
      </c>
      <c r="AI13" s="10">
        <f>Table18[[#This Row],[AMOUNT]]/SUM(Table18[AMOUNT])</f>
        <v>3.6912276259547967E-2</v>
      </c>
      <c r="AJ13" s="10"/>
      <c r="AK13" s="14">
        <f>INDEX(LU_ExpenseSubCat[KEY],MATCH(Table18[[#This Row],[SUB-HEADER]],LU_ExpenseSubCat[LOOK-UP],0))</f>
        <v>7</v>
      </c>
      <c r="AL13" t="e">
        <f>IF(Table18[[#This Row],[SUB HEADER KEY]]=$AL$3,Table18[[#This Row],[AMOUNT]],NA())</f>
        <v>#N/A</v>
      </c>
      <c r="AM13" s="13" t="str">
        <f>IF(Table18[[#This Row],[SUB HEADER KEY]]=$AL$3,Table18[[#This Row],[% OVER REV]],"")</f>
        <v/>
      </c>
    </row>
    <row r="14" spans="2:45" x14ac:dyDescent="0.2">
      <c r="Q14" t="s">
        <v>4</v>
      </c>
      <c r="R14" t="s">
        <v>16</v>
      </c>
      <c r="S14" s="6">
        <v>74227</v>
      </c>
      <c r="Z14" t="s">
        <v>10</v>
      </c>
      <c r="AA14" t="s">
        <v>102</v>
      </c>
      <c r="AB14" s="6">
        <v>23201</v>
      </c>
      <c r="AD14" t="str">
        <f t="shared" si="1"/>
        <v>General &amp; Administrative</v>
      </c>
      <c r="AE14" t="str">
        <f t="shared" si="2"/>
        <v>License fees</v>
      </c>
      <c r="AF14" t="str">
        <f>Table18[[#This Row],[ACCOUNT]] &amp; " | " &amp; TEXT(Table18[[#This Row],[%  Over Expense]],"0.0%")</f>
        <v>License fees | 3.5%</v>
      </c>
      <c r="AG14" s="6">
        <f t="shared" si="3"/>
        <v>23201</v>
      </c>
      <c r="AH14" s="10">
        <f>Table18[[#This Row],[AMOUNT]]/SUMIFS(DB_Account_H20fallChart[AMOUNT],DB_Account_H20fallChart[ACCOUNT],"Net Sales")</f>
        <v>1.2940249301005671E-2</v>
      </c>
      <c r="AI14" s="10">
        <f>Table18[[#This Row],[AMOUNT]]/SUM(Table18[AMOUNT])</f>
        <v>3.4968017700288775E-2</v>
      </c>
      <c r="AJ14" s="10"/>
      <c r="AK14" s="14">
        <f>INDEX(LU_ExpenseSubCat[KEY],MATCH(Table18[[#This Row],[SUB-HEADER]],LU_ExpenseSubCat[LOOK-UP],0))</f>
        <v>5</v>
      </c>
      <c r="AL14" t="e">
        <f>IF(Table18[[#This Row],[SUB HEADER KEY]]=$AL$3,Table18[[#This Row],[AMOUNT]],NA())</f>
        <v>#N/A</v>
      </c>
      <c r="AM14" s="13" t="str">
        <f>IF(Table18[[#This Row],[SUB HEADER KEY]]=$AL$3,Table18[[#This Row],[% OVER REV]],"")</f>
        <v/>
      </c>
    </row>
    <row r="15" spans="2:45" x14ac:dyDescent="0.2">
      <c r="I15" t="s">
        <v>139</v>
      </c>
      <c r="J15" s="3" t="s">
        <v>134</v>
      </c>
      <c r="K15" s="3"/>
      <c r="L15" s="3"/>
      <c r="M15" s="3"/>
      <c r="N15" s="3"/>
      <c r="Q15" t="s">
        <v>50</v>
      </c>
      <c r="R15" t="s">
        <v>48</v>
      </c>
      <c r="S15" s="6">
        <v>474921</v>
      </c>
      <c r="U15" t="s">
        <v>54</v>
      </c>
      <c r="V15" t="s">
        <v>134</v>
      </c>
      <c r="W15" t="s">
        <v>141</v>
      </c>
      <c r="X15" t="s">
        <v>149</v>
      </c>
      <c r="Z15" t="s">
        <v>36</v>
      </c>
      <c r="AA15" t="s">
        <v>34</v>
      </c>
      <c r="AB15" s="6">
        <v>21569</v>
      </c>
      <c r="AD15" t="str">
        <f t="shared" si="1"/>
        <v>Employment Expenses</v>
      </c>
      <c r="AE15" t="str">
        <f t="shared" si="2"/>
        <v>Superannuation</v>
      </c>
      <c r="AF15" t="str">
        <f>Table18[[#This Row],[ACCOUNT]] &amp; " | " &amp; TEXT(Table18[[#This Row],[%  Over Expense]],"0.0%")</f>
        <v>Superannuation | 3.3%</v>
      </c>
      <c r="AG15" s="6">
        <f t="shared" si="3"/>
        <v>21569</v>
      </c>
      <c r="AH15" s="10">
        <f>Table18[[#This Row],[AMOUNT]]/SUMIFS(DB_Account_H20fallChart[AMOUNT],DB_Account_H20fallChart[ACCOUNT],"Net Sales")</f>
        <v>1.2030008929502664E-2</v>
      </c>
      <c r="AI15" s="10">
        <f>Table18[[#This Row],[AMOUNT]]/SUM(Table18[AMOUNT])</f>
        <v>3.2508304546249242E-2</v>
      </c>
      <c r="AJ15" s="10"/>
      <c r="AK15" s="14">
        <f>INDEX(LU_ExpenseSubCat[KEY],MATCH(Table18[[#This Row],[SUB-HEADER]],LU_ExpenseSubCat[LOOK-UP],0))</f>
        <v>3</v>
      </c>
      <c r="AL15" t="e">
        <f>IF(Table18[[#This Row],[SUB HEADER KEY]]=$AL$3,Table18[[#This Row],[AMOUNT]],NA())</f>
        <v>#N/A</v>
      </c>
      <c r="AM15" s="13" t="str">
        <f>IF(Table18[[#This Row],[SUB HEADER KEY]]=$AL$3,Table18[[#This Row],[% OVER REV]],"")</f>
        <v/>
      </c>
    </row>
    <row r="16" spans="2:45" x14ac:dyDescent="0.2">
      <c r="I16" s="3" t="s">
        <v>0</v>
      </c>
      <c r="J16" s="9">
        <f>SUMIFS(DB_Account_H20fallChart[AMOUNT],DB_Account_H20fallChart[ELEMENT],Table15[[#This Row],[ELEMENT]])</f>
        <v>2317017</v>
      </c>
      <c r="Q16" t="s">
        <v>50</v>
      </c>
      <c r="R16" t="s">
        <v>49</v>
      </c>
      <c r="S16" s="6">
        <v>49163</v>
      </c>
      <c r="U16" t="s">
        <v>34</v>
      </c>
      <c r="V16" s="9">
        <f>INDEX($S$5:$S$17,MATCH(Table14[[#This Row],[ACCOUNT]],$R$5:$R$17,0))</f>
        <v>61515</v>
      </c>
      <c r="W16" s="10">
        <f>Table14[[#This Row],[AMOUNT]]/SUMIFS(DB_Account_H20fallChart[AMOUNT],DB_Account_H20fallChart[ACCOUNT],"Net Sales")</f>
        <v>3.4309703708950638E-2</v>
      </c>
      <c r="X16" s="10" t="str">
        <f>TEXT(Table14[[#This Row],[AMOUNT]],"#,#") &amp; " "&amp;Table14[[#This Row],[ACCOUNT]]</f>
        <v>61,515 Employment Expenses</v>
      </c>
      <c r="Z16" t="s">
        <v>20</v>
      </c>
      <c r="AA16" t="s">
        <v>16</v>
      </c>
      <c r="AB16" s="6">
        <v>18162</v>
      </c>
      <c r="AD16" t="str">
        <f t="shared" si="1"/>
        <v>Operating Expenses</v>
      </c>
      <c r="AE16" t="str">
        <f t="shared" si="2"/>
        <v>Travel/Accomodation</v>
      </c>
      <c r="AF16" t="str">
        <f>Table18[[#This Row],[ACCOUNT]] &amp; " | " &amp; TEXT(Table18[[#This Row],[%  Over Expense]],"0.0%")</f>
        <v>Travel/Accomodation | 2.7%</v>
      </c>
      <c r="AG16" s="6">
        <f t="shared" si="3"/>
        <v>18162</v>
      </c>
      <c r="AH16" s="10">
        <f>Table18[[#This Row],[AMOUNT]]/SUMIFS(DB_Account_H20fallChart[AMOUNT],DB_Account_H20fallChart[ACCOUNT],"Net Sales")</f>
        <v>1.0129770604925002E-2</v>
      </c>
      <c r="AI16" s="10">
        <f>Table18[[#This Row],[AMOUNT]]/SUM(Table18[AMOUNT])</f>
        <v>2.7373351901756163E-2</v>
      </c>
      <c r="AJ16" s="10"/>
      <c r="AK16" s="14">
        <f>INDEX(LU_ExpenseSubCat[KEY],MATCH(Table18[[#This Row],[SUB-HEADER]],LU_ExpenseSubCat[LOOK-UP],0))</f>
        <v>7</v>
      </c>
      <c r="AL16" t="e">
        <f>IF(Table18[[#This Row],[SUB HEADER KEY]]=$AL$3,Table18[[#This Row],[AMOUNT]],NA())</f>
        <v>#N/A</v>
      </c>
      <c r="AM16" s="13" t="str">
        <f>IF(Table18[[#This Row],[SUB HEADER KEY]]=$AL$3,Table18[[#This Row],[% OVER REV]],"")</f>
        <v/>
      </c>
    </row>
    <row r="17" spans="9:39" x14ac:dyDescent="0.2">
      <c r="I17" t="s">
        <v>138</v>
      </c>
      <c r="J17" s="9">
        <f>SUMIFS(DB_Account_H20fallChart[AMOUNT],DB_Account_H20fallChart[ELEMENT],Table15[[#This Row],[ELEMENT]])</f>
        <v>1162107</v>
      </c>
      <c r="U17" t="s">
        <v>40</v>
      </c>
      <c r="V17" s="9">
        <f>INDEX($S$5:$S$17,MATCH(Table14[[#This Row],[ACCOUNT]],$R$5:$R$17,0))</f>
        <v>206080</v>
      </c>
      <c r="W17" s="10">
        <f>Table14[[#This Row],[AMOUNT]]/SUMIFS(DB_Account_H20fallChart[AMOUNT],DB_Account_H20fallChart[ACCOUNT],"Net Sales")</f>
        <v>0.11494015671528161</v>
      </c>
      <c r="X17" s="10" t="str">
        <f>TEXT(Table14[[#This Row],[AMOUNT]],"#,#") &amp; " "&amp;Table14[[#This Row],[ACCOUNT]]</f>
        <v>206,080 Occupancy Costs</v>
      </c>
      <c r="Z17" t="s">
        <v>15</v>
      </c>
      <c r="AA17" t="s">
        <v>12</v>
      </c>
      <c r="AB17" s="6">
        <v>16907</v>
      </c>
      <c r="AD17" t="str">
        <f t="shared" si="1"/>
        <v>Marketing &amp; Promotional</v>
      </c>
      <c r="AE17" t="str">
        <f t="shared" si="2"/>
        <v>Promotion - Other</v>
      </c>
      <c r="AF17" t="str">
        <f>Table18[[#This Row],[ACCOUNT]] &amp; " | " &amp; TEXT(Table18[[#This Row],[%  Over Expense]],"0.0%")</f>
        <v>Promotion - Other | 2.5%</v>
      </c>
      <c r="AG17" s="6">
        <f t="shared" si="3"/>
        <v>16907</v>
      </c>
      <c r="AH17" s="10">
        <f>Table18[[#This Row],[AMOUNT]]/SUMIFS(DB_Account_H20fallChart[AMOUNT],DB_Account_H20fallChart[ACCOUNT],"Net Sales")</f>
        <v>9.4298002212017968E-3</v>
      </c>
      <c r="AI17" s="10">
        <f>Table18[[#This Row],[AMOUNT]]/SUM(Table18[AMOUNT])</f>
        <v>2.5481844543717182E-2</v>
      </c>
      <c r="AJ17" s="10"/>
      <c r="AK17" s="14">
        <f>INDEX(LU_ExpenseSubCat[KEY],MATCH(Table18[[#This Row],[SUB-HEADER]],LU_ExpenseSubCat[LOOK-UP],0))</f>
        <v>6</v>
      </c>
      <c r="AL17">
        <f>IF(Table18[[#This Row],[SUB HEADER KEY]]=$AL$3,Table18[[#This Row],[AMOUNT]],NA())</f>
        <v>16907</v>
      </c>
      <c r="AM17" s="13">
        <f>IF(Table18[[#This Row],[SUB HEADER KEY]]=$AL$3,Table18[[#This Row],[% OVER REV]],"")</f>
        <v>9.4298002212017968E-3</v>
      </c>
    </row>
    <row r="18" spans="9:39" x14ac:dyDescent="0.2">
      <c r="J18" s="9"/>
      <c r="U18" t="s">
        <v>102</v>
      </c>
      <c r="V18" s="9">
        <f>INDEX($S$5:$S$17,MATCH(Table14[[#This Row],[ACCOUNT]],$R$5:$R$17,0))</f>
        <v>167065</v>
      </c>
      <c r="W18" s="10">
        <f>Table14[[#This Row],[AMOUNT]]/SUMIFS(DB_Account_H20fallChart[AMOUNT],DB_Account_H20fallChart[ACCOUNT],"Net Sales")</f>
        <v>9.3179722834037859E-2</v>
      </c>
      <c r="X18" s="10" t="str">
        <f>TEXT(Table14[[#This Row],[AMOUNT]],"#,#") &amp; " "&amp;Table14[[#This Row],[ACCOUNT]]</f>
        <v>167,065 General &amp; Administrative</v>
      </c>
      <c r="Z18" t="s">
        <v>41</v>
      </c>
      <c r="AA18" t="s">
        <v>40</v>
      </c>
      <c r="AB18" s="6">
        <v>15491</v>
      </c>
      <c r="AD18" t="str">
        <f t="shared" si="1"/>
        <v>Occupancy Costs</v>
      </c>
      <c r="AE18" t="str">
        <f t="shared" si="2"/>
        <v>Electricity/Gas</v>
      </c>
      <c r="AF18" t="str">
        <f>Table18[[#This Row],[ACCOUNT]] &amp; " | " &amp; TEXT(Table18[[#This Row],[%  Over Expense]],"0.0%")</f>
        <v>Electricity/Gas | 2.3%</v>
      </c>
      <c r="AG18" s="6">
        <f t="shared" si="3"/>
        <v>15491</v>
      </c>
      <c r="AH18" s="10">
        <f>Table18[[#This Row],[AMOUNT]]/SUMIFS(DB_Account_H20fallChart[AMOUNT],DB_Account_H20fallChart[ACCOUNT],"Net Sales")</f>
        <v>8.6400328400447757E-3</v>
      </c>
      <c r="AI18" s="10">
        <f>Table18[[#This Row],[AMOUNT]]/SUM(Table18[AMOUNT])</f>
        <v>2.334768166006523E-2</v>
      </c>
      <c r="AJ18" s="10"/>
      <c r="AK18" s="14">
        <f>INDEX(LU_ExpenseSubCat[KEY],MATCH(Table18[[#This Row],[SUB-HEADER]],LU_ExpenseSubCat[LOOK-UP],0))</f>
        <v>4</v>
      </c>
      <c r="AL18" t="e">
        <f>IF(Table18[[#This Row],[SUB HEADER KEY]]=$AL$3,Table18[[#This Row],[AMOUNT]],NA())</f>
        <v>#N/A</v>
      </c>
      <c r="AM18" s="13" t="str">
        <f>IF(Table18[[#This Row],[SUB HEADER KEY]]=$AL$3,Table18[[#This Row],[% OVER REV]],"")</f>
        <v/>
      </c>
    </row>
    <row r="19" spans="9:39" x14ac:dyDescent="0.2">
      <c r="I19" t="s">
        <v>54</v>
      </c>
      <c r="J19" s="9" t="s">
        <v>134</v>
      </c>
      <c r="K19" t="s">
        <v>114</v>
      </c>
      <c r="L19" t="s">
        <v>140</v>
      </c>
      <c r="U19" t="s">
        <v>12</v>
      </c>
      <c r="V19" s="9">
        <f>INDEX($S$5:$S$17,MATCH(Table14[[#This Row],[ACCOUNT]],$R$5:$R$17,0))</f>
        <v>101946</v>
      </c>
      <c r="W19" s="10">
        <f>Table14[[#This Row],[AMOUNT]]/SUMIFS(DB_Account_H20fallChart[AMOUNT],DB_Account_H20fallChart[ACCOUNT],"Net Sales")</f>
        <v>5.6859904971351412E-2</v>
      </c>
      <c r="X19" s="10" t="str">
        <f>TEXT(Table14[[#This Row],[AMOUNT]],"#,#") &amp; " "&amp;Table14[[#This Row],[ACCOUNT]]</f>
        <v>101,946 Marketing &amp; Promotional</v>
      </c>
      <c r="Z19" t="s">
        <v>18</v>
      </c>
      <c r="AA19" t="s">
        <v>16</v>
      </c>
      <c r="AB19" s="6">
        <v>12228</v>
      </c>
      <c r="AD19" t="str">
        <f t="shared" si="1"/>
        <v>Operating Expenses</v>
      </c>
      <c r="AE19" t="str">
        <f t="shared" si="2"/>
        <v>Parking/Taxis/Tolls</v>
      </c>
      <c r="AF19" t="str">
        <f>Table18[[#This Row],[ACCOUNT]] &amp; " | " &amp; TEXT(Table18[[#This Row],[%  Over Expense]],"0.0%")</f>
        <v>Parking/Taxis/Tolls | 1.8%</v>
      </c>
      <c r="AG19" s="6">
        <f t="shared" si="3"/>
        <v>12228</v>
      </c>
      <c r="AH19" s="10">
        <f>Table18[[#This Row],[AMOUNT]]/SUMIFS(DB_Account_H20fallChart[AMOUNT],DB_Account_H20fallChart[ACCOUNT],"Net Sales")</f>
        <v>6.820109842364439E-3</v>
      </c>
      <c r="AI19" s="10">
        <f>Table18[[#This Row],[AMOUNT]]/SUM(Table18[AMOUNT])</f>
        <v>1.8429762529163878E-2</v>
      </c>
      <c r="AJ19" s="10"/>
      <c r="AK19" s="14">
        <f>INDEX(LU_ExpenseSubCat[KEY],MATCH(Table18[[#This Row],[SUB-HEADER]],LU_ExpenseSubCat[LOOK-UP],0))</f>
        <v>7</v>
      </c>
      <c r="AL19" t="e">
        <f>IF(Table18[[#This Row],[SUB HEADER KEY]]=$AL$3,Table18[[#This Row],[AMOUNT]],NA())</f>
        <v>#N/A</v>
      </c>
      <c r="AM19" s="13" t="str">
        <f>IF(Table18[[#This Row],[SUB HEADER KEY]]=$AL$3,Table18[[#This Row],[% OVER REV]],"")</f>
        <v/>
      </c>
    </row>
    <row r="20" spans="9:39" x14ac:dyDescent="0.2">
      <c r="I20" t="s">
        <v>51</v>
      </c>
      <c r="J20" s="9">
        <f>INDEX(DB_Account_H20fallChart[AMOUNT],MATCH(Table16[[#This Row],[ACCOUNT]],DB_Account_H20fallChart[ACCOUNT],0))</f>
        <v>1792933</v>
      </c>
      <c r="K20" s="10">
        <f>Table16[[#This Row],[AMOUNT]]/SUM(Table16[AMOUNT])</f>
        <v>0.77381089564729133</v>
      </c>
      <c r="L20" t="str">
        <f>Table16[[#This Row],[ACCOUNT]] &amp; " | " &amp; TEXT(Table16[[#This Row],[%]],"0%")</f>
        <v>Net Sales | 77%</v>
      </c>
      <c r="U20" t="s">
        <v>16</v>
      </c>
      <c r="V20" s="9">
        <f>INDEX($S$5:$S$17,MATCH(Table14[[#This Row],[ACCOUNT]],$R$5:$R$17,0))</f>
        <v>74227</v>
      </c>
      <c r="W20" s="10">
        <f>Table14[[#This Row],[AMOUNT]]/SUMIFS(DB_Account_H20fallChart[AMOUNT],DB_Account_H20fallChart[ACCOUNT],"Net Sales")</f>
        <v>4.1399762288942196E-2</v>
      </c>
      <c r="X20" s="10" t="str">
        <f>TEXT(Table14[[#This Row],[AMOUNT]],"#,#") &amp; " "&amp;Table14[[#This Row],[ACCOUNT]]</f>
        <v>74,227 Operating Expenses</v>
      </c>
      <c r="Z20" t="s">
        <v>27</v>
      </c>
      <c r="AA20" t="s">
        <v>25</v>
      </c>
      <c r="AB20" s="6">
        <v>9718</v>
      </c>
      <c r="AD20" t="str">
        <f t="shared" si="1"/>
        <v>Motor Vehicle Expenses</v>
      </c>
      <c r="AE20" t="str">
        <f t="shared" si="2"/>
        <v>Vehicle service costs</v>
      </c>
      <c r="AF20" t="str">
        <f>Table18[[#This Row],[ACCOUNT]] &amp; " | " &amp; TEXT(Table18[[#This Row],[%  Over Expense]],"0.0%")</f>
        <v>Vehicle service costs | 1.5%</v>
      </c>
      <c r="AG20" s="6">
        <f t="shared" si="3"/>
        <v>9718</v>
      </c>
      <c r="AH20" s="10">
        <f>Table18[[#This Row],[AMOUNT]]/SUMIFS(DB_Account_H20fallChart[AMOUNT],DB_Account_H20fallChart[ACCOUNT],"Net Sales")</f>
        <v>5.4201690749180256E-3</v>
      </c>
      <c r="AI20" s="10">
        <f>Table18[[#This Row],[AMOUNT]]/SUM(Table18[AMOUNT])</f>
        <v>1.4646747813085914E-2</v>
      </c>
      <c r="AJ20" s="10"/>
      <c r="AK20" s="14">
        <f>INDEX(LU_ExpenseSubCat[KEY],MATCH(Table18[[#This Row],[SUB-HEADER]],LU_ExpenseSubCat[LOOK-UP],0))</f>
        <v>1</v>
      </c>
      <c r="AL20" t="e">
        <f>IF(Table18[[#This Row],[SUB HEADER KEY]]=$AL$3,Table18[[#This Row],[AMOUNT]],NA())</f>
        <v>#N/A</v>
      </c>
      <c r="AM20" s="13" t="str">
        <f>IF(Table18[[#This Row],[SUB HEADER KEY]]=$AL$3,Table18[[#This Row],[% OVER REV]],"")</f>
        <v/>
      </c>
    </row>
    <row r="21" spans="9:39" x14ac:dyDescent="0.2">
      <c r="I21" t="s">
        <v>50</v>
      </c>
      <c r="J21" s="9">
        <f>INDEX(DB_Account_H20fallChart[AMOUNT],MATCH(Table16[[#This Row],[ACCOUNT]],DB_Account_H20fallChart[ACCOUNT],0))</f>
        <v>524084</v>
      </c>
      <c r="K21" s="10">
        <f>Table16[[#This Row],[AMOUNT]]/SUM(Table16[AMOUNT])</f>
        <v>0.22618910435270867</v>
      </c>
      <c r="L21" t="str">
        <f>Table16[[#This Row],[ACCOUNT]] &amp; " | " &amp; TEXT(Table16[[#This Row],[%]],"0%")</f>
        <v>Other Income | 23%</v>
      </c>
      <c r="U21" t="s">
        <v>31</v>
      </c>
      <c r="V21" s="9">
        <f>INDEX($S$5:$S$17,MATCH(Table14[[#This Row],[ACCOUNT]],$R$5:$R$17,0))</f>
        <v>34532</v>
      </c>
      <c r="W21" s="10">
        <f>Table14[[#This Row],[AMOUNT]]/SUMIFS(DB_Account_H20fallChart[AMOUNT],DB_Account_H20fallChart[ACCOUNT],"Net Sales")</f>
        <v>1.9260061586238861E-2</v>
      </c>
      <c r="X21" s="10" t="str">
        <f>TEXT(Table14[[#This Row],[AMOUNT]],"#,#") &amp; " "&amp;Table14[[#This Row],[ACCOUNT]]</f>
        <v>34,532 Website Expenses</v>
      </c>
      <c r="Z21" t="s">
        <v>24</v>
      </c>
      <c r="AA21" t="s">
        <v>16</v>
      </c>
      <c r="AB21" s="6">
        <v>9628</v>
      </c>
      <c r="AD21" t="str">
        <f t="shared" si="1"/>
        <v>Operating Expenses</v>
      </c>
      <c r="AE21" t="str">
        <f t="shared" si="2"/>
        <v>Equipment hire</v>
      </c>
      <c r="AF21" t="str">
        <f>Table18[[#This Row],[ACCOUNT]] &amp; " | " &amp; TEXT(Table18[[#This Row],[%  Over Expense]],"0.0%")</f>
        <v>Equipment hire | 1.5%</v>
      </c>
      <c r="AG21" s="6">
        <f t="shared" si="3"/>
        <v>9628</v>
      </c>
      <c r="AH21" s="10">
        <f>Table18[[#This Row],[AMOUNT]]/SUMIFS(DB_Account_H20fallChart[AMOUNT],DB_Account_H20fallChart[ACCOUNT],"Net Sales")</f>
        <v>5.3699719956071977E-3</v>
      </c>
      <c r="AI21" s="10">
        <f>Table18[[#This Row],[AMOUNT]]/SUM(Table18[AMOUNT])</f>
        <v>1.4511101867091088E-2</v>
      </c>
      <c r="AJ21" s="10"/>
      <c r="AK21" s="14">
        <f>INDEX(LU_ExpenseSubCat[KEY],MATCH(Table18[[#This Row],[SUB-HEADER]],LU_ExpenseSubCat[LOOK-UP],0))</f>
        <v>7</v>
      </c>
      <c r="AL21" t="e">
        <f>IF(Table18[[#This Row],[SUB HEADER KEY]]=$AL$3,Table18[[#This Row],[AMOUNT]],NA())</f>
        <v>#N/A</v>
      </c>
      <c r="AM21" s="13" t="str">
        <f>IF(Table18[[#This Row],[SUB HEADER KEY]]=$AL$3,Table18[[#This Row],[% OVER REV]],"")</f>
        <v/>
      </c>
    </row>
    <row r="22" spans="9:39" x14ac:dyDescent="0.2">
      <c r="K22" s="9"/>
      <c r="U22" t="s">
        <v>25</v>
      </c>
      <c r="V22" s="9">
        <f>INDEX($S$5:$S$17,MATCH(Table14[[#This Row],[ACCOUNT]],$R$5:$R$17,0))</f>
        <v>18127</v>
      </c>
      <c r="W22" s="10">
        <f>Table14[[#This Row],[AMOUNT]]/SUMIFS(DB_Account_H20fallChart[AMOUNT],DB_Account_H20fallChart[ACCOUNT],"Net Sales")</f>
        <v>1.0110249518526347E-2</v>
      </c>
      <c r="X22" s="10" t="str">
        <f>TEXT(Table14[[#This Row],[AMOUNT]],"#,#") &amp; " "&amp;Table14[[#This Row],[ACCOUNT]]</f>
        <v>18,127 Motor Vehicle Expenses</v>
      </c>
      <c r="Z22" t="s">
        <v>19</v>
      </c>
      <c r="AA22" t="s">
        <v>16</v>
      </c>
      <c r="AB22" s="6">
        <v>5809</v>
      </c>
      <c r="AD22" t="str">
        <f t="shared" si="1"/>
        <v>Operating Expenses</v>
      </c>
      <c r="AE22" t="str">
        <f t="shared" si="2"/>
        <v>Entertainment/Meals</v>
      </c>
      <c r="AF22" t="str">
        <f>Table18[[#This Row],[ACCOUNT]] &amp; " | " &amp; TEXT(Table18[[#This Row],[%  Over Expense]],"0.0%")</f>
        <v>Entertainment/Meals | 0.9%</v>
      </c>
      <c r="AG22" s="6">
        <f t="shared" si="3"/>
        <v>5809</v>
      </c>
      <c r="AH22" s="10">
        <f>Table18[[#This Row],[AMOUNT]]/SUMIFS(DB_Account_H20fallChart[AMOUNT],DB_Account_H20fallChart[ACCOUNT],"Net Sales")</f>
        <v>3.2399425968510816E-3</v>
      </c>
      <c r="AI22" s="10">
        <f>Table18[[#This Row],[AMOUNT]]/SUM(Table18[AMOUNT])</f>
        <v>8.7551922253772466E-3</v>
      </c>
      <c r="AJ22" s="10"/>
      <c r="AK22" s="14">
        <f>INDEX(LU_ExpenseSubCat[KEY],MATCH(Table18[[#This Row],[SUB-HEADER]],LU_ExpenseSubCat[LOOK-UP],0))</f>
        <v>7</v>
      </c>
      <c r="AL22" t="e">
        <f>IF(Table18[[#This Row],[SUB HEADER KEY]]=$AL$3,Table18[[#This Row],[AMOUNT]],NA())</f>
        <v>#N/A</v>
      </c>
      <c r="AM22" s="13" t="str">
        <f>IF(Table18[[#This Row],[SUB HEADER KEY]]=$AL$3,Table18[[#This Row],[% OVER REV]],"")</f>
        <v/>
      </c>
    </row>
    <row r="23" spans="9:39" x14ac:dyDescent="0.2">
      <c r="I23" t="s">
        <v>54</v>
      </c>
      <c r="J23" s="9" t="s">
        <v>134</v>
      </c>
      <c r="K23" s="9" t="s">
        <v>114</v>
      </c>
      <c r="L23" t="s">
        <v>140</v>
      </c>
      <c r="Z23" t="s">
        <v>26</v>
      </c>
      <c r="AA23" t="s">
        <v>25</v>
      </c>
      <c r="AB23" s="6">
        <v>4751</v>
      </c>
      <c r="AD23" t="str">
        <f t="shared" si="1"/>
        <v>Motor Vehicle Expenses</v>
      </c>
      <c r="AE23" t="str">
        <f t="shared" si="2"/>
        <v>Fuel</v>
      </c>
      <c r="AF23" t="str">
        <f>Table18[[#This Row],[ACCOUNT]] &amp; " | " &amp; TEXT(Table18[[#This Row],[%  Over Expense]],"0.0%")</f>
        <v>Fuel | 0.7%</v>
      </c>
      <c r="AG23" s="6">
        <f t="shared" si="3"/>
        <v>4751</v>
      </c>
      <c r="AH23" s="10">
        <f>Table18[[#This Row],[AMOUNT]]/SUMIFS(DB_Account_H20fallChart[AMOUNT],DB_Account_H20fallChart[ACCOUNT],"Net Sales")</f>
        <v>2.6498480422860195E-3</v>
      </c>
      <c r="AI23" s="10">
        <f>Table18[[#This Row],[AMOUNT]]/SUM(Table18[AMOUNT])</f>
        <v>7.1605987713491649E-3</v>
      </c>
      <c r="AJ23" s="10"/>
      <c r="AK23" s="14">
        <f>INDEX(LU_ExpenseSubCat[KEY],MATCH(Table18[[#This Row],[SUB-HEADER]],LU_ExpenseSubCat[LOOK-UP],0))</f>
        <v>1</v>
      </c>
      <c r="AL23" t="e">
        <f>IF(Table18[[#This Row],[SUB HEADER KEY]]=$AL$3,Table18[[#This Row],[AMOUNT]],NA())</f>
        <v>#N/A</v>
      </c>
      <c r="AM23" s="13" t="str">
        <f>IF(Table18[[#This Row],[SUB HEADER KEY]]=$AL$3,Table18[[#This Row],[% OVER REV]],"")</f>
        <v/>
      </c>
    </row>
    <row r="24" spans="9:39" x14ac:dyDescent="0.2">
      <c r="I24" t="s">
        <v>1</v>
      </c>
      <c r="J24" s="9">
        <f>INDEX(DB_Account_H20fallChart[AMOUNT],MATCH(Table1618[[#This Row],[ACCOUNT]],DB_Account_H20fallChart[ACCOUNT],0))</f>
        <v>498615</v>
      </c>
      <c r="K24" s="10">
        <f>Table1618[[#This Row],[AMOUNT]]/SUM(Table1618[AMOUNT])</f>
        <v>0.42906117939225907</v>
      </c>
      <c r="L24" t="str">
        <f>Table1618[[#This Row],[ACCOUNT]] &amp; " | " &amp; TEXT(Table1618[[#This Row],[%]],"0%")</f>
        <v>Cost of Sales | 43%</v>
      </c>
      <c r="Z24" t="s">
        <v>47</v>
      </c>
      <c r="AA24" t="s">
        <v>40</v>
      </c>
      <c r="AB24" s="6">
        <v>3496</v>
      </c>
      <c r="AD24" t="str">
        <f t="shared" si="1"/>
        <v>Occupancy Costs</v>
      </c>
      <c r="AE24" t="str">
        <f t="shared" si="2"/>
        <v>Water</v>
      </c>
      <c r="AF24" t="str">
        <f>Table18[[#This Row],[ACCOUNT]] &amp; " | " &amp; TEXT(Table18[[#This Row],[%  Over Expense]],"0.0%")</f>
        <v>Water | 0.5%</v>
      </c>
      <c r="AG24" s="6">
        <f t="shared" si="3"/>
        <v>3496</v>
      </c>
      <c r="AH24" s="10">
        <f>Table18[[#This Row],[AMOUNT]]/SUMIFS(DB_Account_H20fallChart[AMOUNT],DB_Account_H20fallChart[ACCOUNT],"Net Sales")</f>
        <v>1.949877658562813E-3</v>
      </c>
      <c r="AI24" s="10">
        <f>Table18[[#This Row],[AMOUNT]]/SUM(Table18[AMOUNT])</f>
        <v>5.269091413310183E-3</v>
      </c>
      <c r="AJ24" s="10"/>
      <c r="AK24" s="14">
        <f>INDEX(LU_ExpenseSubCat[KEY],MATCH(Table18[[#This Row],[SUB-HEADER]],LU_ExpenseSubCat[LOOK-UP],0))</f>
        <v>4</v>
      </c>
      <c r="AL24" t="e">
        <f>IF(Table18[[#This Row],[SUB HEADER KEY]]=$AL$3,Table18[[#This Row],[AMOUNT]],NA())</f>
        <v>#N/A</v>
      </c>
      <c r="AM24" s="13" t="str">
        <f>IF(Table18[[#This Row],[SUB HEADER KEY]]=$AL$3,Table18[[#This Row],[% OVER REV]],"")</f>
        <v/>
      </c>
    </row>
    <row r="25" spans="9:39" x14ac:dyDescent="0.2">
      <c r="I25" t="s">
        <v>4</v>
      </c>
      <c r="J25" s="9">
        <f>INDEX(DB_Account_H20fallChart[AMOUNT],MATCH(Table1618[[#This Row],[ACCOUNT]],DB_Account_H20fallChart[ACCOUNT],0))</f>
        <v>663492</v>
      </c>
      <c r="K25" s="10">
        <f>Table1618[[#This Row],[AMOUNT]]/SUM(Table1618[AMOUNT])</f>
        <v>0.57093882060774093</v>
      </c>
      <c r="L25" t="str">
        <f>Table1618[[#This Row],[ACCOUNT]] &amp; " | " &amp; TEXT(Table1618[[#This Row],[%]],"0%")</f>
        <v>Expenses | 57%</v>
      </c>
      <c r="Z25" t="s">
        <v>42</v>
      </c>
      <c r="AA25" t="s">
        <v>40</v>
      </c>
      <c r="AB25" s="6">
        <v>2438</v>
      </c>
      <c r="AD25" t="str">
        <f t="shared" si="1"/>
        <v>Occupancy Costs</v>
      </c>
      <c r="AE25" t="str">
        <f t="shared" si="2"/>
        <v>Telephones</v>
      </c>
      <c r="AF25" t="str">
        <f>Table18[[#This Row],[ACCOUNT]] &amp; " | " &amp; TEXT(Table18[[#This Row],[%  Over Expense]],"0.0%")</f>
        <v>Telephones | 0.4%</v>
      </c>
      <c r="AG25" s="6">
        <f t="shared" si="3"/>
        <v>2438</v>
      </c>
      <c r="AH25" s="10">
        <f>Table18[[#This Row],[AMOUNT]]/SUMIFS(DB_Account_H20fallChart[AMOUNT],DB_Account_H20fallChart[ACCOUNT],"Net Sales")</f>
        <v>1.3597831039977512E-3</v>
      </c>
      <c r="AI25" s="10">
        <f>Table18[[#This Row],[AMOUNT]]/SUM(Table18[AMOUNT])</f>
        <v>3.6744979592821013E-3</v>
      </c>
      <c r="AJ25" s="10"/>
      <c r="AK25" s="14">
        <f>INDEX(LU_ExpenseSubCat[KEY],MATCH(Table18[[#This Row],[SUB-HEADER]],LU_ExpenseSubCat[LOOK-UP],0))</f>
        <v>4</v>
      </c>
      <c r="AL25" t="e">
        <f>IF(Table18[[#This Row],[SUB HEADER KEY]]=$AL$3,Table18[[#This Row],[AMOUNT]],NA())</f>
        <v>#N/A</v>
      </c>
      <c r="AM25" s="13" t="str">
        <f>IF(Table18[[#This Row],[SUB HEADER KEY]]=$AL$3,Table18[[#This Row],[% OVER REV]],"")</f>
        <v/>
      </c>
    </row>
    <row r="26" spans="9:39" x14ac:dyDescent="0.2">
      <c r="K26" s="9"/>
      <c r="Z26" t="s">
        <v>21</v>
      </c>
      <c r="AA26" t="s">
        <v>16</v>
      </c>
      <c r="AB26" s="6">
        <v>2134</v>
      </c>
      <c r="AD26" t="str">
        <f t="shared" si="1"/>
        <v>Operating Expenses</v>
      </c>
      <c r="AE26" t="str">
        <f t="shared" si="2"/>
        <v>Laundry/dry cleaning</v>
      </c>
      <c r="AF26" t="str">
        <f>Table18[[#This Row],[ACCOUNT]] &amp; " | " &amp; TEXT(Table18[[#This Row],[%  Over Expense]],"0.0%")</f>
        <v>Laundry/dry cleaning | 0.3%</v>
      </c>
      <c r="AG26" s="6">
        <f t="shared" si="3"/>
        <v>2134</v>
      </c>
      <c r="AH26" s="10">
        <f>Table18[[#This Row],[AMOUNT]]/SUMIFS(DB_Account_H20fallChart[AMOUNT],DB_Account_H20fallChart[ACCOUNT],"Net Sales")</f>
        <v>1.1902285249922892E-3</v>
      </c>
      <c r="AI26" s="10">
        <f>Table18[[#This Row],[AMOUNT]]/SUM(Table18[AMOUNT])</f>
        <v>3.2163160972551287E-3</v>
      </c>
      <c r="AJ26" s="10"/>
      <c r="AK26" s="14">
        <f>INDEX(LU_ExpenseSubCat[KEY],MATCH(Table18[[#This Row],[SUB-HEADER]],LU_ExpenseSubCat[LOOK-UP],0))</f>
        <v>7</v>
      </c>
      <c r="AL26" t="e">
        <f>IF(Table18[[#This Row],[SUB HEADER KEY]]=$AL$3,Table18[[#This Row],[AMOUNT]],NA())</f>
        <v>#N/A</v>
      </c>
      <c r="AM26" s="13" t="str">
        <f>IF(Table18[[#This Row],[SUB HEADER KEY]]=$AL$3,Table18[[#This Row],[% OVER REV]],"")</f>
        <v/>
      </c>
    </row>
    <row r="27" spans="9:39" x14ac:dyDescent="0.2">
      <c r="Z27" t="s">
        <v>45</v>
      </c>
      <c r="AA27" t="s">
        <v>40</v>
      </c>
      <c r="AB27" s="6">
        <v>2080</v>
      </c>
      <c r="AD27" t="str">
        <f t="shared" si="1"/>
        <v>Occupancy Costs</v>
      </c>
      <c r="AE27" t="str">
        <f t="shared" si="2"/>
        <v>Repair &amp; maintenance</v>
      </c>
      <c r="AF27" t="str">
        <f>Table18[[#This Row],[ACCOUNT]] &amp; " | " &amp; TEXT(Table18[[#This Row],[%  Over Expense]],"0.0%")</f>
        <v>Repair &amp; maintenance | 0.3%</v>
      </c>
      <c r="AG27" s="6">
        <f t="shared" si="3"/>
        <v>2080</v>
      </c>
      <c r="AH27" s="10">
        <f>Table18[[#This Row],[AMOUNT]]/SUMIFS(DB_Account_H20fallChart[AMOUNT],DB_Account_H20fallChart[ACCOUNT],"Net Sales")</f>
        <v>1.1601102774057926E-3</v>
      </c>
      <c r="AI27" s="10">
        <f>Table18[[#This Row],[AMOUNT]]/SUM(Table18[AMOUNT])</f>
        <v>3.1349285296582326E-3</v>
      </c>
      <c r="AJ27" s="10"/>
      <c r="AK27" s="14">
        <f>INDEX(LU_ExpenseSubCat[KEY],MATCH(Table18[[#This Row],[SUB-HEADER]],LU_ExpenseSubCat[LOOK-UP],0))</f>
        <v>4</v>
      </c>
      <c r="AL27" t="e">
        <f>IF(Table18[[#This Row],[SUB HEADER KEY]]=$AL$3,Table18[[#This Row],[AMOUNT]],NA())</f>
        <v>#N/A</v>
      </c>
      <c r="AM27" s="13" t="str">
        <f>IF(Table18[[#This Row],[SUB HEADER KEY]]=$AL$3,Table18[[#This Row],[% OVER REV]],"")</f>
        <v/>
      </c>
    </row>
    <row r="28" spans="9:39" x14ac:dyDescent="0.2">
      <c r="Z28" t="s">
        <v>30</v>
      </c>
      <c r="AA28" t="s">
        <v>25</v>
      </c>
      <c r="AB28" s="6">
        <v>1614</v>
      </c>
      <c r="AD28" t="str">
        <f t="shared" si="1"/>
        <v>Motor Vehicle Expenses</v>
      </c>
      <c r="AE28" t="str">
        <f t="shared" si="2"/>
        <v>Registrations</v>
      </c>
      <c r="AF28" t="str">
        <f>Table18[[#This Row],[ACCOUNT]] &amp; " | " &amp; TEXT(Table18[[#This Row],[%  Over Expense]],"0.0%")</f>
        <v>Registrations | 0.2%</v>
      </c>
      <c r="AG28" s="6">
        <f t="shared" si="3"/>
        <v>1614</v>
      </c>
      <c r="AH28" s="10">
        <f>Table18[[#This Row],[AMOUNT]]/SUMIFS(DB_Account_H20fallChart[AMOUNT],DB_Account_H20fallChart[ACCOUNT],"Net Sales")</f>
        <v>9.0020095564084096E-4</v>
      </c>
      <c r="AI28" s="10">
        <f>Table18[[#This Row],[AMOUNT]]/SUM(Table18[AMOUNT])</f>
        <v>2.4325839648405706E-3</v>
      </c>
      <c r="AJ28" s="10"/>
      <c r="AK28" s="14">
        <f>INDEX(LU_ExpenseSubCat[KEY],MATCH(Table18[[#This Row],[SUB-HEADER]],LU_ExpenseSubCat[LOOK-UP],0))</f>
        <v>1</v>
      </c>
      <c r="AL28" t="e">
        <f>IF(Table18[[#This Row],[SUB HEADER KEY]]=$AL$3,Table18[[#This Row],[AMOUNT]],NA())</f>
        <v>#N/A</v>
      </c>
      <c r="AM28" s="13" t="str">
        <f>IF(Table18[[#This Row],[SUB HEADER KEY]]=$AL$3,Table18[[#This Row],[% OVER REV]],"")</f>
        <v/>
      </c>
    </row>
    <row r="29" spans="9:39" x14ac:dyDescent="0.2">
      <c r="Z29" t="s">
        <v>29</v>
      </c>
      <c r="AA29" t="s">
        <v>25</v>
      </c>
      <c r="AB29" s="6">
        <v>1506</v>
      </c>
      <c r="AD29" t="str">
        <f t="shared" si="1"/>
        <v>Motor Vehicle Expenses</v>
      </c>
      <c r="AE29" t="str">
        <f t="shared" si="2"/>
        <v>Insurance</v>
      </c>
      <c r="AF29" t="str">
        <f>Table18[[#This Row],[ACCOUNT]] &amp; " | " &amp; TEXT(Table18[[#This Row],[%  Over Expense]],"0.0%")</f>
        <v>Insurance | 0.2%</v>
      </c>
      <c r="AG29" s="6">
        <f t="shared" si="3"/>
        <v>1506</v>
      </c>
      <c r="AH29" s="10">
        <f>Table18[[#This Row],[AMOUNT]]/SUMIFS(DB_Account_H20fallChart[AMOUNT],DB_Account_H20fallChart[ACCOUNT],"Net Sales")</f>
        <v>8.3996446046784789E-4</v>
      </c>
      <c r="AI29" s="10">
        <f>Table18[[#This Row],[AMOUNT]]/SUM(Table18[AMOUNT])</f>
        <v>2.2698088296467778E-3</v>
      </c>
      <c r="AJ29" s="10"/>
      <c r="AK29" s="14">
        <f>INDEX(LU_ExpenseSubCat[KEY],MATCH(Table18[[#This Row],[SUB-HEADER]],LU_ExpenseSubCat[LOOK-UP],0))</f>
        <v>1</v>
      </c>
      <c r="AL29" t="e">
        <f>IF(Table18[[#This Row],[SUB HEADER KEY]]=$AL$3,Table18[[#This Row],[AMOUNT]],NA())</f>
        <v>#N/A</v>
      </c>
      <c r="AM29" s="13" t="str">
        <f>IF(Table18[[#This Row],[SUB HEADER KEY]]=$AL$3,Table18[[#This Row],[% OVER REV]],"")</f>
        <v/>
      </c>
    </row>
    <row r="30" spans="9:39" x14ac:dyDescent="0.2">
      <c r="Z30" t="s">
        <v>37</v>
      </c>
      <c r="AA30" t="s">
        <v>34</v>
      </c>
      <c r="AB30" s="6">
        <v>1488</v>
      </c>
      <c r="AD30" t="str">
        <f t="shared" si="1"/>
        <v>Employment Expenses</v>
      </c>
      <c r="AE30" t="str">
        <f t="shared" si="2"/>
        <v>Other - Employee Benefits</v>
      </c>
      <c r="AF30" t="str">
        <f>Table18[[#This Row],[ACCOUNT]] &amp; " | " &amp; TEXT(Table18[[#This Row],[%  Over Expense]],"0.0%")</f>
        <v>Other - Employee Benefits | 0.2%</v>
      </c>
      <c r="AG30" s="6">
        <f t="shared" si="3"/>
        <v>1488</v>
      </c>
      <c r="AH30" s="10">
        <f>Table18[[#This Row],[AMOUNT]]/SUMIFS(DB_Account_H20fallChart[AMOUNT],DB_Account_H20fallChart[ACCOUNT],"Net Sales")</f>
        <v>8.2992504460568245E-4</v>
      </c>
      <c r="AI30" s="10">
        <f>Table18[[#This Row],[AMOUNT]]/SUM(Table18[AMOUNT])</f>
        <v>2.2426796404478124E-3</v>
      </c>
      <c r="AJ30" s="10"/>
      <c r="AK30" s="14">
        <f>INDEX(LU_ExpenseSubCat[KEY],MATCH(Table18[[#This Row],[SUB-HEADER]],LU_ExpenseSubCat[LOOK-UP],0))</f>
        <v>3</v>
      </c>
      <c r="AL30" t="e">
        <f>IF(Table18[[#This Row],[SUB HEADER KEY]]=$AL$3,Table18[[#This Row],[AMOUNT]],NA())</f>
        <v>#N/A</v>
      </c>
      <c r="AM30" s="13" t="str">
        <f>IF(Table18[[#This Row],[SUB HEADER KEY]]=$AL$3,Table18[[#This Row],[% OVER REV]],"")</f>
        <v/>
      </c>
    </row>
    <row r="31" spans="9:39" x14ac:dyDescent="0.2">
      <c r="K31" s="9"/>
      <c r="Z31" t="s">
        <v>22</v>
      </c>
      <c r="AA31" t="s">
        <v>16</v>
      </c>
      <c r="AB31" s="6">
        <v>1291</v>
      </c>
      <c r="AD31" t="str">
        <f t="shared" si="1"/>
        <v>Operating Expenses</v>
      </c>
      <c r="AE31" t="str">
        <f t="shared" si="2"/>
        <v>Cleaning &amp; cleaning products</v>
      </c>
      <c r="AF31" t="str">
        <f>Table18[[#This Row],[ACCOUNT]] &amp; " | " &amp; TEXT(Table18[[#This Row],[%  Over Expense]],"0.0%")</f>
        <v>Cleaning &amp; cleaning products | 0.2%</v>
      </c>
      <c r="AG31" s="6">
        <f t="shared" si="3"/>
        <v>1291</v>
      </c>
      <c r="AH31" s="10">
        <f>Table18[[#This Row],[AMOUNT]]/SUMIFS(DB_Account_H20fallChart[AMOUNT],DB_Account_H20fallChart[ACCOUNT],"Net Sales")</f>
        <v>7.2004921544753769E-4</v>
      </c>
      <c r="AI31" s="10">
        <f>Table18[[#This Row],[AMOUNT]]/SUM(Table18[AMOUNT])</f>
        <v>1.9457657364369127E-3</v>
      </c>
      <c r="AJ31" s="10"/>
      <c r="AK31" s="14">
        <f>INDEX(LU_ExpenseSubCat[KEY],MATCH(Table18[[#This Row],[SUB-HEADER]],LU_ExpenseSubCat[LOOK-UP],0))</f>
        <v>7</v>
      </c>
      <c r="AL31" t="e">
        <f>IF(Table18[[#This Row],[SUB HEADER KEY]]=$AL$3,Table18[[#This Row],[AMOUNT]],NA())</f>
        <v>#N/A</v>
      </c>
      <c r="AM31" s="13" t="str">
        <f>IF(Table18[[#This Row],[SUB HEADER KEY]]=$AL$3,Table18[[#This Row],[% OVER REV]],"")</f>
        <v/>
      </c>
    </row>
    <row r="32" spans="9:39" x14ac:dyDescent="0.2">
      <c r="Z32" t="s">
        <v>7</v>
      </c>
      <c r="AA32" t="s">
        <v>102</v>
      </c>
      <c r="AB32" s="6">
        <v>1273</v>
      </c>
      <c r="AD32" t="str">
        <f t="shared" si="1"/>
        <v>General &amp; Administrative</v>
      </c>
      <c r="AE32" t="str">
        <f t="shared" si="2"/>
        <v>Credit card commission</v>
      </c>
      <c r="AF32" t="str">
        <f>Table18[[#This Row],[ACCOUNT]] &amp; " | " &amp; TEXT(Table18[[#This Row],[%  Over Expense]],"0.0%")</f>
        <v>Credit card commission | 0.2%</v>
      </c>
      <c r="AG32" s="6">
        <f t="shared" si="3"/>
        <v>1273</v>
      </c>
      <c r="AH32" s="10">
        <f>Table18[[#This Row],[AMOUNT]]/SUMIFS(DB_Account_H20fallChart[AMOUNT],DB_Account_H20fallChart[ACCOUNT],"Net Sales")</f>
        <v>7.1000979958537214E-4</v>
      </c>
      <c r="AI32" s="10">
        <f>Table18[[#This Row],[AMOUNT]]/SUM(Table18[AMOUNT])</f>
        <v>1.9186365472379471E-3</v>
      </c>
      <c r="AJ32" s="10"/>
      <c r="AK32" s="14">
        <f>INDEX(LU_ExpenseSubCat[KEY],MATCH(Table18[[#This Row],[SUB-HEADER]],LU_ExpenseSubCat[LOOK-UP],0))</f>
        <v>5</v>
      </c>
      <c r="AL32" t="e">
        <f>IF(Table18[[#This Row],[SUB HEADER KEY]]=$AL$3,Table18[[#This Row],[AMOUNT]],NA())</f>
        <v>#N/A</v>
      </c>
      <c r="AM32" s="13" t="str">
        <f>IF(Table18[[#This Row],[SUB HEADER KEY]]=$AL$3,Table18[[#This Row],[% OVER REV]],"")</f>
        <v/>
      </c>
    </row>
    <row r="33" spans="26:39" x14ac:dyDescent="0.2">
      <c r="Z33" t="s">
        <v>43</v>
      </c>
      <c r="AA33" t="s">
        <v>40</v>
      </c>
      <c r="AB33" s="6">
        <v>1094</v>
      </c>
      <c r="AD33" t="str">
        <f t="shared" si="1"/>
        <v>Occupancy Costs</v>
      </c>
      <c r="AE33" t="str">
        <f t="shared" si="2"/>
        <v>Property Insurance</v>
      </c>
      <c r="AF33" t="str">
        <f>Table18[[#This Row],[ACCOUNT]] &amp; " | " &amp; TEXT(Table18[[#This Row],[%  Over Expense]],"0.0%")</f>
        <v>Property Insurance | 0.2%</v>
      </c>
      <c r="AG33" s="6">
        <f t="shared" si="3"/>
        <v>1094</v>
      </c>
      <c r="AH33" s="10">
        <f>Table18[[#This Row],[AMOUNT]]/SUMIFS(DB_Account_H20fallChart[AMOUNT],DB_Account_H20fallChart[ACCOUNT],"Net Sales")</f>
        <v>6.1017338628939282E-4</v>
      </c>
      <c r="AI33" s="10">
        <f>Table18[[#This Row],[AMOUNT]]/SUM(Table18[AMOUNT])</f>
        <v>1.6488518324260127E-3</v>
      </c>
      <c r="AJ33" s="10"/>
      <c r="AK33" s="14">
        <f>INDEX(LU_ExpenseSubCat[KEY],MATCH(Table18[[#This Row],[SUB-HEADER]],LU_ExpenseSubCat[LOOK-UP],0))</f>
        <v>4</v>
      </c>
      <c r="AL33" t="e">
        <f>IF(Table18[[#This Row],[SUB HEADER KEY]]=$AL$3,Table18[[#This Row],[AMOUNT]],NA())</f>
        <v>#N/A</v>
      </c>
      <c r="AM33" s="13" t="str">
        <f>IF(Table18[[#This Row],[SUB HEADER KEY]]=$AL$3,Table18[[#This Row],[% OVER REV]],"")</f>
        <v/>
      </c>
    </row>
    <row r="34" spans="26:39" x14ac:dyDescent="0.2">
      <c r="Z34" t="s">
        <v>9</v>
      </c>
      <c r="AA34" t="s">
        <v>102</v>
      </c>
      <c r="AB34" s="6">
        <v>968</v>
      </c>
      <c r="AD34" t="str">
        <f t="shared" si="1"/>
        <v>General &amp; Administrative</v>
      </c>
      <c r="AE34" t="str">
        <f t="shared" si="2"/>
        <v>Office Supplies</v>
      </c>
      <c r="AF34" t="str">
        <f>Table18[[#This Row],[ACCOUNT]] &amp; " | " &amp; TEXT(Table18[[#This Row],[%  Over Expense]],"0.0%")</f>
        <v>Office Supplies | 0.1%</v>
      </c>
      <c r="AG34" s="6">
        <f t="shared" si="3"/>
        <v>968</v>
      </c>
      <c r="AH34" s="10">
        <f>Table18[[#This Row],[AMOUNT]]/SUMIFS(DB_Account_H20fallChart[AMOUNT],DB_Account_H20fallChart[ACCOUNT],"Net Sales")</f>
        <v>5.3989747525423431E-4</v>
      </c>
      <c r="AI34" s="10">
        <f>Table18[[#This Row],[AMOUNT]]/SUM(Table18[AMOUNT])</f>
        <v>1.4589475080332543E-3</v>
      </c>
      <c r="AJ34" s="10"/>
      <c r="AK34" s="14">
        <f>INDEX(LU_ExpenseSubCat[KEY],MATCH(Table18[[#This Row],[SUB-HEADER]],LU_ExpenseSubCat[LOOK-UP],0))</f>
        <v>5</v>
      </c>
      <c r="AL34" t="e">
        <f>IF(Table18[[#This Row],[SUB HEADER KEY]]=$AL$3,Table18[[#This Row],[AMOUNT]],NA())</f>
        <v>#N/A</v>
      </c>
      <c r="AM34" s="13" t="str">
        <f>IF(Table18[[#This Row],[SUB HEADER KEY]]=$AL$3,Table18[[#This Row],[% OVER REV]],"")</f>
        <v/>
      </c>
    </row>
    <row r="35" spans="26:39" x14ac:dyDescent="0.2">
      <c r="Z35" t="s">
        <v>39</v>
      </c>
      <c r="AA35" t="s">
        <v>34</v>
      </c>
      <c r="AB35" s="6">
        <v>968</v>
      </c>
      <c r="AD35" t="str">
        <f t="shared" si="1"/>
        <v>Employment Expenses</v>
      </c>
      <c r="AE35" t="str">
        <f t="shared" si="2"/>
        <v>Workcover Insurance</v>
      </c>
      <c r="AF35" t="str">
        <f>Table18[[#This Row],[ACCOUNT]] &amp; " | " &amp; TEXT(Table18[[#This Row],[%  Over Expense]],"0.0%")</f>
        <v>Workcover Insurance | 0.1%</v>
      </c>
      <c r="AG35" s="6">
        <f t="shared" si="3"/>
        <v>968</v>
      </c>
      <c r="AH35" s="10">
        <f>Table18[[#This Row],[AMOUNT]]/SUMIFS(DB_Account_H20fallChart[AMOUNT],DB_Account_H20fallChart[ACCOUNT],"Net Sales")</f>
        <v>5.3989747525423431E-4</v>
      </c>
      <c r="AI35" s="10">
        <f>Table18[[#This Row],[AMOUNT]]/SUM(Table18[AMOUNT])</f>
        <v>1.4589475080332543E-3</v>
      </c>
      <c r="AJ35" s="10"/>
      <c r="AK35" s="14">
        <f>INDEX(LU_ExpenseSubCat[KEY],MATCH(Table18[[#This Row],[SUB-HEADER]],LU_ExpenseSubCat[LOOK-UP],0))</f>
        <v>3</v>
      </c>
      <c r="AL35" t="e">
        <f>IF(Table18[[#This Row],[SUB HEADER KEY]]=$AL$3,Table18[[#This Row],[AMOUNT]],NA())</f>
        <v>#N/A</v>
      </c>
      <c r="AM35" s="13" t="str">
        <f>IF(Table18[[#This Row],[SUB HEADER KEY]]=$AL$3,Table18[[#This Row],[% OVER REV]],"")</f>
        <v/>
      </c>
    </row>
    <row r="36" spans="26:39" x14ac:dyDescent="0.2">
      <c r="Z36" t="s">
        <v>33</v>
      </c>
      <c r="AA36" t="s">
        <v>31</v>
      </c>
      <c r="AB36" s="6">
        <v>574</v>
      </c>
      <c r="AD36" t="str">
        <f t="shared" si="1"/>
        <v>Website Expenses</v>
      </c>
      <c r="AE36" t="str">
        <f t="shared" si="2"/>
        <v>Hosting expenses</v>
      </c>
      <c r="AF36" t="str">
        <f>Table18[[#This Row],[ACCOUNT]] &amp; " | " &amp; TEXT(Table18[[#This Row],[%  Over Expense]],"0.0%")</f>
        <v>Hosting expenses | 0.1%</v>
      </c>
      <c r="AG36" s="6">
        <f t="shared" si="3"/>
        <v>574</v>
      </c>
      <c r="AH36" s="10">
        <f>Table18[[#This Row],[AMOUNT]]/SUMIFS(DB_Account_H20fallChart[AMOUNT],DB_Account_H20fallChart[ACCOUNT],"Net Sales")</f>
        <v>3.2014581693794468E-4</v>
      </c>
      <c r="AI36" s="10">
        <f>Table18[[#This Row],[AMOUNT]]/SUM(Table18[AMOUNT])</f>
        <v>8.6511970001145453E-4</v>
      </c>
      <c r="AJ36" s="10"/>
      <c r="AK36" s="14">
        <f>INDEX(LU_ExpenseSubCat[KEY],MATCH(Table18[[#This Row],[SUB-HEADER]],LU_ExpenseSubCat[LOOK-UP],0))</f>
        <v>2</v>
      </c>
      <c r="AL36" t="e">
        <f>IF(Table18[[#This Row],[SUB HEADER KEY]]=$AL$3,Table18[[#This Row],[AMOUNT]],NA())</f>
        <v>#N/A</v>
      </c>
      <c r="AM36" s="13" t="str">
        <f>IF(Table18[[#This Row],[SUB HEADER KEY]]=$AL$3,Table18[[#This Row],[% OVER REV]],"")</f>
        <v/>
      </c>
    </row>
    <row r="37" spans="26:39" x14ac:dyDescent="0.2">
      <c r="Z37" t="s">
        <v>28</v>
      </c>
      <c r="AA37" t="s">
        <v>25</v>
      </c>
      <c r="AB37" s="6">
        <v>538</v>
      </c>
      <c r="AD37" t="str">
        <f t="shared" si="1"/>
        <v>Motor Vehicle Expenses</v>
      </c>
      <c r="AE37" t="str">
        <f t="shared" si="2"/>
        <v>Tyres &amp; other replacement costs</v>
      </c>
      <c r="AF37" t="str">
        <f>Table18[[#This Row],[ACCOUNT]] &amp; " | " &amp; TEXT(Table18[[#This Row],[%  Over Expense]],"0.0%")</f>
        <v>Tyres &amp; other replacement costs | 0.1%</v>
      </c>
      <c r="AG37" s="6">
        <f t="shared" si="3"/>
        <v>538</v>
      </c>
      <c r="AH37" s="10">
        <f>Table18[[#This Row],[AMOUNT]]/SUMIFS(DB_Account_H20fallChart[AMOUNT],DB_Account_H20fallChart[ACCOUNT],"Net Sales")</f>
        <v>3.0006698521361369E-4</v>
      </c>
      <c r="AI37" s="10">
        <f>Table18[[#This Row],[AMOUNT]]/SUM(Table18[AMOUNT])</f>
        <v>8.1086132161352364E-4</v>
      </c>
      <c r="AJ37" s="10"/>
      <c r="AK37" s="14">
        <f>INDEX(LU_ExpenseSubCat[KEY],MATCH(Table18[[#This Row],[SUB-HEADER]],LU_ExpenseSubCat[LOOK-UP],0))</f>
        <v>1</v>
      </c>
      <c r="AL37" t="e">
        <f>IF(Table18[[#This Row],[SUB HEADER KEY]]=$AL$3,Table18[[#This Row],[AMOUNT]],NA())</f>
        <v>#N/A</v>
      </c>
      <c r="AM37" s="13" t="str">
        <f>IF(Table18[[#This Row],[SUB HEADER KEY]]=$AL$3,Table18[[#This Row],[% OVER REV]],"")</f>
        <v/>
      </c>
    </row>
    <row r="38" spans="26:39" x14ac:dyDescent="0.2">
      <c r="Z38" t="s">
        <v>23</v>
      </c>
      <c r="AA38" t="s">
        <v>16</v>
      </c>
      <c r="AB38" s="6">
        <v>484</v>
      </c>
      <c r="AD38" t="str">
        <f t="shared" si="1"/>
        <v>Operating Expenses</v>
      </c>
      <c r="AE38" t="str">
        <f t="shared" si="2"/>
        <v>Sundry supplies</v>
      </c>
      <c r="AF38" t="str">
        <f>Table18[[#This Row],[ACCOUNT]] &amp; " | " &amp; TEXT(Table18[[#This Row],[%  Over Expense]],"0.0%")</f>
        <v>Sundry supplies | 0.1%</v>
      </c>
      <c r="AG38" s="6">
        <f t="shared" si="3"/>
        <v>484</v>
      </c>
      <c r="AH38" s="10">
        <f>Table18[[#This Row],[AMOUNT]]/SUMIFS(DB_Account_H20fallChart[AMOUNT],DB_Account_H20fallChart[ACCOUNT],"Net Sales")</f>
        <v>2.6994873762711715E-4</v>
      </c>
      <c r="AI38" s="10">
        <f>Table18[[#This Row],[AMOUNT]]/SUM(Table18[AMOUNT])</f>
        <v>7.2947375401662714E-4</v>
      </c>
      <c r="AJ38" s="10"/>
      <c r="AK38" s="14">
        <f>INDEX(LU_ExpenseSubCat[KEY],MATCH(Table18[[#This Row],[SUB-HEADER]],LU_ExpenseSubCat[LOOK-UP],0))</f>
        <v>7</v>
      </c>
      <c r="AL38" t="e">
        <f>IF(Table18[[#This Row],[SUB HEADER KEY]]=$AL$3,Table18[[#This Row],[AMOUNT]],NA())</f>
        <v>#N/A</v>
      </c>
      <c r="AM38" s="13" t="str">
        <f>IF(Table18[[#This Row],[SUB HEADER KEY]]=$AL$3,Table18[[#This Row],[% OVER REV]],"")</f>
        <v/>
      </c>
    </row>
    <row r="39" spans="26:39" x14ac:dyDescent="0.2">
      <c r="Z39" t="s">
        <v>38</v>
      </c>
      <c r="AA39" t="s">
        <v>34</v>
      </c>
      <c r="AB39" s="6">
        <v>394</v>
      </c>
      <c r="AD39" t="str">
        <f t="shared" si="1"/>
        <v>Employment Expenses</v>
      </c>
      <c r="AE39" t="str">
        <f t="shared" si="2"/>
        <v>Recruitment costs</v>
      </c>
      <c r="AF39" t="str">
        <f>Table18[[#This Row],[ACCOUNT]] &amp; " | " &amp; TEXT(Table18[[#This Row],[%  Over Expense]],"0.0%")</f>
        <v>Recruitment costs | 0.1%</v>
      </c>
      <c r="AG39" s="6">
        <f t="shared" si="3"/>
        <v>394</v>
      </c>
      <c r="AH39" s="10">
        <f>Table18[[#This Row],[AMOUNT]]/SUMIFS(DB_Account_H20fallChart[AMOUNT],DB_Account_H20fallChart[ACCOUNT],"Net Sales")</f>
        <v>2.1975165831628957E-4</v>
      </c>
      <c r="AI39" s="10">
        <f>Table18[[#This Row],[AMOUNT]]/SUM(Table18[AMOUNT])</f>
        <v>5.9382780802179976E-4</v>
      </c>
      <c r="AJ39" s="10"/>
      <c r="AK39" s="14">
        <f>INDEX(LU_ExpenseSubCat[KEY],MATCH(Table18[[#This Row],[SUB-HEADER]],LU_ExpenseSubCat[LOOK-UP],0))</f>
        <v>3</v>
      </c>
      <c r="AL39" t="e">
        <f>IF(Table18[[#This Row],[SUB HEADER KEY]]=$AL$3,Table18[[#This Row],[AMOUNT]],NA())</f>
        <v>#N/A</v>
      </c>
      <c r="AM39" s="13" t="str">
        <f>IF(Table18[[#This Row],[SUB HEADER KEY]]=$AL$3,Table18[[#This Row],[% OVER REV]],"")</f>
        <v/>
      </c>
    </row>
    <row r="40" spans="26:39" x14ac:dyDescent="0.2">
      <c r="Z40" t="s">
        <v>46</v>
      </c>
      <c r="AA40" t="s">
        <v>40</v>
      </c>
      <c r="AB40" s="6">
        <v>359</v>
      </c>
      <c r="AD40" t="str">
        <f t="shared" si="1"/>
        <v>Occupancy Costs</v>
      </c>
      <c r="AE40" t="str">
        <f t="shared" si="2"/>
        <v>Waste removal</v>
      </c>
      <c r="AF40" t="str">
        <f>Table18[[#This Row],[ACCOUNT]] &amp; " | " &amp; TEXT(Table18[[#This Row],[%  Over Expense]],"0.0%")</f>
        <v>Waste removal | 0.1%</v>
      </c>
      <c r="AG40" s="6">
        <f t="shared" si="3"/>
        <v>359</v>
      </c>
      <c r="AH40" s="10">
        <f>Table18[[#This Row],[AMOUNT]]/SUMIFS(DB_Account_H20fallChart[AMOUNT],DB_Account_H20fallChart[ACCOUNT],"Net Sales")</f>
        <v>2.002305719176344E-4</v>
      </c>
      <c r="AI40" s="10">
        <f>Table18[[#This Row],[AMOUNT]]/SUM(Table18[AMOUNT])</f>
        <v>5.4107660680158915E-4</v>
      </c>
      <c r="AJ40" s="10"/>
      <c r="AK40" s="14">
        <f>INDEX(LU_ExpenseSubCat[KEY],MATCH(Table18[[#This Row],[SUB-HEADER]],LU_ExpenseSubCat[LOOK-UP],0))</f>
        <v>4</v>
      </c>
      <c r="AL40" t="e">
        <f>IF(Table18[[#This Row],[SUB HEADER KEY]]=$AL$3,Table18[[#This Row],[AMOUNT]],NA())</f>
        <v>#N/A</v>
      </c>
      <c r="AM40" s="13" t="str">
        <f>IF(Table18[[#This Row],[SUB HEADER KEY]]=$AL$3,Table18[[#This Row],[% OVER REV]],"")</f>
        <v/>
      </c>
    </row>
  </sheetData>
  <pageMargins left="0.7" right="0.7" top="0.75" bottom="0.75" header="0.3" footer="0.3"/>
  <pageSetup orientation="portrait" r:id="rId6"/>
  <drawing r:id="rId7"/>
  <tableParts count="8">
    <tablePart r:id="rId8"/>
    <tablePart r:id="rId9"/>
    <tablePart r:id="rId10"/>
    <tablePart r:id="rId11"/>
    <tablePart r:id="rId12"/>
    <tablePart r:id="rId13"/>
    <tablePart r:id="rId14"/>
    <tablePart r:id="rId15"/>
  </tableParts>
  <extLst>
    <ext xmlns:x14="http://schemas.microsoft.com/office/spreadsheetml/2009/9/main" uri="{A8765BA9-456A-4dab-B4F3-ACF838C121DE}">
      <x14:slicerList>
        <x14:slicer r:id="rId16"/>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4F9-82FE-47DF-9A41-2B33844AD4F1}">
  <dimension ref="B3:BT40"/>
  <sheetViews>
    <sheetView topLeftCell="M1" workbookViewId="0">
      <selection activeCell="H26" sqref="H26"/>
    </sheetView>
  </sheetViews>
  <sheetFormatPr defaultRowHeight="12.75" x14ac:dyDescent="0.2"/>
  <cols>
    <col min="2" max="2" width="20.28515625" bestFit="1" customWidth="1"/>
    <col min="3" max="6" width="11.5703125" customWidth="1"/>
    <col min="8" max="8" width="20.28515625" bestFit="1" customWidth="1"/>
    <col min="10" max="10" width="12.42578125" bestFit="1" customWidth="1"/>
    <col min="11" max="13" width="12.42578125" customWidth="1"/>
    <col min="19" max="19" width="11.85546875" bestFit="1" customWidth="1"/>
    <col min="20" max="20" width="21.42578125" bestFit="1" customWidth="1"/>
    <col min="21" max="21" width="12.5703125" customWidth="1"/>
    <col min="26" max="26" width="21.42578125" bestFit="1" customWidth="1"/>
    <col min="27" max="27" width="21.42578125" customWidth="1"/>
    <col min="29" max="29" width="10" bestFit="1" customWidth="1"/>
    <col min="32" max="32" width="12.42578125" customWidth="1"/>
    <col min="35" max="35" width="16.42578125" bestFit="1" customWidth="1"/>
    <col min="39" max="39" width="28.140625" customWidth="1"/>
    <col min="40" max="40" width="26.7109375" bestFit="1" customWidth="1"/>
    <col min="44" max="44" width="21.42578125" bestFit="1" customWidth="1"/>
    <col min="45" max="45" width="26.7109375" bestFit="1" customWidth="1"/>
    <col min="53" max="53" width="10.140625" customWidth="1"/>
    <col min="55" max="55" width="21.42578125" bestFit="1" customWidth="1"/>
    <col min="56" max="56" width="26.7109375" bestFit="1" customWidth="1"/>
    <col min="57" max="57" width="10.5703125" bestFit="1" customWidth="1"/>
    <col min="60" max="61" width="13.28515625" customWidth="1"/>
    <col min="66" max="67" width="10" bestFit="1" customWidth="1"/>
    <col min="71" max="71" width="10.140625" customWidth="1"/>
  </cols>
  <sheetData>
    <row r="3" spans="2:72" x14ac:dyDescent="0.2">
      <c r="BB3" s="19">
        <v>2</v>
      </c>
      <c r="BM3">
        <v>6</v>
      </c>
    </row>
    <row r="4" spans="2:72" x14ac:dyDescent="0.2">
      <c r="B4" s="3" t="s">
        <v>94</v>
      </c>
      <c r="C4" t="s">
        <v>152</v>
      </c>
      <c r="D4" t="s">
        <v>153</v>
      </c>
      <c r="E4" t="s">
        <v>156</v>
      </c>
      <c r="F4" t="s">
        <v>157</v>
      </c>
      <c r="H4" t="s">
        <v>54</v>
      </c>
      <c r="I4" t="s">
        <v>154</v>
      </c>
      <c r="J4" t="s">
        <v>155</v>
      </c>
      <c r="K4" t="s">
        <v>160</v>
      </c>
      <c r="L4" t="s">
        <v>161</v>
      </c>
      <c r="M4" t="s">
        <v>162</v>
      </c>
      <c r="N4" t="s">
        <v>158</v>
      </c>
      <c r="O4" t="s">
        <v>159</v>
      </c>
      <c r="P4" t="s">
        <v>163</v>
      </c>
      <c r="Q4" t="s">
        <v>164</v>
      </c>
      <c r="S4" s="3" t="s">
        <v>84</v>
      </c>
      <c r="T4" s="3" t="s">
        <v>99</v>
      </c>
      <c r="U4" t="s">
        <v>152</v>
      </c>
      <c r="V4" t="s">
        <v>153</v>
      </c>
      <c r="W4" t="s">
        <v>156</v>
      </c>
      <c r="X4" t="s">
        <v>157</v>
      </c>
      <c r="Z4" t="s">
        <v>54</v>
      </c>
      <c r="AA4" t="s">
        <v>53</v>
      </c>
      <c r="AB4" t="s">
        <v>154</v>
      </c>
      <c r="AC4" t="s">
        <v>155</v>
      </c>
      <c r="AD4" t="s">
        <v>160</v>
      </c>
      <c r="AE4" t="s">
        <v>161</v>
      </c>
      <c r="AF4" t="s">
        <v>162</v>
      </c>
      <c r="AG4" t="s">
        <v>158</v>
      </c>
      <c r="AH4" t="s">
        <v>159</v>
      </c>
      <c r="AI4" t="s">
        <v>163</v>
      </c>
      <c r="AJ4" t="s">
        <v>164</v>
      </c>
      <c r="AL4" s="3" t="s">
        <v>84</v>
      </c>
      <c r="AM4" s="3" t="s">
        <v>54</v>
      </c>
      <c r="AN4" s="3" t="s">
        <v>99</v>
      </c>
      <c r="AO4" t="s">
        <v>156</v>
      </c>
      <c r="AP4" t="s">
        <v>157</v>
      </c>
      <c r="AR4" t="s">
        <v>99</v>
      </c>
      <c r="AS4" t="s">
        <v>54</v>
      </c>
      <c r="AT4" t="s">
        <v>158</v>
      </c>
      <c r="AU4" t="s">
        <v>159</v>
      </c>
      <c r="AV4" t="s">
        <v>165</v>
      </c>
      <c r="AW4" t="s">
        <v>167</v>
      </c>
      <c r="AX4" t="s">
        <v>166</v>
      </c>
      <c r="BA4" t="s">
        <v>165</v>
      </c>
      <c r="BB4" t="s">
        <v>168</v>
      </c>
      <c r="BC4" t="s">
        <v>170</v>
      </c>
      <c r="BD4" t="s">
        <v>54</v>
      </c>
      <c r="BE4" t="s">
        <v>158</v>
      </c>
      <c r="BF4" t="s">
        <v>159</v>
      </c>
      <c r="BG4" t="s">
        <v>172</v>
      </c>
      <c r="BH4" t="s">
        <v>171</v>
      </c>
      <c r="BI4" t="s">
        <v>173</v>
      </c>
      <c r="BJ4" t="s">
        <v>174</v>
      </c>
      <c r="BK4" t="s">
        <v>175</v>
      </c>
      <c r="BL4" t="s">
        <v>176</v>
      </c>
      <c r="BM4" t="s">
        <v>177</v>
      </c>
      <c r="BN4" t="s">
        <v>178</v>
      </c>
      <c r="BO4" t="s">
        <v>179</v>
      </c>
      <c r="BP4" t="s">
        <v>180</v>
      </c>
      <c r="BQ4" t="s">
        <v>181</v>
      </c>
      <c r="BS4" t="s">
        <v>169</v>
      </c>
      <c r="BT4" t="s">
        <v>109</v>
      </c>
    </row>
    <row r="5" spans="2:72" x14ac:dyDescent="0.2">
      <c r="B5" s="4" t="s">
        <v>4</v>
      </c>
      <c r="C5" s="6">
        <v>407238</v>
      </c>
      <c r="D5" s="6">
        <v>631929</v>
      </c>
      <c r="E5" s="6">
        <v>224691</v>
      </c>
      <c r="F5" s="18">
        <v>0.35556367883100792</v>
      </c>
      <c r="H5" t="str">
        <f t="shared" ref="H5:H11" si="0">B5</f>
        <v>Expenses</v>
      </c>
      <c r="I5" s="6">
        <f t="shared" ref="I5:I11" si="1">C5</f>
        <v>407238</v>
      </c>
      <c r="J5" s="9">
        <f t="shared" ref="J5:J11" si="2">D5</f>
        <v>631929</v>
      </c>
      <c r="K5" s="9" t="b">
        <f>Table21[[#This Row],[VAR $]]&gt;=0</f>
        <v>1</v>
      </c>
      <c r="L5" s="9">
        <f>IF(Table21[[#This Row],[ISFAVORABLE]],Table21[[#This Row],[ACTUAL]],NA())</f>
        <v>407238</v>
      </c>
      <c r="M5" s="9" t="e">
        <f>IF(Table21[[#This Row],[ISFAVORABLE]],NA(),Table21[[#This Row],[ACTUAL]])</f>
        <v>#N/A</v>
      </c>
      <c r="N5" s="6">
        <f t="shared" ref="N5:N11" si="3">E5</f>
        <v>224691</v>
      </c>
      <c r="O5" s="10">
        <f t="shared" ref="O5:O11" si="4">F5</f>
        <v>0.35556367883100792</v>
      </c>
      <c r="P5" s="9">
        <f>IF(Table21[[#This Row],[ISFAVORABLE]],Table21[[#This Row],[VAR $]],NA())</f>
        <v>224691</v>
      </c>
      <c r="Q5" s="9" t="e">
        <f>IF(Table21[[#This Row],[ISFAVORABLE]],NA(),Table21[[#This Row],[VAR $]])</f>
        <v>#N/A</v>
      </c>
      <c r="S5" t="s">
        <v>1</v>
      </c>
      <c r="T5" t="s">
        <v>2</v>
      </c>
      <c r="U5" s="6">
        <v>7342</v>
      </c>
      <c r="V5" s="6">
        <v>45846</v>
      </c>
      <c r="W5" s="6">
        <v>38504</v>
      </c>
      <c r="X5" s="18">
        <v>0.83985516729921916</v>
      </c>
      <c r="Z5" t="str">
        <f t="shared" ref="Z5:Z16" si="5">IF(ISBLANK(S5),"",S5)</f>
        <v>Cost of Sales</v>
      </c>
      <c r="AA5" t="str">
        <f t="shared" ref="AA5:AA16" si="6">T5</f>
        <v>Opening Stock</v>
      </c>
      <c r="AB5" s="6">
        <f t="shared" ref="AB5:AB16" si="7">IF(T5="CLOSING STOCK",-1,1)*U5</f>
        <v>7342</v>
      </c>
      <c r="AC5" s="9">
        <f t="shared" ref="AC5:AC16" si="8">IF(T5="CLOSING STOCK",-1,1)*V5</f>
        <v>45846</v>
      </c>
      <c r="AD5" s="9" t="b">
        <f>Table2123[[#This Row],[VAR $]]&gt;=0</f>
        <v>1</v>
      </c>
      <c r="AE5" s="9">
        <f>IF(Table2123[[#This Row],[ISFAVORABLE]],Table2123[[#This Row],[ACTUAL]],NA())</f>
        <v>7342</v>
      </c>
      <c r="AF5" s="9" t="e">
        <f>IF(Table2123[[#This Row],[ISFAVORABLE]],NA(),Table2123[[#This Row],[ACTUAL]])</f>
        <v>#N/A</v>
      </c>
      <c r="AG5" s="6">
        <f t="shared" ref="AG5:AG11" si="9">W5</f>
        <v>38504</v>
      </c>
      <c r="AH5" s="21">
        <f t="shared" ref="AH5:AH11" si="10">X5</f>
        <v>0.83985516729921916</v>
      </c>
      <c r="AI5" s="9">
        <f>IF(Table2123[[#This Row],[ISFAVORABLE]],Table2123[[#This Row],[VAR $]],NA())</f>
        <v>38504</v>
      </c>
      <c r="AJ5" s="9" t="e">
        <f>IF(Table2123[[#This Row],[ISFAVORABLE]],NA(),Table2123[[#This Row],[VAR $]])</f>
        <v>#N/A</v>
      </c>
      <c r="AL5" t="s">
        <v>4</v>
      </c>
      <c r="AM5" t="s">
        <v>23</v>
      </c>
      <c r="AN5" t="s">
        <v>16</v>
      </c>
      <c r="AO5" s="6">
        <v>-112</v>
      </c>
      <c r="AP5" s="18">
        <v>-1.3176470588235294</v>
      </c>
      <c r="AR5" t="str">
        <f t="shared" ref="AR5:AR40" si="11">AN5</f>
        <v>Operating Expenses</v>
      </c>
      <c r="AS5" t="str">
        <f t="shared" ref="AS5:AS40" si="12">AM5</f>
        <v>Sundry supplies</v>
      </c>
      <c r="AT5" s="6">
        <f t="shared" ref="AT5:AT16" si="13">AO5</f>
        <v>-112</v>
      </c>
      <c r="AU5" s="18">
        <f t="shared" ref="AU5:AU16" si="14">AP5</f>
        <v>-1.3176470588235294</v>
      </c>
      <c r="AV5" s="9"/>
      <c r="AW5" s="9">
        <f>RANK(Table212324[[#This Row],[VAR $]],Table212324[VAR $],0)</f>
        <v>34</v>
      </c>
      <c r="AX5" s="9">
        <f>RANK(Table212324[[#This Row],[VAR %]],Table212324[VAR %],0)</f>
        <v>36</v>
      </c>
      <c r="BA5">
        <f>ROW()-ROW(Table24[[#Headers],[RANK]])</f>
        <v>1</v>
      </c>
      <c r="BB5">
        <f>CHOOSE($BB$3,Table212324[[#This Row],[BY $]],Table212324[[#This Row],[BY %]])</f>
        <v>36</v>
      </c>
      <c r="BC5" t="str">
        <f>INDEX(Table212324[SUB-HEADER],MATCH(Table24[[#This Row],[RANK]],Table24[SELECTED RANK],0))</f>
        <v>Motor Vehicle Expenses</v>
      </c>
      <c r="BD5" t="str">
        <f>INDEX(Table212324[ACCOUNT],MATCH(Table24[[#This Row],[RANK]],Table24[SELECTED RANK],0))</f>
        <v>Registrations</v>
      </c>
      <c r="BE5" s="9">
        <f>INDEX(Table212324[VAR $],MATCH(Table24[[#This Row],[RANK]],Table24[SELECTED RANK],0))</f>
        <v>2178</v>
      </c>
      <c r="BF5" s="13">
        <f>INDEX(Table212324[VAR %],MATCH(Table24[[#This Row],[RANK]],Table24[SELECTED RANK],0))</f>
        <v>0.90149006622516559</v>
      </c>
      <c r="BG5" s="20" t="b">
        <f>Table24[[#This Row],[VAR $]]&gt;=0</f>
        <v>1</v>
      </c>
      <c r="BH5" s="9">
        <f>IF(Table24[[#This Row],[IS FAVORABLE]],Table24[[#This Row],[VAR $]],NA())</f>
        <v>2178</v>
      </c>
      <c r="BI5" s="9" t="e">
        <f>IF(Table24[[#This Row],[IS FAVORABLE]],NA(),ABS(Table24[[#This Row],[VAR $]]))</f>
        <v>#N/A</v>
      </c>
      <c r="BJ5" s="10">
        <f>IF(Table24[[#This Row],[IS FAVORABLE]],Table24[[#This Row],[VAR %]],NA())</f>
        <v>0.90149006622516559</v>
      </c>
      <c r="BK5" s="10" t="e">
        <f>IF(Table24[[#This Row],[IS FAVORABLE]],NA(),-Table24[[#This Row],[VAR %]])</f>
        <v>#N/A</v>
      </c>
      <c r="BL5" s="20">
        <f>INDEX(LU_ExpenseSubCat[KEY],MATCH(Table24[[#This Row],[SUB HEADER]],LU_ExpenseSubCat[LOOK-UP],0))</f>
        <v>1</v>
      </c>
      <c r="BM5" s="10" t="b">
        <f>Table24[[#This Row],[SUBHEADER KEY]]=$BM$3</f>
        <v>0</v>
      </c>
      <c r="BN5" s="9" t="e">
        <f>IF(Table24[[#This Row],[SELECTED SUBHEADER]],Table24[[#This Row],[FAV VAR $]],NA())</f>
        <v>#N/A</v>
      </c>
      <c r="BO5" s="9" t="e">
        <f>IF(Table24[[#This Row],[SELECTED SUBHEADER]],Table24[[#This Row],[UNFAV VAR $]],NA())</f>
        <v>#N/A</v>
      </c>
      <c r="BP5" s="13" t="e">
        <f>IF(Table24[[#This Row],[SELECTED SUBHEADER]],Table24[[#This Row],[FAV VAR %]],NA())</f>
        <v>#N/A</v>
      </c>
      <c r="BQ5" s="13" t="e">
        <f>IF(Table24[[#This Row],[SELECTED SUBHEADER]],Table24[[#This Row],[UNFAV VAR %]],NA())</f>
        <v>#N/A</v>
      </c>
      <c r="BS5" t="s">
        <v>167</v>
      </c>
      <c r="BT5">
        <v>1</v>
      </c>
    </row>
    <row r="6" spans="2:72" x14ac:dyDescent="0.2">
      <c r="B6" s="4" t="s">
        <v>1</v>
      </c>
      <c r="C6" s="6">
        <v>332870</v>
      </c>
      <c r="D6" s="6">
        <v>405952</v>
      </c>
      <c r="E6" s="6">
        <v>73082</v>
      </c>
      <c r="F6" s="18">
        <v>0.18002620999527039</v>
      </c>
      <c r="H6" t="str">
        <f t="shared" si="0"/>
        <v>Cost of Sales</v>
      </c>
      <c r="I6" s="6">
        <f t="shared" si="1"/>
        <v>332870</v>
      </c>
      <c r="J6" s="9">
        <f t="shared" si="2"/>
        <v>405952</v>
      </c>
      <c r="K6" s="9" t="b">
        <f>Table21[[#This Row],[VAR $]]&gt;=0</f>
        <v>1</v>
      </c>
      <c r="L6" s="9">
        <f>IF(Table21[[#This Row],[ISFAVORABLE]],Table21[[#This Row],[ACTUAL]],NA())</f>
        <v>332870</v>
      </c>
      <c r="M6" s="9" t="e">
        <f>IF(Table21[[#This Row],[ISFAVORABLE]],NA(),Table21[[#This Row],[ACTUAL]])</f>
        <v>#N/A</v>
      </c>
      <c r="N6" s="6">
        <f t="shared" si="3"/>
        <v>73082</v>
      </c>
      <c r="O6" s="10">
        <f t="shared" si="4"/>
        <v>0.18002620999527039</v>
      </c>
      <c r="P6" s="9">
        <f>IF(Table21[[#This Row],[ISFAVORABLE]],Table21[[#This Row],[VAR $]],NA())</f>
        <v>73082</v>
      </c>
      <c r="Q6" s="9" t="e">
        <f>IF(Table21[[#This Row],[ISFAVORABLE]],NA(),Table21[[#This Row],[VAR $]])</f>
        <v>#N/A</v>
      </c>
      <c r="T6" t="s">
        <v>89</v>
      </c>
      <c r="U6" s="6">
        <v>341989</v>
      </c>
      <c r="V6" s="6">
        <v>362355</v>
      </c>
      <c r="W6" s="6">
        <v>20366</v>
      </c>
      <c r="X6" s="18">
        <v>5.6204550785831572E-2</v>
      </c>
      <c r="Z6" t="str">
        <f t="shared" si="5"/>
        <v/>
      </c>
      <c r="AA6" t="str">
        <f t="shared" si="6"/>
        <v>Net Purchases</v>
      </c>
      <c r="AB6" s="6">
        <f t="shared" si="7"/>
        <v>341989</v>
      </c>
      <c r="AC6" s="9">
        <f t="shared" si="8"/>
        <v>362355</v>
      </c>
      <c r="AD6" s="9" t="b">
        <f>Table2123[[#This Row],[VAR $]]&gt;=0</f>
        <v>1</v>
      </c>
      <c r="AE6" s="9">
        <f>IF(Table2123[[#This Row],[ISFAVORABLE]],Table2123[[#This Row],[ACTUAL]],NA())</f>
        <v>341989</v>
      </c>
      <c r="AF6" s="9" t="e">
        <f>IF(Table2123[[#This Row],[ISFAVORABLE]],NA(),Table2123[[#This Row],[ACTUAL]])</f>
        <v>#N/A</v>
      </c>
      <c r="AG6" s="6">
        <f t="shared" si="9"/>
        <v>20366</v>
      </c>
      <c r="AH6" s="21">
        <f t="shared" si="10"/>
        <v>5.6204550785831572E-2</v>
      </c>
      <c r="AI6" s="9">
        <f>IF(Table2123[[#This Row],[ISFAVORABLE]],Table2123[[#This Row],[VAR $]],NA())</f>
        <v>20366</v>
      </c>
      <c r="AJ6" s="9" t="e">
        <f>IF(Table2123[[#This Row],[ISFAVORABLE]],NA(),Table2123[[#This Row],[VAR $]])</f>
        <v>#N/A</v>
      </c>
      <c r="AL6" t="s">
        <v>4</v>
      </c>
      <c r="AM6" t="s">
        <v>20</v>
      </c>
      <c r="AN6" t="s">
        <v>16</v>
      </c>
      <c r="AO6" s="6">
        <v>-6992</v>
      </c>
      <c r="AP6" s="18">
        <v>-1.0247691631247251</v>
      </c>
      <c r="AR6" t="str">
        <f t="shared" si="11"/>
        <v>Operating Expenses</v>
      </c>
      <c r="AS6" t="str">
        <f t="shared" si="12"/>
        <v>Travel/Accomodation</v>
      </c>
      <c r="AT6" s="6">
        <f t="shared" si="13"/>
        <v>-6992</v>
      </c>
      <c r="AU6" s="18">
        <f t="shared" si="14"/>
        <v>-1.0247691631247251</v>
      </c>
      <c r="AV6" s="9"/>
      <c r="AW6" s="9">
        <f>RANK(Table212324[[#This Row],[VAR $]],Table212324[VAR $],0)</f>
        <v>36</v>
      </c>
      <c r="AX6" s="9">
        <f>RANK(Table212324[[#This Row],[VAR %]],Table212324[VAR %],0)</f>
        <v>35</v>
      </c>
      <c r="BA6">
        <f>ROW()-ROW(Table24[[#Headers],[RANK]])</f>
        <v>2</v>
      </c>
      <c r="BB6">
        <f>CHOOSE($BB$3,Table212324[[#This Row],[BY $]],Table212324[[#This Row],[BY %]])</f>
        <v>35</v>
      </c>
      <c r="BC6" t="str">
        <f>INDEX(Table212324[SUB-HEADER],MATCH(Table24[[#This Row],[RANK]],Table24[SELECTED RANK],0))</f>
        <v>Employment Expenses</v>
      </c>
      <c r="BD6" t="str">
        <f>INDEX(Table212324[ACCOUNT],MATCH(Table24[[#This Row],[RANK]],Table24[SELECTED RANK],0))</f>
        <v>Workcover Insurance</v>
      </c>
      <c r="BE6" s="9">
        <f>INDEX(Table212324[VAR $],MATCH(Table24[[#This Row],[RANK]],Table24[SELECTED RANK],0))</f>
        <v>1266</v>
      </c>
      <c r="BF6" s="13">
        <f>INDEX(Table212324[VAR %],MATCH(Table24[[#This Row],[RANK]],Table24[SELECTED RANK],0))</f>
        <v>0.74426807760141089</v>
      </c>
      <c r="BG6" s="20" t="b">
        <f>Table24[[#This Row],[VAR $]]&gt;=0</f>
        <v>1</v>
      </c>
      <c r="BH6" s="9">
        <f>IF(Table24[[#This Row],[IS FAVORABLE]],Table24[[#This Row],[VAR $]],NA())</f>
        <v>1266</v>
      </c>
      <c r="BI6" s="9" t="e">
        <f>IF(Table24[[#This Row],[IS FAVORABLE]],NA(),ABS(Table24[[#This Row],[VAR $]]))</f>
        <v>#N/A</v>
      </c>
      <c r="BJ6" s="10">
        <f>IF(Table24[[#This Row],[IS FAVORABLE]],Table24[[#This Row],[VAR %]],NA())</f>
        <v>0.74426807760141089</v>
      </c>
      <c r="BK6" s="10" t="e">
        <f>IF(Table24[[#This Row],[IS FAVORABLE]],NA(),-Table24[[#This Row],[VAR %]])</f>
        <v>#N/A</v>
      </c>
      <c r="BL6" s="20">
        <f>INDEX(LU_ExpenseSubCat[KEY],MATCH(Table24[[#This Row],[SUB HEADER]],LU_ExpenseSubCat[LOOK-UP],0))</f>
        <v>3</v>
      </c>
      <c r="BM6" s="10" t="b">
        <f>Table24[[#This Row],[SUBHEADER KEY]]=$BM$3</f>
        <v>0</v>
      </c>
      <c r="BN6" s="9" t="e">
        <f>IF(Table24[[#This Row],[SELECTED SUBHEADER]],Table24[[#This Row],[FAV VAR $]],NA())</f>
        <v>#N/A</v>
      </c>
      <c r="BO6" s="9" t="e">
        <f>IF(Table24[[#This Row],[SELECTED SUBHEADER]],Table24[[#This Row],[UNFAV VAR $]],NA())</f>
        <v>#N/A</v>
      </c>
      <c r="BP6" s="13" t="e">
        <f>IF(Table24[[#This Row],[SELECTED SUBHEADER]],Table24[[#This Row],[FAV VAR %]],NA())</f>
        <v>#N/A</v>
      </c>
      <c r="BQ6" s="13" t="e">
        <f>IF(Table24[[#This Row],[SELECTED SUBHEADER]],Table24[[#This Row],[UNFAV VAR %]],NA())</f>
        <v>#N/A</v>
      </c>
      <c r="BS6" t="s">
        <v>166</v>
      </c>
      <c r="BT6">
        <v>2</v>
      </c>
    </row>
    <row r="7" spans="2:72" x14ac:dyDescent="0.2">
      <c r="B7" s="4" t="s">
        <v>51</v>
      </c>
      <c r="C7" s="6">
        <v>1036398</v>
      </c>
      <c r="D7" s="6">
        <v>1701389</v>
      </c>
      <c r="E7" s="6">
        <v>-664991</v>
      </c>
      <c r="F7" s="18">
        <v>-0.39085182753620717</v>
      </c>
      <c r="H7" t="str">
        <f t="shared" si="0"/>
        <v>Net Sales</v>
      </c>
      <c r="I7" s="6">
        <f t="shared" si="1"/>
        <v>1036398</v>
      </c>
      <c r="J7" s="9">
        <f t="shared" si="2"/>
        <v>1701389</v>
      </c>
      <c r="K7" s="9" t="b">
        <f>Table21[[#This Row],[VAR $]]&gt;=0</f>
        <v>0</v>
      </c>
      <c r="L7" s="9" t="e">
        <f>IF(Table21[[#This Row],[ISFAVORABLE]],Table21[[#This Row],[ACTUAL]],NA())</f>
        <v>#N/A</v>
      </c>
      <c r="M7" s="9">
        <f>IF(Table21[[#This Row],[ISFAVORABLE]],NA(),Table21[[#This Row],[ACTUAL]])</f>
        <v>1036398</v>
      </c>
      <c r="N7" s="6">
        <f t="shared" si="3"/>
        <v>-664991</v>
      </c>
      <c r="O7" s="10">
        <f t="shared" si="4"/>
        <v>-0.39085182753620717</v>
      </c>
      <c r="P7" s="9" t="e">
        <f>IF(Table21[[#This Row],[ISFAVORABLE]],Table21[[#This Row],[VAR $]],NA())</f>
        <v>#N/A</v>
      </c>
      <c r="Q7" s="9">
        <f>IF(Table21[[#This Row],[ISFAVORABLE]],NA(),Table21[[#This Row],[VAR $]])</f>
        <v>-664991</v>
      </c>
      <c r="T7" t="s">
        <v>52</v>
      </c>
      <c r="U7" s="6">
        <v>-16461</v>
      </c>
      <c r="V7" s="6">
        <v>-2249</v>
      </c>
      <c r="W7" s="6">
        <v>14212</v>
      </c>
      <c r="X7" s="18">
        <v>-6.3192530013339265</v>
      </c>
      <c r="Z7" t="str">
        <f t="shared" si="5"/>
        <v/>
      </c>
      <c r="AA7" t="str">
        <f t="shared" si="6"/>
        <v>Closing Stock</v>
      </c>
      <c r="AB7" s="6">
        <f t="shared" si="7"/>
        <v>16461</v>
      </c>
      <c r="AC7" s="9">
        <f t="shared" si="8"/>
        <v>2249</v>
      </c>
      <c r="AD7" s="9" t="b">
        <f>Table2123[[#This Row],[VAR $]]&gt;=0</f>
        <v>1</v>
      </c>
      <c r="AE7" s="9">
        <f>IF(Table2123[[#This Row],[ISFAVORABLE]],Table2123[[#This Row],[ACTUAL]],NA())</f>
        <v>16461</v>
      </c>
      <c r="AF7" s="9" t="e">
        <f>IF(Table2123[[#This Row],[ISFAVORABLE]],NA(),Table2123[[#This Row],[ACTUAL]])</f>
        <v>#N/A</v>
      </c>
      <c r="AG7" s="6">
        <f t="shared" si="9"/>
        <v>14212</v>
      </c>
      <c r="AH7" s="21">
        <f t="shared" si="10"/>
        <v>-6.3192530013339265</v>
      </c>
      <c r="AI7" s="9">
        <f>IF(Table2123[[#This Row],[ISFAVORABLE]],Table2123[[#This Row],[VAR $]],NA())</f>
        <v>14212</v>
      </c>
      <c r="AJ7" s="9" t="e">
        <f>IF(Table2123[[#This Row],[ISFAVORABLE]],NA(),Table2123[[#This Row],[VAR $]])</f>
        <v>#N/A</v>
      </c>
      <c r="AL7" t="s">
        <v>4</v>
      </c>
      <c r="AM7" t="s">
        <v>14</v>
      </c>
      <c r="AN7" t="s">
        <v>12</v>
      </c>
      <c r="AO7" s="6">
        <v>-4520</v>
      </c>
      <c r="AP7" s="18">
        <v>-0.17432218751205214</v>
      </c>
      <c r="AR7" t="str">
        <f t="shared" si="11"/>
        <v>Marketing &amp; Promotional</v>
      </c>
      <c r="AS7" t="str">
        <f t="shared" si="12"/>
        <v>Promotion - General</v>
      </c>
      <c r="AT7" s="6">
        <f t="shared" si="13"/>
        <v>-4520</v>
      </c>
      <c r="AU7" s="18">
        <f t="shared" si="14"/>
        <v>-0.17432218751205214</v>
      </c>
      <c r="AV7" s="9"/>
      <c r="AW7" s="9">
        <f>RANK(Table212324[[#This Row],[VAR $]],Table212324[VAR $],0)</f>
        <v>35</v>
      </c>
      <c r="AX7" s="9">
        <f>RANK(Table212324[[#This Row],[VAR %]],Table212324[VAR %],0)</f>
        <v>34</v>
      </c>
      <c r="BA7">
        <f>ROW()-ROW(Table24[[#Headers],[RANK]])</f>
        <v>3</v>
      </c>
      <c r="BB7">
        <f>CHOOSE($BB$3,Table212324[[#This Row],[BY $]],Table212324[[#This Row],[BY %]])</f>
        <v>34</v>
      </c>
      <c r="BC7" t="str">
        <f>INDEX(Table212324[SUB-HEADER],MATCH(Table24[[#This Row],[RANK]],Table24[SELECTED RANK],0))</f>
        <v>Operating Expenses</v>
      </c>
      <c r="BD7" t="str">
        <f>INDEX(Table212324[ACCOUNT],MATCH(Table24[[#This Row],[RANK]],Table24[SELECTED RANK],0))</f>
        <v>Equipment hire</v>
      </c>
      <c r="BE7" s="9">
        <f>INDEX(Table212324[VAR $],MATCH(Table24[[#This Row],[RANK]],Table24[SELECTED RANK],0))</f>
        <v>13064</v>
      </c>
      <c r="BF7" s="13">
        <f>INDEX(Table212324[VAR %],MATCH(Table24[[#This Row],[RANK]],Table24[SELECTED RANK],0))</f>
        <v>0.69238923044307821</v>
      </c>
      <c r="BG7" s="20" t="b">
        <f>Table24[[#This Row],[VAR $]]&gt;=0</f>
        <v>1</v>
      </c>
      <c r="BH7" s="9">
        <f>IF(Table24[[#This Row],[IS FAVORABLE]],Table24[[#This Row],[VAR $]],NA())</f>
        <v>13064</v>
      </c>
      <c r="BI7" s="9" t="e">
        <f>IF(Table24[[#This Row],[IS FAVORABLE]],NA(),ABS(Table24[[#This Row],[VAR $]]))</f>
        <v>#N/A</v>
      </c>
      <c r="BJ7" s="10">
        <f>IF(Table24[[#This Row],[IS FAVORABLE]],Table24[[#This Row],[VAR %]],NA())</f>
        <v>0.69238923044307821</v>
      </c>
      <c r="BK7" s="10" t="e">
        <f>IF(Table24[[#This Row],[IS FAVORABLE]],NA(),-Table24[[#This Row],[VAR %]])</f>
        <v>#N/A</v>
      </c>
      <c r="BL7" s="20">
        <f>INDEX(LU_ExpenseSubCat[KEY],MATCH(Table24[[#This Row],[SUB HEADER]],LU_ExpenseSubCat[LOOK-UP],0))</f>
        <v>7</v>
      </c>
      <c r="BM7" s="10" t="b">
        <f>Table24[[#This Row],[SUBHEADER KEY]]=$BM$3</f>
        <v>0</v>
      </c>
      <c r="BN7" s="9" t="e">
        <f>IF(Table24[[#This Row],[SELECTED SUBHEADER]],Table24[[#This Row],[FAV VAR $]],NA())</f>
        <v>#N/A</v>
      </c>
      <c r="BO7" s="9" t="e">
        <f>IF(Table24[[#This Row],[SELECTED SUBHEADER]],Table24[[#This Row],[UNFAV VAR $]],NA())</f>
        <v>#N/A</v>
      </c>
      <c r="BP7" s="13" t="e">
        <f>IF(Table24[[#This Row],[SELECTED SUBHEADER]],Table24[[#This Row],[FAV VAR %]],NA())</f>
        <v>#N/A</v>
      </c>
      <c r="BQ7" s="13" t="e">
        <f>IF(Table24[[#This Row],[SELECTED SUBHEADER]],Table24[[#This Row],[UNFAV VAR %]],NA())</f>
        <v>#N/A</v>
      </c>
    </row>
    <row r="8" spans="2:72" x14ac:dyDescent="0.2">
      <c r="B8" s="4" t="s">
        <v>50</v>
      </c>
      <c r="C8" s="6">
        <v>84516</v>
      </c>
      <c r="D8" s="6">
        <v>144982</v>
      </c>
      <c r="E8" s="6">
        <v>-60466</v>
      </c>
      <c r="F8" s="18">
        <v>-0.41705866935205749</v>
      </c>
      <c r="H8" t="str">
        <f t="shared" si="0"/>
        <v>Other Income</v>
      </c>
      <c r="I8" s="6">
        <f t="shared" si="1"/>
        <v>84516</v>
      </c>
      <c r="J8" s="9">
        <f t="shared" si="2"/>
        <v>144982</v>
      </c>
      <c r="K8" s="9" t="b">
        <f>Table21[[#This Row],[VAR $]]&gt;=0</f>
        <v>0</v>
      </c>
      <c r="L8" s="9" t="e">
        <f>IF(Table21[[#This Row],[ISFAVORABLE]],Table21[[#This Row],[ACTUAL]],NA())</f>
        <v>#N/A</v>
      </c>
      <c r="M8" s="9">
        <f>IF(Table21[[#This Row],[ISFAVORABLE]],NA(),Table21[[#This Row],[ACTUAL]])</f>
        <v>84516</v>
      </c>
      <c r="N8" s="6">
        <f t="shared" si="3"/>
        <v>-60466</v>
      </c>
      <c r="O8" s="10">
        <f t="shared" si="4"/>
        <v>-0.41705866935205749</v>
      </c>
      <c r="P8" s="9" t="e">
        <f>IF(Table21[[#This Row],[ISFAVORABLE]],Table21[[#This Row],[VAR $]],NA())</f>
        <v>#N/A</v>
      </c>
      <c r="Q8" s="9">
        <f>IF(Table21[[#This Row],[ISFAVORABLE]],NA(),Table21[[#This Row],[VAR $]])</f>
        <v>-60466</v>
      </c>
      <c r="S8" t="s">
        <v>4</v>
      </c>
      <c r="T8" t="s">
        <v>40</v>
      </c>
      <c r="U8" s="6">
        <v>58380</v>
      </c>
      <c r="V8" s="6">
        <v>141267</v>
      </c>
      <c r="W8" s="6">
        <v>82887</v>
      </c>
      <c r="X8" s="18">
        <v>0.58674000297309348</v>
      </c>
      <c r="Z8" t="str">
        <f t="shared" si="5"/>
        <v>Expenses</v>
      </c>
      <c r="AA8" t="str">
        <f t="shared" si="6"/>
        <v>Occupancy Costs</v>
      </c>
      <c r="AB8" s="6">
        <f t="shared" si="7"/>
        <v>58380</v>
      </c>
      <c r="AC8" s="9">
        <f t="shared" si="8"/>
        <v>141267</v>
      </c>
      <c r="AD8" s="9" t="b">
        <f>Table2123[[#This Row],[VAR $]]&gt;=0</f>
        <v>1</v>
      </c>
      <c r="AE8" s="9">
        <f>IF(Table2123[[#This Row],[ISFAVORABLE]],Table2123[[#This Row],[ACTUAL]],NA())</f>
        <v>58380</v>
      </c>
      <c r="AF8" s="9" t="e">
        <f>IF(Table2123[[#This Row],[ISFAVORABLE]],NA(),Table2123[[#This Row],[ACTUAL]])</f>
        <v>#N/A</v>
      </c>
      <c r="AG8" s="6">
        <f t="shared" si="9"/>
        <v>82887</v>
      </c>
      <c r="AH8" s="21">
        <f t="shared" si="10"/>
        <v>0.58674000297309348</v>
      </c>
      <c r="AI8" s="9">
        <f>IF(Table2123[[#This Row],[ISFAVORABLE]],Table2123[[#This Row],[VAR $]],NA())</f>
        <v>82887</v>
      </c>
      <c r="AJ8" s="9" t="e">
        <f>IF(Table2123[[#This Row],[ISFAVORABLE]],NA(),Table2123[[#This Row],[VAR $]])</f>
        <v>#N/A</v>
      </c>
      <c r="AL8" t="s">
        <v>4</v>
      </c>
      <c r="AM8" t="s">
        <v>10</v>
      </c>
      <c r="AN8" t="s">
        <v>102</v>
      </c>
      <c r="AO8" s="6">
        <v>348</v>
      </c>
      <c r="AP8" s="18">
        <v>1.7231988115870265E-2</v>
      </c>
      <c r="AR8" t="str">
        <f t="shared" si="11"/>
        <v>General &amp; Administrative</v>
      </c>
      <c r="AS8" t="str">
        <f t="shared" si="12"/>
        <v>License fees</v>
      </c>
      <c r="AT8" s="6">
        <f t="shared" si="13"/>
        <v>348</v>
      </c>
      <c r="AU8" s="18">
        <f t="shared" si="14"/>
        <v>1.7231988115870265E-2</v>
      </c>
      <c r="AV8" s="9"/>
      <c r="AW8" s="9">
        <f>RANK(Table212324[[#This Row],[VAR $]],Table212324[VAR $],0)</f>
        <v>28</v>
      </c>
      <c r="AX8" s="9">
        <f>RANK(Table212324[[#This Row],[VAR %]],Table212324[VAR %],0)</f>
        <v>33</v>
      </c>
      <c r="BA8">
        <f>ROW()-ROW(Table24[[#Headers],[RANK]])</f>
        <v>4</v>
      </c>
      <c r="BB8">
        <f>CHOOSE($BB$3,Table212324[[#This Row],[BY $]],Table212324[[#This Row],[BY %]])</f>
        <v>33</v>
      </c>
      <c r="BC8" t="str">
        <f>INDEX(Table212324[SUB-HEADER],MATCH(Table24[[#This Row],[RANK]],Table24[SELECTED RANK],0))</f>
        <v>Occupancy Costs</v>
      </c>
      <c r="BD8" t="str">
        <f>INDEX(Table212324[ACCOUNT],MATCH(Table24[[#This Row],[RANK]],Table24[SELECTED RANK],0))</f>
        <v>Electricity/Gas</v>
      </c>
      <c r="BE8" s="9">
        <f>INDEX(Table212324[VAR $],MATCH(Table24[[#This Row],[RANK]],Table24[SELECTED RANK],0))</f>
        <v>7218</v>
      </c>
      <c r="BF8" s="13">
        <f>INDEX(Table212324[VAR %],MATCH(Table24[[#This Row],[RANK]],Table24[SELECTED RANK],0))</f>
        <v>0.67985306583780725</v>
      </c>
      <c r="BG8" s="20" t="b">
        <f>Table24[[#This Row],[VAR $]]&gt;=0</f>
        <v>1</v>
      </c>
      <c r="BH8" s="9">
        <f>IF(Table24[[#This Row],[IS FAVORABLE]],Table24[[#This Row],[VAR $]],NA())</f>
        <v>7218</v>
      </c>
      <c r="BI8" s="9" t="e">
        <f>IF(Table24[[#This Row],[IS FAVORABLE]],NA(),ABS(Table24[[#This Row],[VAR $]]))</f>
        <v>#N/A</v>
      </c>
      <c r="BJ8" s="10">
        <f>IF(Table24[[#This Row],[IS FAVORABLE]],Table24[[#This Row],[VAR %]],NA())</f>
        <v>0.67985306583780725</v>
      </c>
      <c r="BK8" s="10" t="e">
        <f>IF(Table24[[#This Row],[IS FAVORABLE]],NA(),-Table24[[#This Row],[VAR %]])</f>
        <v>#N/A</v>
      </c>
      <c r="BL8" s="20">
        <f>INDEX(LU_ExpenseSubCat[KEY],MATCH(Table24[[#This Row],[SUB HEADER]],LU_ExpenseSubCat[LOOK-UP],0))</f>
        <v>4</v>
      </c>
      <c r="BM8" s="10" t="b">
        <f>Table24[[#This Row],[SUBHEADER KEY]]=$BM$3</f>
        <v>0</v>
      </c>
      <c r="BN8" s="9" t="e">
        <f>IF(Table24[[#This Row],[SELECTED SUBHEADER]],Table24[[#This Row],[FAV VAR $]],NA())</f>
        <v>#N/A</v>
      </c>
      <c r="BO8" s="9" t="e">
        <f>IF(Table24[[#This Row],[SELECTED SUBHEADER]],Table24[[#This Row],[UNFAV VAR $]],NA())</f>
        <v>#N/A</v>
      </c>
      <c r="BP8" s="13" t="e">
        <f>IF(Table24[[#This Row],[SELECTED SUBHEADER]],Table24[[#This Row],[FAV VAR %]],NA())</f>
        <v>#N/A</v>
      </c>
      <c r="BQ8" s="13" t="e">
        <f>IF(Table24[[#This Row],[SELECTED SUBHEADER]],Table24[[#This Row],[UNFAV VAR %]],NA())</f>
        <v>#N/A</v>
      </c>
    </row>
    <row r="9" spans="2:72" x14ac:dyDescent="0.2">
      <c r="B9" s="4" t="s">
        <v>3</v>
      </c>
      <c r="C9" s="6">
        <v>703528</v>
      </c>
      <c r="D9" s="6">
        <v>1295437</v>
      </c>
      <c r="E9" s="6">
        <v>-591909</v>
      </c>
      <c r="F9" s="18">
        <v>-0.45691839896498249</v>
      </c>
      <c r="H9" t="str">
        <f t="shared" si="0"/>
        <v>Gross Profit</v>
      </c>
      <c r="I9" s="6">
        <f t="shared" si="1"/>
        <v>703528</v>
      </c>
      <c r="J9" s="9">
        <f t="shared" si="2"/>
        <v>1295437</v>
      </c>
      <c r="K9" s="9" t="b">
        <f>Table21[[#This Row],[VAR $]]&gt;=0</f>
        <v>0</v>
      </c>
      <c r="L9" s="9" t="e">
        <f>IF(Table21[[#This Row],[ISFAVORABLE]],Table21[[#This Row],[ACTUAL]],NA())</f>
        <v>#N/A</v>
      </c>
      <c r="M9" s="9">
        <f>IF(Table21[[#This Row],[ISFAVORABLE]],NA(),Table21[[#This Row],[ACTUAL]])</f>
        <v>703528</v>
      </c>
      <c r="N9" s="6">
        <f t="shared" si="3"/>
        <v>-591909</v>
      </c>
      <c r="O9" s="10">
        <f t="shared" si="4"/>
        <v>-0.45691839896498249</v>
      </c>
      <c r="P9" s="9" t="e">
        <f>IF(Table21[[#This Row],[ISFAVORABLE]],Table21[[#This Row],[VAR $]],NA())</f>
        <v>#N/A</v>
      </c>
      <c r="Q9" s="9">
        <f>IF(Table21[[#This Row],[ISFAVORABLE]],NA(),Table21[[#This Row],[VAR $]])</f>
        <v>-591909</v>
      </c>
      <c r="T9" t="s">
        <v>25</v>
      </c>
      <c r="U9" s="6">
        <v>12974</v>
      </c>
      <c r="V9" s="6">
        <v>23699</v>
      </c>
      <c r="W9" s="6">
        <v>10725</v>
      </c>
      <c r="X9" s="18">
        <v>0.45255074053757544</v>
      </c>
      <c r="Z9" t="str">
        <f t="shared" si="5"/>
        <v/>
      </c>
      <c r="AA9" t="str">
        <f t="shared" si="6"/>
        <v>Motor Vehicle Expenses</v>
      </c>
      <c r="AB9" s="6">
        <f t="shared" si="7"/>
        <v>12974</v>
      </c>
      <c r="AC9" s="9">
        <f t="shared" si="8"/>
        <v>23699</v>
      </c>
      <c r="AD9" s="9" t="b">
        <f>Table2123[[#This Row],[VAR $]]&gt;=0</f>
        <v>1</v>
      </c>
      <c r="AE9" s="9">
        <f>IF(Table2123[[#This Row],[ISFAVORABLE]],Table2123[[#This Row],[ACTUAL]],NA())</f>
        <v>12974</v>
      </c>
      <c r="AF9" s="9" t="e">
        <f>IF(Table2123[[#This Row],[ISFAVORABLE]],NA(),Table2123[[#This Row],[ACTUAL]])</f>
        <v>#N/A</v>
      </c>
      <c r="AG9" s="6">
        <f t="shared" si="9"/>
        <v>10725</v>
      </c>
      <c r="AH9" s="21">
        <f t="shared" si="10"/>
        <v>0.45255074053757544</v>
      </c>
      <c r="AI9" s="9">
        <f>IF(Table2123[[#This Row],[ISFAVORABLE]],Table2123[[#This Row],[VAR $]],NA())</f>
        <v>10725</v>
      </c>
      <c r="AJ9" s="9" t="e">
        <f>IF(Table2123[[#This Row],[ISFAVORABLE]],NA(),Table2123[[#This Row],[VAR $]])</f>
        <v>#N/A</v>
      </c>
      <c r="AL9" t="s">
        <v>4</v>
      </c>
      <c r="AM9" t="s">
        <v>37</v>
      </c>
      <c r="AN9" t="s">
        <v>34</v>
      </c>
      <c r="AO9" s="6">
        <v>95</v>
      </c>
      <c r="AP9" s="18">
        <v>0.11874999999999999</v>
      </c>
      <c r="AR9" t="str">
        <f t="shared" si="11"/>
        <v>Employment Expenses</v>
      </c>
      <c r="AS9" t="str">
        <f t="shared" si="12"/>
        <v>Other - Employee Benefits</v>
      </c>
      <c r="AT9" s="6">
        <f t="shared" si="13"/>
        <v>95</v>
      </c>
      <c r="AU9" s="18">
        <f t="shared" si="14"/>
        <v>0.11874999999999999</v>
      </c>
      <c r="AV9" s="9"/>
      <c r="AW9" s="9">
        <f>RANK(Table212324[[#This Row],[VAR $]],Table212324[VAR $],0)</f>
        <v>33</v>
      </c>
      <c r="AX9" s="9">
        <f>RANK(Table212324[[#This Row],[VAR %]],Table212324[VAR %],0)</f>
        <v>32</v>
      </c>
      <c r="BA9">
        <f>ROW()-ROW(Table24[[#Headers],[RANK]])</f>
        <v>5</v>
      </c>
      <c r="BB9">
        <f>CHOOSE($BB$3,Table212324[[#This Row],[BY $]],Table212324[[#This Row],[BY %]])</f>
        <v>32</v>
      </c>
      <c r="BC9" t="str">
        <f>INDEX(Table212324[SUB-HEADER],MATCH(Table24[[#This Row],[RANK]],Table24[SELECTED RANK],0))</f>
        <v>General &amp; Administrative</v>
      </c>
      <c r="BD9" t="str">
        <f>INDEX(Table212324[ACCOUNT],MATCH(Table24[[#This Row],[RANK]],Table24[SELECTED RANK],0))</f>
        <v>Bank charges</v>
      </c>
      <c r="BE9" s="9">
        <f>INDEX(Table212324[VAR $],MATCH(Table24[[#This Row],[RANK]],Table24[SELECTED RANK],0))</f>
        <v>22798</v>
      </c>
      <c r="BF9" s="13">
        <f>INDEX(Table212324[VAR %],MATCH(Table24[[#This Row],[RANK]],Table24[SELECTED RANK],0))</f>
        <v>0.66664717234926019</v>
      </c>
      <c r="BG9" s="20" t="b">
        <f>Table24[[#This Row],[VAR $]]&gt;=0</f>
        <v>1</v>
      </c>
      <c r="BH9" s="9">
        <f>IF(Table24[[#This Row],[IS FAVORABLE]],Table24[[#This Row],[VAR $]],NA())</f>
        <v>22798</v>
      </c>
      <c r="BI9" s="9" t="e">
        <f>IF(Table24[[#This Row],[IS FAVORABLE]],NA(),ABS(Table24[[#This Row],[VAR $]]))</f>
        <v>#N/A</v>
      </c>
      <c r="BJ9" s="10">
        <f>IF(Table24[[#This Row],[IS FAVORABLE]],Table24[[#This Row],[VAR %]],NA())</f>
        <v>0.66664717234926019</v>
      </c>
      <c r="BK9" s="10" t="e">
        <f>IF(Table24[[#This Row],[IS FAVORABLE]],NA(),-Table24[[#This Row],[VAR %]])</f>
        <v>#N/A</v>
      </c>
      <c r="BL9" s="20">
        <f>INDEX(LU_ExpenseSubCat[KEY],MATCH(Table24[[#This Row],[SUB HEADER]],LU_ExpenseSubCat[LOOK-UP],0))</f>
        <v>5</v>
      </c>
      <c r="BM9" s="10" t="b">
        <f>Table24[[#This Row],[SUBHEADER KEY]]=$BM$3</f>
        <v>0</v>
      </c>
      <c r="BN9" s="9" t="e">
        <f>IF(Table24[[#This Row],[SELECTED SUBHEADER]],Table24[[#This Row],[FAV VAR $]],NA())</f>
        <v>#N/A</v>
      </c>
      <c r="BO9" s="9" t="e">
        <f>IF(Table24[[#This Row],[SELECTED SUBHEADER]],Table24[[#This Row],[UNFAV VAR $]],NA())</f>
        <v>#N/A</v>
      </c>
      <c r="BP9" s="13" t="e">
        <f>IF(Table24[[#This Row],[SELECTED SUBHEADER]],Table24[[#This Row],[FAV VAR %]],NA())</f>
        <v>#N/A</v>
      </c>
      <c r="BQ9" s="13" t="e">
        <f>IF(Table24[[#This Row],[SELECTED SUBHEADER]],Table24[[#This Row],[UNFAV VAR %]],NA())</f>
        <v>#N/A</v>
      </c>
    </row>
    <row r="10" spans="2:72" x14ac:dyDescent="0.2">
      <c r="B10" s="4" t="s">
        <v>83</v>
      </c>
      <c r="C10" s="6">
        <v>380806</v>
      </c>
      <c r="D10" s="6">
        <v>808490</v>
      </c>
      <c r="E10" s="6">
        <v>-427684</v>
      </c>
      <c r="F10" s="18">
        <v>-0.52899108214078094</v>
      </c>
      <c r="H10" t="str">
        <f t="shared" si="0"/>
        <v>Net Profit (Loss)</v>
      </c>
      <c r="I10" s="6">
        <f t="shared" si="1"/>
        <v>380806</v>
      </c>
      <c r="J10" s="9">
        <f t="shared" si="2"/>
        <v>808490</v>
      </c>
      <c r="K10" s="9" t="b">
        <f>Table21[[#This Row],[VAR $]]&gt;=0</f>
        <v>0</v>
      </c>
      <c r="L10" s="9" t="e">
        <f>IF(Table21[[#This Row],[ISFAVORABLE]],Table21[[#This Row],[ACTUAL]],NA())</f>
        <v>#N/A</v>
      </c>
      <c r="M10" s="9">
        <f>IF(Table21[[#This Row],[ISFAVORABLE]],NA(),Table21[[#This Row],[ACTUAL]])</f>
        <v>380806</v>
      </c>
      <c r="N10" s="6">
        <f t="shared" si="3"/>
        <v>-427684</v>
      </c>
      <c r="O10" s="10">
        <f t="shared" si="4"/>
        <v>-0.52899108214078094</v>
      </c>
      <c r="P10" s="9" t="e">
        <f>IF(Table21[[#This Row],[ISFAVORABLE]],Table21[[#This Row],[VAR $]],NA())</f>
        <v>#N/A</v>
      </c>
      <c r="Q10" s="9">
        <f>IF(Table21[[#This Row],[ISFAVORABLE]],NA(),Table21[[#This Row],[VAR $]])</f>
        <v>-427684</v>
      </c>
      <c r="T10" t="s">
        <v>102</v>
      </c>
      <c r="U10" s="6">
        <v>86238</v>
      </c>
      <c r="V10" s="6">
        <v>131722</v>
      </c>
      <c r="W10" s="6">
        <v>45484</v>
      </c>
      <c r="X10" s="18">
        <v>0.34530298659297609</v>
      </c>
      <c r="Z10" t="str">
        <f t="shared" si="5"/>
        <v/>
      </c>
      <c r="AA10" t="str">
        <f t="shared" si="6"/>
        <v>General &amp; Administrative</v>
      </c>
      <c r="AB10" s="6">
        <f t="shared" si="7"/>
        <v>86238</v>
      </c>
      <c r="AC10" s="9">
        <f t="shared" si="8"/>
        <v>131722</v>
      </c>
      <c r="AD10" s="9" t="b">
        <f>Table2123[[#This Row],[VAR $]]&gt;=0</f>
        <v>1</v>
      </c>
      <c r="AE10" s="9">
        <f>IF(Table2123[[#This Row],[ISFAVORABLE]],Table2123[[#This Row],[ACTUAL]],NA())</f>
        <v>86238</v>
      </c>
      <c r="AF10" s="9" t="e">
        <f>IF(Table2123[[#This Row],[ISFAVORABLE]],NA(),Table2123[[#This Row],[ACTUAL]])</f>
        <v>#N/A</v>
      </c>
      <c r="AG10" s="6">
        <f t="shared" si="9"/>
        <v>45484</v>
      </c>
      <c r="AH10" s="21">
        <f t="shared" si="10"/>
        <v>0.34530298659297609</v>
      </c>
      <c r="AI10" s="9">
        <f>IF(Table2123[[#This Row],[ISFAVORABLE]],Table2123[[#This Row],[VAR $]],NA())</f>
        <v>45484</v>
      </c>
      <c r="AJ10" s="9" t="e">
        <f>IF(Table2123[[#This Row],[ISFAVORABLE]],NA(),Table2123[[#This Row],[VAR $]])</f>
        <v>#N/A</v>
      </c>
      <c r="AL10" t="s">
        <v>4</v>
      </c>
      <c r="AM10" t="s">
        <v>35</v>
      </c>
      <c r="AN10" t="s">
        <v>34</v>
      </c>
      <c r="AO10" s="6">
        <v>17543</v>
      </c>
      <c r="AP10" s="18">
        <v>0.14725806045445769</v>
      </c>
      <c r="AR10" t="str">
        <f t="shared" si="11"/>
        <v>Employment Expenses</v>
      </c>
      <c r="AS10" t="str">
        <f t="shared" si="12"/>
        <v>Salaries/Wages</v>
      </c>
      <c r="AT10" s="6">
        <f t="shared" si="13"/>
        <v>17543</v>
      </c>
      <c r="AU10" s="18">
        <f t="shared" si="14"/>
        <v>0.14725806045445769</v>
      </c>
      <c r="AV10" s="9"/>
      <c r="AW10" s="9">
        <f>RANK(Table212324[[#This Row],[VAR $]],Table212324[VAR $],0)</f>
        <v>3</v>
      </c>
      <c r="AX10" s="9">
        <f>RANK(Table212324[[#This Row],[VAR %]],Table212324[VAR %],0)</f>
        <v>31</v>
      </c>
      <c r="BA10">
        <f>ROW()-ROW(Table24[[#Headers],[RANK]])</f>
        <v>6</v>
      </c>
      <c r="BB10">
        <f>CHOOSE($BB$3,Table212324[[#This Row],[BY $]],Table212324[[#This Row],[BY %]])</f>
        <v>31</v>
      </c>
      <c r="BC10" t="str">
        <f>INDEX(Table212324[SUB-HEADER],MATCH(Table24[[#This Row],[RANK]],Table24[SELECTED RANK],0))</f>
        <v>Marketing &amp; Promotional</v>
      </c>
      <c r="BD10" t="str">
        <f>INDEX(Table212324[ACCOUNT],MATCH(Table24[[#This Row],[RANK]],Table24[SELECTED RANK],0))</f>
        <v>Promotion - Other</v>
      </c>
      <c r="BE10" s="9">
        <f>INDEX(Table212324[VAR $],MATCH(Table24[[#This Row],[RANK]],Table24[SELECTED RANK],0))</f>
        <v>15372</v>
      </c>
      <c r="BF10" s="13">
        <f>INDEX(Table212324[VAR %],MATCH(Table24[[#This Row],[RANK]],Table24[SELECTED RANK],0))</f>
        <v>0.66238634894643855</v>
      </c>
      <c r="BG10" s="20" t="b">
        <f>Table24[[#This Row],[VAR $]]&gt;=0</f>
        <v>1</v>
      </c>
      <c r="BH10" s="9">
        <f>IF(Table24[[#This Row],[IS FAVORABLE]],Table24[[#This Row],[VAR $]],NA())</f>
        <v>15372</v>
      </c>
      <c r="BI10" s="9" t="e">
        <f>IF(Table24[[#This Row],[IS FAVORABLE]],NA(),ABS(Table24[[#This Row],[VAR $]]))</f>
        <v>#N/A</v>
      </c>
      <c r="BJ10" s="10">
        <f>IF(Table24[[#This Row],[IS FAVORABLE]],Table24[[#This Row],[VAR %]],NA())</f>
        <v>0.66238634894643855</v>
      </c>
      <c r="BK10" s="10" t="e">
        <f>IF(Table24[[#This Row],[IS FAVORABLE]],NA(),-Table24[[#This Row],[VAR %]])</f>
        <v>#N/A</v>
      </c>
      <c r="BL10" s="20">
        <f>INDEX(LU_ExpenseSubCat[KEY],MATCH(Table24[[#This Row],[SUB HEADER]],LU_ExpenseSubCat[LOOK-UP],0))</f>
        <v>6</v>
      </c>
      <c r="BM10" s="10" t="b">
        <f>Table24[[#This Row],[SUBHEADER KEY]]=$BM$3</f>
        <v>1</v>
      </c>
      <c r="BN10" s="9">
        <f>IF(Table24[[#This Row],[SELECTED SUBHEADER]],Table24[[#This Row],[FAV VAR $]],NA())</f>
        <v>15372</v>
      </c>
      <c r="BO10" s="9" t="e">
        <f>IF(Table24[[#This Row],[SELECTED SUBHEADER]],Table24[[#This Row],[UNFAV VAR $]],NA())</f>
        <v>#N/A</v>
      </c>
      <c r="BP10" s="13">
        <f>IF(Table24[[#This Row],[SELECTED SUBHEADER]],Table24[[#This Row],[FAV VAR %]],NA())</f>
        <v>0.66238634894643855</v>
      </c>
      <c r="BQ10" s="13" t="e">
        <f>IF(Table24[[#This Row],[SELECTED SUBHEADER]],Table24[[#This Row],[UNFAV VAR %]],NA())</f>
        <v>#N/A</v>
      </c>
    </row>
    <row r="11" spans="2:72" x14ac:dyDescent="0.2">
      <c r="B11" s="4" t="s">
        <v>101</v>
      </c>
      <c r="C11" s="6">
        <v>296290</v>
      </c>
      <c r="D11" s="6">
        <v>663508</v>
      </c>
      <c r="E11" s="6">
        <v>-367218</v>
      </c>
      <c r="F11" s="18">
        <v>-0.55344924251101724</v>
      </c>
      <c r="H11" t="str">
        <f t="shared" si="0"/>
        <v>Operating Income (Loss)</v>
      </c>
      <c r="I11" s="6">
        <f t="shared" si="1"/>
        <v>296290</v>
      </c>
      <c r="J11" s="9">
        <f t="shared" si="2"/>
        <v>663508</v>
      </c>
      <c r="K11" s="9" t="b">
        <f>Table21[[#This Row],[VAR $]]&gt;=0</f>
        <v>0</v>
      </c>
      <c r="L11" s="9" t="e">
        <f>IF(Table21[[#This Row],[ISFAVORABLE]],Table21[[#This Row],[ACTUAL]],NA())</f>
        <v>#N/A</v>
      </c>
      <c r="M11" s="9">
        <f>IF(Table21[[#This Row],[ISFAVORABLE]],NA(),Table21[[#This Row],[ACTUAL]])</f>
        <v>296290</v>
      </c>
      <c r="N11" s="6">
        <f t="shared" si="3"/>
        <v>-367218</v>
      </c>
      <c r="O11" s="10">
        <f t="shared" si="4"/>
        <v>-0.55344924251101724</v>
      </c>
      <c r="P11" s="9" t="e">
        <f>IF(Table21[[#This Row],[ISFAVORABLE]],Table21[[#This Row],[VAR $]],NA())</f>
        <v>#N/A</v>
      </c>
      <c r="Q11" s="9">
        <f>IF(Table21[[#This Row],[ISFAVORABLE]],NA(),Table21[[#This Row],[VAR $]])</f>
        <v>-367218</v>
      </c>
      <c r="T11" t="s">
        <v>16</v>
      </c>
      <c r="U11" s="6">
        <v>46658</v>
      </c>
      <c r="V11" s="6">
        <v>71220</v>
      </c>
      <c r="W11" s="6">
        <v>24562</v>
      </c>
      <c r="X11" s="18">
        <v>0.34487503510249928</v>
      </c>
      <c r="Z11" t="str">
        <f t="shared" si="5"/>
        <v/>
      </c>
      <c r="AA11" t="str">
        <f t="shared" si="6"/>
        <v>Operating Expenses</v>
      </c>
      <c r="AB11" s="6">
        <f t="shared" si="7"/>
        <v>46658</v>
      </c>
      <c r="AC11" s="9">
        <f t="shared" si="8"/>
        <v>71220</v>
      </c>
      <c r="AD11" s="9" t="b">
        <f>Table2123[[#This Row],[VAR $]]&gt;=0</f>
        <v>1</v>
      </c>
      <c r="AE11" s="9">
        <f>IF(Table2123[[#This Row],[ISFAVORABLE]],Table2123[[#This Row],[ACTUAL]],NA())</f>
        <v>46658</v>
      </c>
      <c r="AF11" s="9" t="e">
        <f>IF(Table2123[[#This Row],[ISFAVORABLE]],NA(),Table2123[[#This Row],[ACTUAL]])</f>
        <v>#N/A</v>
      </c>
      <c r="AG11" s="6">
        <f t="shared" si="9"/>
        <v>24562</v>
      </c>
      <c r="AH11" s="21">
        <f t="shared" si="10"/>
        <v>0.34487503510249928</v>
      </c>
      <c r="AI11" s="9">
        <f>IF(Table2123[[#This Row],[ISFAVORABLE]],Table2123[[#This Row],[VAR $]],NA())</f>
        <v>24562</v>
      </c>
      <c r="AJ11" s="9" t="e">
        <f>IF(Table2123[[#This Row],[ISFAVORABLE]],NA(),Table2123[[#This Row],[VAR $]])</f>
        <v>#N/A</v>
      </c>
      <c r="AL11" t="s">
        <v>4</v>
      </c>
      <c r="AM11" t="s">
        <v>21</v>
      </c>
      <c r="AN11" t="s">
        <v>16</v>
      </c>
      <c r="AO11" s="6">
        <v>223</v>
      </c>
      <c r="AP11" s="18">
        <v>0.17712470214455917</v>
      </c>
      <c r="AR11" t="str">
        <f t="shared" si="11"/>
        <v>Operating Expenses</v>
      </c>
      <c r="AS11" t="str">
        <f t="shared" si="12"/>
        <v>Laundry/dry cleaning</v>
      </c>
      <c r="AT11" s="6">
        <f t="shared" si="13"/>
        <v>223</v>
      </c>
      <c r="AU11" s="18">
        <f t="shared" si="14"/>
        <v>0.17712470214455917</v>
      </c>
      <c r="AV11" s="9"/>
      <c r="AW11" s="9">
        <f>RANK(Table212324[[#This Row],[VAR $]],Table212324[VAR $],0)</f>
        <v>31</v>
      </c>
      <c r="AX11" s="9">
        <f>RANK(Table212324[[#This Row],[VAR %]],Table212324[VAR %],0)</f>
        <v>30</v>
      </c>
      <c r="BA11">
        <f>ROW()-ROW(Table24[[#Headers],[RANK]])</f>
        <v>7</v>
      </c>
      <c r="BB11">
        <f>CHOOSE($BB$3,Table212324[[#This Row],[BY $]],Table212324[[#This Row],[BY %]])</f>
        <v>30</v>
      </c>
      <c r="BC11" t="str">
        <f>INDEX(Table212324[SUB-HEADER],MATCH(Table24[[#This Row],[RANK]],Table24[SELECTED RANK],0))</f>
        <v>General &amp; Administrative</v>
      </c>
      <c r="BD11" t="str">
        <f>INDEX(Table212324[ACCOUNT],MATCH(Table24[[#This Row],[RANK]],Table24[SELECTED RANK],0))</f>
        <v>Credit card commission</v>
      </c>
      <c r="BE11" s="9">
        <f>INDEX(Table212324[VAR $],MATCH(Table24[[#This Row],[RANK]],Table24[SELECTED RANK],0))</f>
        <v>749</v>
      </c>
      <c r="BF11" s="13">
        <f>INDEX(Table212324[VAR %],MATCH(Table24[[#This Row],[RANK]],Table24[SELECTED RANK],0))</f>
        <v>0.63798977853492334</v>
      </c>
      <c r="BG11" s="20" t="b">
        <f>Table24[[#This Row],[VAR $]]&gt;=0</f>
        <v>1</v>
      </c>
      <c r="BH11" s="9">
        <f>IF(Table24[[#This Row],[IS FAVORABLE]],Table24[[#This Row],[VAR $]],NA())</f>
        <v>749</v>
      </c>
      <c r="BI11" s="9" t="e">
        <f>IF(Table24[[#This Row],[IS FAVORABLE]],NA(),ABS(Table24[[#This Row],[VAR $]]))</f>
        <v>#N/A</v>
      </c>
      <c r="BJ11" s="10">
        <f>IF(Table24[[#This Row],[IS FAVORABLE]],Table24[[#This Row],[VAR %]],NA())</f>
        <v>0.63798977853492334</v>
      </c>
      <c r="BK11" s="10" t="e">
        <f>IF(Table24[[#This Row],[IS FAVORABLE]],NA(),-Table24[[#This Row],[VAR %]])</f>
        <v>#N/A</v>
      </c>
      <c r="BL11" s="20">
        <f>INDEX(LU_ExpenseSubCat[KEY],MATCH(Table24[[#This Row],[SUB HEADER]],LU_ExpenseSubCat[LOOK-UP],0))</f>
        <v>5</v>
      </c>
      <c r="BM11" s="10" t="b">
        <f>Table24[[#This Row],[SUBHEADER KEY]]=$BM$3</f>
        <v>0</v>
      </c>
      <c r="BN11" s="9" t="e">
        <f>IF(Table24[[#This Row],[SELECTED SUBHEADER]],Table24[[#This Row],[FAV VAR $]],NA())</f>
        <v>#N/A</v>
      </c>
      <c r="BO11" s="9" t="e">
        <f>IF(Table24[[#This Row],[SELECTED SUBHEADER]],Table24[[#This Row],[UNFAV VAR $]],NA())</f>
        <v>#N/A</v>
      </c>
      <c r="BP11" s="13" t="e">
        <f>IF(Table24[[#This Row],[SELECTED SUBHEADER]],Table24[[#This Row],[FAV VAR %]],NA())</f>
        <v>#N/A</v>
      </c>
      <c r="BQ11" s="13" t="e">
        <f>IF(Table24[[#This Row],[SELECTED SUBHEADER]],Table24[[#This Row],[UNFAV VAR %]],NA())</f>
        <v>#N/A</v>
      </c>
    </row>
    <row r="12" spans="2:72" x14ac:dyDescent="0.2">
      <c r="T12" t="s">
        <v>31</v>
      </c>
      <c r="U12" s="6">
        <v>25682</v>
      </c>
      <c r="V12" s="6">
        <v>37941</v>
      </c>
      <c r="W12" s="6">
        <v>12259</v>
      </c>
      <c r="X12" s="18">
        <v>0.32310692917951556</v>
      </c>
      <c r="Z12" t="str">
        <f t="shared" si="5"/>
        <v/>
      </c>
      <c r="AA12" t="str">
        <f t="shared" si="6"/>
        <v>Website Expenses</v>
      </c>
      <c r="AB12" s="6">
        <f t="shared" si="7"/>
        <v>25682</v>
      </c>
      <c r="AC12" s="9">
        <f t="shared" si="8"/>
        <v>37941</v>
      </c>
      <c r="AD12" s="9" t="b">
        <f>Table2123[[#This Row],[VAR $]]&gt;=0</f>
        <v>1</v>
      </c>
      <c r="AE12" s="9">
        <f>IF(Table2123[[#This Row],[ISFAVORABLE]],Table2123[[#This Row],[ACTUAL]],NA())</f>
        <v>25682</v>
      </c>
      <c r="AF12" s="9" t="e">
        <f>IF(Table2123[[#This Row],[ISFAVORABLE]],NA(),Table2123[[#This Row],[ACTUAL]])</f>
        <v>#N/A</v>
      </c>
      <c r="AG12" s="6">
        <f t="shared" ref="AG12:AH16" si="15">W12</f>
        <v>12259</v>
      </c>
      <c r="AH12" s="21">
        <f t="shared" si="15"/>
        <v>0.32310692917951556</v>
      </c>
      <c r="AI12" s="9">
        <f>IF(Table2123[[#This Row],[ISFAVORABLE]],Table2123[[#This Row],[VAR $]],NA())</f>
        <v>12259</v>
      </c>
      <c r="AJ12" s="9" t="e">
        <f>IF(Table2123[[#This Row],[ISFAVORABLE]],NA(),Table2123[[#This Row],[VAR $]])</f>
        <v>#N/A</v>
      </c>
      <c r="AL12" t="s">
        <v>4</v>
      </c>
      <c r="AM12" t="s">
        <v>11</v>
      </c>
      <c r="AN12" t="s">
        <v>102</v>
      </c>
      <c r="AO12" s="6">
        <v>5853</v>
      </c>
      <c r="AP12" s="18">
        <v>0.22080126754187415</v>
      </c>
      <c r="AR12" t="str">
        <f t="shared" si="11"/>
        <v>General &amp; Administrative</v>
      </c>
      <c r="AS12" t="str">
        <f t="shared" si="12"/>
        <v>Business insurance</v>
      </c>
      <c r="AT12" s="6">
        <f t="shared" si="13"/>
        <v>5853</v>
      </c>
      <c r="AU12" s="18">
        <f t="shared" si="14"/>
        <v>0.22080126754187415</v>
      </c>
      <c r="AV12" s="9"/>
      <c r="AW12" s="9">
        <f>RANK(Table212324[[#This Row],[VAR $]],Table212324[VAR $],0)</f>
        <v>13</v>
      </c>
      <c r="AX12" s="9">
        <f>RANK(Table212324[[#This Row],[VAR %]],Table212324[VAR %],0)</f>
        <v>29</v>
      </c>
      <c r="BA12">
        <f>ROW()-ROW(Table24[[#Headers],[RANK]])</f>
        <v>8</v>
      </c>
      <c r="BB12">
        <f>CHOOSE($BB$3,Table212324[[#This Row],[BY $]],Table212324[[#This Row],[BY %]])</f>
        <v>29</v>
      </c>
      <c r="BC12" t="str">
        <f>INDEX(Table212324[SUB-HEADER],MATCH(Table24[[#This Row],[RANK]],Table24[SELECTED RANK],0))</f>
        <v>Occupancy Costs</v>
      </c>
      <c r="BD12" t="str">
        <f>INDEX(Table212324[ACCOUNT],MATCH(Table24[[#This Row],[RANK]],Table24[SELECTED RANK],0))</f>
        <v>Rent</v>
      </c>
      <c r="BE12" s="9">
        <f>INDEX(Table212324[VAR $],MATCH(Table24[[#This Row],[RANK]],Table24[SELECTED RANK],0))</f>
        <v>59917</v>
      </c>
      <c r="BF12" s="13">
        <f>INDEX(Table212324[VAR %],MATCH(Table24[[#This Row],[RANK]],Table24[SELECTED RANK],0))</f>
        <v>0.62796864191837676</v>
      </c>
      <c r="BG12" s="20" t="b">
        <f>Table24[[#This Row],[VAR $]]&gt;=0</f>
        <v>1</v>
      </c>
      <c r="BH12" s="9">
        <f>IF(Table24[[#This Row],[IS FAVORABLE]],Table24[[#This Row],[VAR $]],NA())</f>
        <v>59917</v>
      </c>
      <c r="BI12" s="9" t="e">
        <f>IF(Table24[[#This Row],[IS FAVORABLE]],NA(),ABS(Table24[[#This Row],[VAR $]]))</f>
        <v>#N/A</v>
      </c>
      <c r="BJ12" s="10">
        <f>IF(Table24[[#This Row],[IS FAVORABLE]],Table24[[#This Row],[VAR %]],NA())</f>
        <v>0.62796864191837676</v>
      </c>
      <c r="BK12" s="10" t="e">
        <f>IF(Table24[[#This Row],[IS FAVORABLE]],NA(),-Table24[[#This Row],[VAR %]])</f>
        <v>#N/A</v>
      </c>
      <c r="BL12" s="20">
        <f>INDEX(LU_ExpenseSubCat[KEY],MATCH(Table24[[#This Row],[SUB HEADER]],LU_ExpenseSubCat[LOOK-UP],0))</f>
        <v>4</v>
      </c>
      <c r="BM12" s="10" t="b">
        <f>Table24[[#This Row],[SUBHEADER KEY]]=$BM$3</f>
        <v>0</v>
      </c>
      <c r="BN12" s="9" t="e">
        <f>IF(Table24[[#This Row],[SELECTED SUBHEADER]],Table24[[#This Row],[FAV VAR $]],NA())</f>
        <v>#N/A</v>
      </c>
      <c r="BO12" s="9" t="e">
        <f>IF(Table24[[#This Row],[SELECTED SUBHEADER]],Table24[[#This Row],[UNFAV VAR $]],NA())</f>
        <v>#N/A</v>
      </c>
      <c r="BP12" s="13" t="e">
        <f>IF(Table24[[#This Row],[SELECTED SUBHEADER]],Table24[[#This Row],[FAV VAR %]],NA())</f>
        <v>#N/A</v>
      </c>
      <c r="BQ12" s="13" t="e">
        <f>IF(Table24[[#This Row],[SELECTED SUBHEADER]],Table24[[#This Row],[UNFAV VAR %]],NA())</f>
        <v>#N/A</v>
      </c>
    </row>
    <row r="13" spans="2:72" x14ac:dyDescent="0.2">
      <c r="T13" t="s">
        <v>12</v>
      </c>
      <c r="U13" s="6">
        <v>63147</v>
      </c>
      <c r="V13" s="6">
        <v>88115</v>
      </c>
      <c r="W13" s="6">
        <v>24968</v>
      </c>
      <c r="X13" s="18">
        <v>0.28335697667820464</v>
      </c>
      <c r="Z13" t="str">
        <f t="shared" si="5"/>
        <v/>
      </c>
      <c r="AA13" t="str">
        <f t="shared" si="6"/>
        <v>Marketing &amp; Promotional</v>
      </c>
      <c r="AB13" s="6">
        <f t="shared" si="7"/>
        <v>63147</v>
      </c>
      <c r="AC13" s="9">
        <f t="shared" si="8"/>
        <v>88115</v>
      </c>
      <c r="AD13" s="9" t="b">
        <f>Table2123[[#This Row],[VAR $]]&gt;=0</f>
        <v>1</v>
      </c>
      <c r="AE13" s="9">
        <f>IF(Table2123[[#This Row],[ISFAVORABLE]],Table2123[[#This Row],[ACTUAL]],NA())</f>
        <v>63147</v>
      </c>
      <c r="AF13" s="9" t="e">
        <f>IF(Table2123[[#This Row],[ISFAVORABLE]],NA(),Table2123[[#This Row],[ACTUAL]])</f>
        <v>#N/A</v>
      </c>
      <c r="AG13" s="6">
        <f t="shared" si="15"/>
        <v>24968</v>
      </c>
      <c r="AH13" s="21">
        <f t="shared" si="15"/>
        <v>0.28335697667820464</v>
      </c>
      <c r="AI13" s="9">
        <f>IF(Table2123[[#This Row],[ISFAVORABLE]],Table2123[[#This Row],[VAR $]],NA())</f>
        <v>24968</v>
      </c>
      <c r="AJ13" s="9" t="e">
        <f>IF(Table2123[[#This Row],[ISFAVORABLE]],NA(),Table2123[[#This Row],[VAR $]])</f>
        <v>#N/A</v>
      </c>
      <c r="AL13" t="s">
        <v>4</v>
      </c>
      <c r="AM13" t="s">
        <v>47</v>
      </c>
      <c r="AN13" t="s">
        <v>40</v>
      </c>
      <c r="AO13" s="6">
        <v>742</v>
      </c>
      <c r="AP13" s="18">
        <v>0.22830769230769229</v>
      </c>
      <c r="AR13" t="str">
        <f t="shared" si="11"/>
        <v>Occupancy Costs</v>
      </c>
      <c r="AS13" t="str">
        <f t="shared" si="12"/>
        <v>Water</v>
      </c>
      <c r="AT13" s="6">
        <f t="shared" si="13"/>
        <v>742</v>
      </c>
      <c r="AU13" s="18">
        <f t="shared" si="14"/>
        <v>0.22830769230769229</v>
      </c>
      <c r="AV13" s="9"/>
      <c r="AW13" s="9">
        <f>RANK(Table212324[[#This Row],[VAR $]],Table212324[VAR $],0)</f>
        <v>25</v>
      </c>
      <c r="AX13" s="9">
        <f>RANK(Table212324[[#This Row],[VAR %]],Table212324[VAR %],0)</f>
        <v>28</v>
      </c>
      <c r="BA13">
        <f>ROW()-ROW(Table24[[#Headers],[RANK]])</f>
        <v>9</v>
      </c>
      <c r="BB13">
        <f>CHOOSE($BB$3,Table212324[[#This Row],[BY $]],Table212324[[#This Row],[BY %]])</f>
        <v>28</v>
      </c>
      <c r="BC13" t="str">
        <f>INDEX(Table212324[SUB-HEADER],MATCH(Table24[[#This Row],[RANK]],Table24[SELECTED RANK],0))</f>
        <v>Motor Vehicle Expenses</v>
      </c>
      <c r="BD13" t="str">
        <f>INDEX(Table212324[ACCOUNT],MATCH(Table24[[#This Row],[RANK]],Table24[SELECTED RANK],0))</f>
        <v>Tyres &amp; other replacement costs</v>
      </c>
      <c r="BE13" s="9">
        <f>INDEX(Table212324[VAR $],MATCH(Table24[[#This Row],[RANK]],Table24[SELECTED RANK],0))</f>
        <v>253</v>
      </c>
      <c r="BF13" s="13">
        <f>INDEX(Table212324[VAR %],MATCH(Table24[[#This Row],[RANK]],Table24[SELECTED RANK],0))</f>
        <v>0.62009803921568629</v>
      </c>
      <c r="BG13" s="20" t="b">
        <f>Table24[[#This Row],[VAR $]]&gt;=0</f>
        <v>1</v>
      </c>
      <c r="BH13" s="9">
        <f>IF(Table24[[#This Row],[IS FAVORABLE]],Table24[[#This Row],[VAR $]],NA())</f>
        <v>253</v>
      </c>
      <c r="BI13" s="9" t="e">
        <f>IF(Table24[[#This Row],[IS FAVORABLE]],NA(),ABS(Table24[[#This Row],[VAR $]]))</f>
        <v>#N/A</v>
      </c>
      <c r="BJ13" s="10">
        <f>IF(Table24[[#This Row],[IS FAVORABLE]],Table24[[#This Row],[VAR %]],NA())</f>
        <v>0.62009803921568629</v>
      </c>
      <c r="BK13" s="10" t="e">
        <f>IF(Table24[[#This Row],[IS FAVORABLE]],NA(),-Table24[[#This Row],[VAR %]])</f>
        <v>#N/A</v>
      </c>
      <c r="BL13" s="20">
        <f>INDEX(LU_ExpenseSubCat[KEY],MATCH(Table24[[#This Row],[SUB HEADER]],LU_ExpenseSubCat[LOOK-UP],0))</f>
        <v>1</v>
      </c>
      <c r="BM13" s="10" t="b">
        <f>Table24[[#This Row],[SUBHEADER KEY]]=$BM$3</f>
        <v>0</v>
      </c>
      <c r="BN13" s="9" t="e">
        <f>IF(Table24[[#This Row],[SELECTED SUBHEADER]],Table24[[#This Row],[FAV VAR $]],NA())</f>
        <v>#N/A</v>
      </c>
      <c r="BO13" s="9" t="e">
        <f>IF(Table24[[#This Row],[SELECTED SUBHEADER]],Table24[[#This Row],[UNFAV VAR $]],NA())</f>
        <v>#N/A</v>
      </c>
      <c r="BP13" s="13" t="e">
        <f>IF(Table24[[#This Row],[SELECTED SUBHEADER]],Table24[[#This Row],[FAV VAR %]],NA())</f>
        <v>#N/A</v>
      </c>
      <c r="BQ13" s="13" t="e">
        <f>IF(Table24[[#This Row],[SELECTED SUBHEADER]],Table24[[#This Row],[UNFAV VAR %]],NA())</f>
        <v>#N/A</v>
      </c>
    </row>
    <row r="14" spans="2:72" x14ac:dyDescent="0.2">
      <c r="T14" t="s">
        <v>34</v>
      </c>
      <c r="U14" s="6">
        <v>114159</v>
      </c>
      <c r="V14" s="6">
        <v>137965</v>
      </c>
      <c r="W14" s="6">
        <v>23806</v>
      </c>
      <c r="X14" s="18">
        <v>0.17255100931395645</v>
      </c>
      <c r="Z14" t="str">
        <f t="shared" si="5"/>
        <v/>
      </c>
      <c r="AA14" t="str">
        <f t="shared" si="6"/>
        <v>Employment Expenses</v>
      </c>
      <c r="AB14" s="6">
        <f t="shared" si="7"/>
        <v>114159</v>
      </c>
      <c r="AC14" s="9">
        <f t="shared" si="8"/>
        <v>137965</v>
      </c>
      <c r="AD14" s="9" t="b">
        <f>Table2123[[#This Row],[VAR $]]&gt;=0</f>
        <v>1</v>
      </c>
      <c r="AE14" s="9">
        <f>IF(Table2123[[#This Row],[ISFAVORABLE]],Table2123[[#This Row],[ACTUAL]],NA())</f>
        <v>114159</v>
      </c>
      <c r="AF14" s="9" t="e">
        <f>IF(Table2123[[#This Row],[ISFAVORABLE]],NA(),Table2123[[#This Row],[ACTUAL]])</f>
        <v>#N/A</v>
      </c>
      <c r="AG14" s="6">
        <f t="shared" si="15"/>
        <v>23806</v>
      </c>
      <c r="AH14" s="21">
        <f t="shared" si="15"/>
        <v>0.17255100931395645</v>
      </c>
      <c r="AI14" s="9">
        <f>IF(Table2123[[#This Row],[ISFAVORABLE]],Table2123[[#This Row],[VAR $]],NA())</f>
        <v>23806</v>
      </c>
      <c r="AJ14" s="9" t="e">
        <f>IF(Table2123[[#This Row],[ISFAVORABLE]],NA(),Table2123[[#This Row],[VAR $]])</f>
        <v>#N/A</v>
      </c>
      <c r="AL14" t="s">
        <v>4</v>
      </c>
      <c r="AM14" t="s">
        <v>36</v>
      </c>
      <c r="AN14" t="s">
        <v>34</v>
      </c>
      <c r="AO14" s="6">
        <v>4448</v>
      </c>
      <c r="AP14" s="18">
        <v>0.29113758345333157</v>
      </c>
      <c r="AR14" t="str">
        <f t="shared" si="11"/>
        <v>Employment Expenses</v>
      </c>
      <c r="AS14" t="str">
        <f t="shared" si="12"/>
        <v>Superannuation</v>
      </c>
      <c r="AT14" s="6">
        <f t="shared" si="13"/>
        <v>4448</v>
      </c>
      <c r="AU14" s="18">
        <f t="shared" si="14"/>
        <v>0.29113758345333157</v>
      </c>
      <c r="AV14" s="9"/>
      <c r="AW14" s="9">
        <f>RANK(Table212324[[#This Row],[VAR $]],Table212324[VAR $],0)</f>
        <v>15</v>
      </c>
      <c r="AX14" s="9">
        <f>RANK(Table212324[[#This Row],[VAR %]],Table212324[VAR %],0)</f>
        <v>27</v>
      </c>
      <c r="BA14">
        <f>ROW()-ROW(Table24[[#Headers],[RANK]])</f>
        <v>10</v>
      </c>
      <c r="BB14">
        <f>CHOOSE($BB$3,Table212324[[#This Row],[BY $]],Table212324[[#This Row],[BY %]])</f>
        <v>27</v>
      </c>
      <c r="BC14" t="str">
        <f>INDEX(Table212324[SUB-HEADER],MATCH(Table24[[#This Row],[RANK]],Table24[SELECTED RANK],0))</f>
        <v>Occupancy Costs</v>
      </c>
      <c r="BD14" t="str">
        <f>INDEX(Table212324[ACCOUNT],MATCH(Table24[[#This Row],[RANK]],Table24[SELECTED RANK],0))</f>
        <v>Repair &amp; maintenance</v>
      </c>
      <c r="BE14" s="9">
        <f>INDEX(Table212324[VAR $],MATCH(Table24[[#This Row],[RANK]],Table24[SELECTED RANK],0))</f>
        <v>1685</v>
      </c>
      <c r="BF14" s="13">
        <f>INDEX(Table212324[VAR %],MATCH(Table24[[#This Row],[RANK]],Table24[SELECTED RANK],0))</f>
        <v>0.60764514965741079</v>
      </c>
      <c r="BG14" s="20" t="b">
        <f>Table24[[#This Row],[VAR $]]&gt;=0</f>
        <v>1</v>
      </c>
      <c r="BH14" s="9">
        <f>IF(Table24[[#This Row],[IS FAVORABLE]],Table24[[#This Row],[VAR $]],NA())</f>
        <v>1685</v>
      </c>
      <c r="BI14" s="9" t="e">
        <f>IF(Table24[[#This Row],[IS FAVORABLE]],NA(),ABS(Table24[[#This Row],[VAR $]]))</f>
        <v>#N/A</v>
      </c>
      <c r="BJ14" s="10">
        <f>IF(Table24[[#This Row],[IS FAVORABLE]],Table24[[#This Row],[VAR %]],NA())</f>
        <v>0.60764514965741079</v>
      </c>
      <c r="BK14" s="10" t="e">
        <f>IF(Table24[[#This Row],[IS FAVORABLE]],NA(),-Table24[[#This Row],[VAR %]])</f>
        <v>#N/A</v>
      </c>
      <c r="BL14" s="20">
        <f>INDEX(LU_ExpenseSubCat[KEY],MATCH(Table24[[#This Row],[SUB HEADER]],LU_ExpenseSubCat[LOOK-UP],0))</f>
        <v>4</v>
      </c>
      <c r="BM14" s="10" t="b">
        <f>Table24[[#This Row],[SUBHEADER KEY]]=$BM$3</f>
        <v>0</v>
      </c>
      <c r="BN14" s="9" t="e">
        <f>IF(Table24[[#This Row],[SELECTED SUBHEADER]],Table24[[#This Row],[FAV VAR $]],NA())</f>
        <v>#N/A</v>
      </c>
      <c r="BO14" s="9" t="e">
        <f>IF(Table24[[#This Row],[SELECTED SUBHEADER]],Table24[[#This Row],[UNFAV VAR $]],NA())</f>
        <v>#N/A</v>
      </c>
      <c r="BP14" s="13" t="e">
        <f>IF(Table24[[#This Row],[SELECTED SUBHEADER]],Table24[[#This Row],[FAV VAR %]],NA())</f>
        <v>#N/A</v>
      </c>
      <c r="BQ14" s="13" t="e">
        <f>IF(Table24[[#This Row],[SELECTED SUBHEADER]],Table24[[#This Row],[UNFAV VAR %]],NA())</f>
        <v>#N/A</v>
      </c>
    </row>
    <row r="15" spans="2:72" x14ac:dyDescent="0.2">
      <c r="S15" t="s">
        <v>50</v>
      </c>
      <c r="T15" t="s">
        <v>48</v>
      </c>
      <c r="U15" s="6">
        <v>78112</v>
      </c>
      <c r="V15" s="6">
        <v>72563</v>
      </c>
      <c r="W15" s="6">
        <v>5549</v>
      </c>
      <c r="X15" s="18">
        <v>7.6471479955349142E-2</v>
      </c>
      <c r="Z15" t="str">
        <f t="shared" si="5"/>
        <v>Other Income</v>
      </c>
      <c r="AA15" t="str">
        <f t="shared" si="6"/>
        <v>Service Revenue</v>
      </c>
      <c r="AB15" s="6">
        <f t="shared" si="7"/>
        <v>78112</v>
      </c>
      <c r="AC15" s="9">
        <f t="shared" si="8"/>
        <v>72563</v>
      </c>
      <c r="AD15" s="9" t="b">
        <f>Table2123[[#This Row],[VAR $]]&gt;=0</f>
        <v>1</v>
      </c>
      <c r="AE15" s="9">
        <f>IF(Table2123[[#This Row],[ISFAVORABLE]],Table2123[[#This Row],[ACTUAL]],NA())</f>
        <v>78112</v>
      </c>
      <c r="AF15" s="9" t="e">
        <f>IF(Table2123[[#This Row],[ISFAVORABLE]],NA(),Table2123[[#This Row],[ACTUAL]])</f>
        <v>#N/A</v>
      </c>
      <c r="AG15" s="6">
        <f t="shared" si="15"/>
        <v>5549</v>
      </c>
      <c r="AH15" s="21">
        <f t="shared" si="15"/>
        <v>7.6471479955349142E-2</v>
      </c>
      <c r="AI15" s="9">
        <f>IF(Table2123[[#This Row],[ISFAVORABLE]],Table2123[[#This Row],[VAR $]],NA())</f>
        <v>5549</v>
      </c>
      <c r="AJ15" s="9" t="e">
        <f>IF(Table2123[[#This Row],[ISFAVORABLE]],NA(),Table2123[[#This Row],[VAR $]])</f>
        <v>#N/A</v>
      </c>
      <c r="AL15" t="s">
        <v>4</v>
      </c>
      <c r="AM15" t="s">
        <v>32</v>
      </c>
      <c r="AN15" t="s">
        <v>31</v>
      </c>
      <c r="AO15" s="6">
        <v>11216</v>
      </c>
      <c r="AP15" s="18">
        <v>0.31095954975186446</v>
      </c>
      <c r="AR15" t="str">
        <f t="shared" si="11"/>
        <v>Website Expenses</v>
      </c>
      <c r="AS15" t="str">
        <f t="shared" si="12"/>
        <v>Domain name registration</v>
      </c>
      <c r="AT15" s="6">
        <f t="shared" si="13"/>
        <v>11216</v>
      </c>
      <c r="AU15" s="18">
        <f t="shared" si="14"/>
        <v>0.31095954975186446</v>
      </c>
      <c r="AV15" s="9"/>
      <c r="AW15" s="9">
        <f>RANK(Table212324[[#This Row],[VAR $]],Table212324[VAR $],0)</f>
        <v>8</v>
      </c>
      <c r="AX15" s="9">
        <f>RANK(Table212324[[#This Row],[VAR %]],Table212324[VAR %],0)</f>
        <v>26</v>
      </c>
      <c r="BA15">
        <f>ROW()-ROW(Table24[[#Headers],[RANK]])</f>
        <v>11</v>
      </c>
      <c r="BB15">
        <f>CHOOSE($BB$3,Table212324[[#This Row],[BY $]],Table212324[[#This Row],[BY %]])</f>
        <v>26</v>
      </c>
      <c r="BC15" t="str">
        <f>INDEX(Table212324[SUB-HEADER],MATCH(Table24[[#This Row],[RANK]],Table24[SELECTED RANK],0))</f>
        <v>Operating Expenses</v>
      </c>
      <c r="BD15" t="str">
        <f>INDEX(Table212324[ACCOUNT],MATCH(Table24[[#This Row],[RANK]],Table24[SELECTED RANK],0))</f>
        <v>Parking/Taxis/Tolls</v>
      </c>
      <c r="BE15" s="9">
        <f>INDEX(Table212324[VAR $],MATCH(Table24[[#This Row],[RANK]],Table24[SELECTED RANK],0))</f>
        <v>8317</v>
      </c>
      <c r="BF15" s="13">
        <f>INDEX(Table212324[VAR %],MATCH(Table24[[#This Row],[RANK]],Table24[SELECTED RANK],0))</f>
        <v>0.58471597300337452</v>
      </c>
      <c r="BG15" s="20" t="b">
        <f>Table24[[#This Row],[VAR $]]&gt;=0</f>
        <v>1</v>
      </c>
      <c r="BH15" s="9">
        <f>IF(Table24[[#This Row],[IS FAVORABLE]],Table24[[#This Row],[VAR $]],NA())</f>
        <v>8317</v>
      </c>
      <c r="BI15" s="9" t="e">
        <f>IF(Table24[[#This Row],[IS FAVORABLE]],NA(),ABS(Table24[[#This Row],[VAR $]]))</f>
        <v>#N/A</v>
      </c>
      <c r="BJ15" s="10">
        <f>IF(Table24[[#This Row],[IS FAVORABLE]],Table24[[#This Row],[VAR %]],NA())</f>
        <v>0.58471597300337452</v>
      </c>
      <c r="BK15" s="10" t="e">
        <f>IF(Table24[[#This Row],[IS FAVORABLE]],NA(),-Table24[[#This Row],[VAR %]])</f>
        <v>#N/A</v>
      </c>
      <c r="BL15" s="20">
        <f>INDEX(LU_ExpenseSubCat[KEY],MATCH(Table24[[#This Row],[SUB HEADER]],LU_ExpenseSubCat[LOOK-UP],0))</f>
        <v>7</v>
      </c>
      <c r="BM15" s="10" t="b">
        <f>Table24[[#This Row],[SUBHEADER KEY]]=$BM$3</f>
        <v>0</v>
      </c>
      <c r="BN15" s="9" t="e">
        <f>IF(Table24[[#This Row],[SELECTED SUBHEADER]],Table24[[#This Row],[FAV VAR $]],NA())</f>
        <v>#N/A</v>
      </c>
      <c r="BO15" s="9" t="e">
        <f>IF(Table24[[#This Row],[SELECTED SUBHEADER]],Table24[[#This Row],[UNFAV VAR $]],NA())</f>
        <v>#N/A</v>
      </c>
      <c r="BP15" s="13" t="e">
        <f>IF(Table24[[#This Row],[SELECTED SUBHEADER]],Table24[[#This Row],[FAV VAR %]],NA())</f>
        <v>#N/A</v>
      </c>
      <c r="BQ15" s="13" t="e">
        <f>IF(Table24[[#This Row],[SELECTED SUBHEADER]],Table24[[#This Row],[UNFAV VAR %]],NA())</f>
        <v>#N/A</v>
      </c>
    </row>
    <row r="16" spans="2:72" x14ac:dyDescent="0.2">
      <c r="T16" t="s">
        <v>49</v>
      </c>
      <c r="U16" s="6">
        <v>6404</v>
      </c>
      <c r="V16" s="6">
        <v>72419</v>
      </c>
      <c r="W16" s="6">
        <v>-66015</v>
      </c>
      <c r="X16" s="18">
        <v>-0.91157016804982116</v>
      </c>
      <c r="Z16" t="str">
        <f t="shared" si="5"/>
        <v/>
      </c>
      <c r="AA16" t="str">
        <f t="shared" si="6"/>
        <v>Commission earned</v>
      </c>
      <c r="AB16" s="6">
        <f t="shared" si="7"/>
        <v>6404</v>
      </c>
      <c r="AC16" s="9">
        <f t="shared" si="8"/>
        <v>72419</v>
      </c>
      <c r="AD16" s="9" t="b">
        <f>Table2123[[#This Row],[VAR $]]&gt;=0</f>
        <v>0</v>
      </c>
      <c r="AE16" s="9" t="e">
        <f>IF(Table2123[[#This Row],[ISFAVORABLE]],Table2123[[#This Row],[ACTUAL]],NA())</f>
        <v>#N/A</v>
      </c>
      <c r="AF16" s="9">
        <f>IF(Table2123[[#This Row],[ISFAVORABLE]],NA(),Table2123[[#This Row],[ACTUAL]])</f>
        <v>6404</v>
      </c>
      <c r="AG16" s="6">
        <f t="shared" si="15"/>
        <v>-66015</v>
      </c>
      <c r="AH16" s="21">
        <f t="shared" si="15"/>
        <v>-0.91157016804982116</v>
      </c>
      <c r="AI16" s="9" t="e">
        <f>IF(Table2123[[#This Row],[ISFAVORABLE]],Table2123[[#This Row],[VAR $]],NA())</f>
        <v>#N/A</v>
      </c>
      <c r="AJ16" s="9">
        <f>IF(Table2123[[#This Row],[ISFAVORABLE]],NA(),Table2123[[#This Row],[VAR $]])</f>
        <v>-66015</v>
      </c>
      <c r="AL16" t="s">
        <v>4</v>
      </c>
      <c r="AM16" t="s">
        <v>8</v>
      </c>
      <c r="AN16" t="s">
        <v>102</v>
      </c>
      <c r="AO16" s="6">
        <v>15408</v>
      </c>
      <c r="AP16" s="18">
        <v>0.31620423575767526</v>
      </c>
      <c r="AR16" t="str">
        <f t="shared" si="11"/>
        <v>General &amp; Administrative</v>
      </c>
      <c r="AS16" t="str">
        <f t="shared" si="12"/>
        <v>Consultant fees</v>
      </c>
      <c r="AT16" s="6">
        <f t="shared" si="13"/>
        <v>15408</v>
      </c>
      <c r="AU16" s="18">
        <f t="shared" si="14"/>
        <v>0.31620423575767526</v>
      </c>
      <c r="AV16" s="9"/>
      <c r="AW16" s="9">
        <f>RANK(Table212324[[#This Row],[VAR $]],Table212324[VAR $],0)</f>
        <v>4</v>
      </c>
      <c r="AX16" s="9">
        <f>RANK(Table212324[[#This Row],[VAR %]],Table212324[VAR %],0)</f>
        <v>25</v>
      </c>
      <c r="BA16">
        <f>ROW()-ROW(Table24[[#Headers],[RANK]])</f>
        <v>12</v>
      </c>
      <c r="BB16">
        <f>CHOOSE($BB$3,Table212324[[#This Row],[BY $]],Table212324[[#This Row],[BY %]])</f>
        <v>25</v>
      </c>
      <c r="BC16" t="str">
        <f>INDEX(Table212324[SUB-HEADER],MATCH(Table24[[#This Row],[RANK]],Table24[SELECTED RANK],0))</f>
        <v>Website Expenses</v>
      </c>
      <c r="BD16" t="str">
        <f>INDEX(Table212324[ACCOUNT],MATCH(Table24[[#This Row],[RANK]],Table24[SELECTED RANK],0))</f>
        <v>Hosting expenses</v>
      </c>
      <c r="BE16" s="9">
        <f>INDEX(Table212324[VAR $],MATCH(Table24[[#This Row],[RANK]],Table24[SELECTED RANK],0))</f>
        <v>1043</v>
      </c>
      <c r="BF16" s="13">
        <f>INDEX(Table212324[VAR %],MATCH(Table24[[#This Row],[RANK]],Table24[SELECTED RANK],0))</f>
        <v>0.55715811965811968</v>
      </c>
      <c r="BG16" s="20" t="b">
        <f>Table24[[#This Row],[VAR $]]&gt;=0</f>
        <v>1</v>
      </c>
      <c r="BH16" s="9">
        <f>IF(Table24[[#This Row],[IS FAVORABLE]],Table24[[#This Row],[VAR $]],NA())</f>
        <v>1043</v>
      </c>
      <c r="BI16" s="9" t="e">
        <f>IF(Table24[[#This Row],[IS FAVORABLE]],NA(),ABS(Table24[[#This Row],[VAR $]]))</f>
        <v>#N/A</v>
      </c>
      <c r="BJ16" s="10">
        <f>IF(Table24[[#This Row],[IS FAVORABLE]],Table24[[#This Row],[VAR %]],NA())</f>
        <v>0.55715811965811968</v>
      </c>
      <c r="BK16" s="10" t="e">
        <f>IF(Table24[[#This Row],[IS FAVORABLE]],NA(),-Table24[[#This Row],[VAR %]])</f>
        <v>#N/A</v>
      </c>
      <c r="BL16" s="20">
        <f>INDEX(LU_ExpenseSubCat[KEY],MATCH(Table24[[#This Row],[SUB HEADER]],LU_ExpenseSubCat[LOOK-UP],0))</f>
        <v>2</v>
      </c>
      <c r="BM16" s="10" t="b">
        <f>Table24[[#This Row],[SUBHEADER KEY]]=$BM$3</f>
        <v>0</v>
      </c>
      <c r="BN16" s="9" t="e">
        <f>IF(Table24[[#This Row],[SELECTED SUBHEADER]],Table24[[#This Row],[FAV VAR $]],NA())</f>
        <v>#N/A</v>
      </c>
      <c r="BO16" s="9" t="e">
        <f>IF(Table24[[#This Row],[SELECTED SUBHEADER]],Table24[[#This Row],[UNFAV VAR $]],NA())</f>
        <v>#N/A</v>
      </c>
      <c r="BP16" s="13" t="e">
        <f>IF(Table24[[#This Row],[SELECTED SUBHEADER]],Table24[[#This Row],[FAV VAR %]],NA())</f>
        <v>#N/A</v>
      </c>
      <c r="BQ16" s="13" t="e">
        <f>IF(Table24[[#This Row],[SELECTED SUBHEADER]],Table24[[#This Row],[UNFAV VAR %]],NA())</f>
        <v>#N/A</v>
      </c>
    </row>
    <row r="17" spans="28:69" x14ac:dyDescent="0.2">
      <c r="AB17" s="6"/>
      <c r="AC17" s="9"/>
      <c r="AD17" s="9"/>
      <c r="AE17" s="9"/>
      <c r="AF17" s="9"/>
      <c r="AG17" s="6"/>
      <c r="AH17" s="18"/>
      <c r="AI17" s="9"/>
      <c r="AJ17" s="9"/>
      <c r="AL17" t="s">
        <v>4</v>
      </c>
      <c r="AM17" t="s">
        <v>19</v>
      </c>
      <c r="AN17" t="s">
        <v>16</v>
      </c>
      <c r="AO17" s="6">
        <v>3078</v>
      </c>
      <c r="AP17" s="18">
        <v>0.32247249869041383</v>
      </c>
      <c r="AR17" t="str">
        <f t="shared" si="11"/>
        <v>Operating Expenses</v>
      </c>
      <c r="AS17" t="str">
        <f t="shared" si="12"/>
        <v>Entertainment/Meals</v>
      </c>
      <c r="AT17" s="6">
        <f t="shared" ref="AT17:AT40" si="16">AO17</f>
        <v>3078</v>
      </c>
      <c r="AU17" s="18">
        <f t="shared" ref="AU17:AU40" si="17">AP17</f>
        <v>0.32247249869041383</v>
      </c>
      <c r="AV17" s="9"/>
      <c r="AW17" s="9">
        <f>RANK(Table212324[[#This Row],[VAR $]],Table212324[VAR $],0)</f>
        <v>16</v>
      </c>
      <c r="AX17" s="9">
        <f>RANK(Table212324[[#This Row],[VAR %]],Table212324[VAR %],0)</f>
        <v>24</v>
      </c>
      <c r="BA17">
        <f>ROW()-ROW(Table24[[#Headers],[RANK]])</f>
        <v>13</v>
      </c>
      <c r="BB17">
        <f>CHOOSE($BB$3,Table212324[[#This Row],[BY $]],Table212324[[#This Row],[BY %]])</f>
        <v>24</v>
      </c>
      <c r="BC17" t="str">
        <f>INDEX(Table212324[SUB-HEADER],MATCH(Table24[[#This Row],[RANK]],Table24[SELECTED RANK],0))</f>
        <v>Occupancy Costs</v>
      </c>
      <c r="BD17" t="str">
        <f>INDEX(Table212324[ACCOUNT],MATCH(Table24[[#This Row],[RANK]],Table24[SELECTED RANK],0))</f>
        <v>Telephones</v>
      </c>
      <c r="BE17" s="9">
        <f>INDEX(Table212324[VAR $],MATCH(Table24[[#This Row],[RANK]],Table24[SELECTED RANK],0))</f>
        <v>999</v>
      </c>
      <c r="BF17" s="13">
        <f>INDEX(Table212324[VAR %],MATCH(Table24[[#This Row],[RANK]],Table24[SELECTED RANK],0))</f>
        <v>0.49333333333333335</v>
      </c>
      <c r="BG17" s="20" t="b">
        <f>Table24[[#This Row],[VAR $]]&gt;=0</f>
        <v>1</v>
      </c>
      <c r="BH17" s="9">
        <f>IF(Table24[[#This Row],[IS FAVORABLE]],Table24[[#This Row],[VAR $]],NA())</f>
        <v>999</v>
      </c>
      <c r="BI17" s="9" t="e">
        <f>IF(Table24[[#This Row],[IS FAVORABLE]],NA(),ABS(Table24[[#This Row],[VAR $]]))</f>
        <v>#N/A</v>
      </c>
      <c r="BJ17" s="10">
        <f>IF(Table24[[#This Row],[IS FAVORABLE]],Table24[[#This Row],[VAR %]],NA())</f>
        <v>0.49333333333333335</v>
      </c>
      <c r="BK17" s="10" t="e">
        <f>IF(Table24[[#This Row],[IS FAVORABLE]],NA(),-Table24[[#This Row],[VAR %]])</f>
        <v>#N/A</v>
      </c>
      <c r="BL17" s="20">
        <f>INDEX(LU_ExpenseSubCat[KEY],MATCH(Table24[[#This Row],[SUB HEADER]],LU_ExpenseSubCat[LOOK-UP],0))</f>
        <v>4</v>
      </c>
      <c r="BM17" s="10" t="b">
        <f>Table24[[#This Row],[SUBHEADER KEY]]=$BM$3</f>
        <v>0</v>
      </c>
      <c r="BN17" s="9" t="e">
        <f>IF(Table24[[#This Row],[SELECTED SUBHEADER]],Table24[[#This Row],[FAV VAR $]],NA())</f>
        <v>#N/A</v>
      </c>
      <c r="BO17" s="9" t="e">
        <f>IF(Table24[[#This Row],[SELECTED SUBHEADER]],Table24[[#This Row],[UNFAV VAR $]],NA())</f>
        <v>#N/A</v>
      </c>
      <c r="BP17" s="13" t="e">
        <f>IF(Table24[[#This Row],[SELECTED SUBHEADER]],Table24[[#This Row],[FAV VAR %]],NA())</f>
        <v>#N/A</v>
      </c>
      <c r="BQ17" s="13" t="e">
        <f>IF(Table24[[#This Row],[SELECTED SUBHEADER]],Table24[[#This Row],[UNFAV VAR %]],NA())</f>
        <v>#N/A</v>
      </c>
    </row>
    <row r="18" spans="28:69" x14ac:dyDescent="0.2">
      <c r="AB18" s="6"/>
      <c r="AC18" s="9"/>
      <c r="AD18" s="9"/>
      <c r="AE18" s="9"/>
      <c r="AF18" s="9"/>
      <c r="AG18" s="6"/>
      <c r="AH18" s="18"/>
      <c r="AI18" s="9"/>
      <c r="AJ18" s="9"/>
      <c r="AL18" t="s">
        <v>4</v>
      </c>
      <c r="AM18" t="s">
        <v>29</v>
      </c>
      <c r="AN18" t="s">
        <v>25</v>
      </c>
      <c r="AO18" s="6">
        <v>175</v>
      </c>
      <c r="AP18" s="18">
        <v>0.33206831119544594</v>
      </c>
      <c r="AR18" t="str">
        <f t="shared" si="11"/>
        <v>Motor Vehicle Expenses</v>
      </c>
      <c r="AS18" t="str">
        <f t="shared" si="12"/>
        <v>Insurance</v>
      </c>
      <c r="AT18" s="6">
        <f t="shared" si="16"/>
        <v>175</v>
      </c>
      <c r="AU18" s="18">
        <f t="shared" si="17"/>
        <v>0.33206831119544594</v>
      </c>
      <c r="AV18" s="9"/>
      <c r="AW18" s="9">
        <f>RANK(Table212324[[#This Row],[VAR $]],Table212324[VAR $],0)</f>
        <v>32</v>
      </c>
      <c r="AX18" s="9">
        <f>RANK(Table212324[[#This Row],[VAR %]],Table212324[VAR %],0)</f>
        <v>23</v>
      </c>
      <c r="BA18">
        <f>ROW()-ROW(Table24[[#Headers],[RANK]])</f>
        <v>14</v>
      </c>
      <c r="BB18">
        <f>CHOOSE($BB$3,Table212324[[#This Row],[BY $]],Table212324[[#This Row],[BY %]])</f>
        <v>23</v>
      </c>
      <c r="BC18" t="str">
        <f>INDEX(Table212324[SUB-HEADER],MATCH(Table24[[#This Row],[RANK]],Table24[SELECTED RANK],0))</f>
        <v>Motor Vehicle Expenses</v>
      </c>
      <c r="BD18" t="str">
        <f>INDEX(Table212324[ACCOUNT],MATCH(Table24[[#This Row],[RANK]],Table24[SELECTED RANK],0))</f>
        <v>Fuel</v>
      </c>
      <c r="BE18" s="9">
        <f>INDEX(Table212324[VAR $],MATCH(Table24[[#This Row],[RANK]],Table24[SELECTED RANK],0))</f>
        <v>2530</v>
      </c>
      <c r="BF18" s="13">
        <f>INDEX(Table212324[VAR %],MATCH(Table24[[#This Row],[RANK]],Table24[SELECTED RANK],0))</f>
        <v>0.47210300429184548</v>
      </c>
      <c r="BG18" s="20" t="b">
        <f>Table24[[#This Row],[VAR $]]&gt;=0</f>
        <v>1</v>
      </c>
      <c r="BH18" s="9">
        <f>IF(Table24[[#This Row],[IS FAVORABLE]],Table24[[#This Row],[VAR $]],NA())</f>
        <v>2530</v>
      </c>
      <c r="BI18" s="9" t="e">
        <f>IF(Table24[[#This Row],[IS FAVORABLE]],NA(),ABS(Table24[[#This Row],[VAR $]]))</f>
        <v>#N/A</v>
      </c>
      <c r="BJ18" s="10">
        <f>IF(Table24[[#This Row],[IS FAVORABLE]],Table24[[#This Row],[VAR %]],NA())</f>
        <v>0.47210300429184548</v>
      </c>
      <c r="BK18" s="10" t="e">
        <f>IF(Table24[[#This Row],[IS FAVORABLE]],NA(),-Table24[[#This Row],[VAR %]])</f>
        <v>#N/A</v>
      </c>
      <c r="BL18" s="20">
        <f>INDEX(LU_ExpenseSubCat[KEY],MATCH(Table24[[#This Row],[SUB HEADER]],LU_ExpenseSubCat[LOOK-UP],0))</f>
        <v>1</v>
      </c>
      <c r="BM18" s="10" t="b">
        <f>Table24[[#This Row],[SUBHEADER KEY]]=$BM$3</f>
        <v>0</v>
      </c>
      <c r="BN18" s="9" t="e">
        <f>IF(Table24[[#This Row],[SELECTED SUBHEADER]],Table24[[#This Row],[FAV VAR $]],NA())</f>
        <v>#N/A</v>
      </c>
      <c r="BO18" s="9" t="e">
        <f>IF(Table24[[#This Row],[SELECTED SUBHEADER]],Table24[[#This Row],[UNFAV VAR $]],NA())</f>
        <v>#N/A</v>
      </c>
      <c r="BP18" s="13" t="e">
        <f>IF(Table24[[#This Row],[SELECTED SUBHEADER]],Table24[[#This Row],[FAV VAR %]],NA())</f>
        <v>#N/A</v>
      </c>
      <c r="BQ18" s="13" t="e">
        <f>IF(Table24[[#This Row],[SELECTED SUBHEADER]],Table24[[#This Row],[UNFAV VAR %]],NA())</f>
        <v>#N/A</v>
      </c>
    </row>
    <row r="19" spans="28:69" x14ac:dyDescent="0.2">
      <c r="AB19" s="6"/>
      <c r="AC19" s="9"/>
      <c r="AD19" s="9"/>
      <c r="AE19" s="9"/>
      <c r="AF19" s="9"/>
      <c r="AG19" s="6"/>
      <c r="AH19" s="18"/>
      <c r="AI19" s="9"/>
      <c r="AJ19" s="9"/>
      <c r="AL19" t="s">
        <v>4</v>
      </c>
      <c r="AM19" t="s">
        <v>17</v>
      </c>
      <c r="AN19" t="s">
        <v>16</v>
      </c>
      <c r="AO19" s="6">
        <v>6321</v>
      </c>
      <c r="AP19" s="18">
        <v>0.33960135389244078</v>
      </c>
      <c r="AR19" t="str">
        <f t="shared" si="11"/>
        <v>Operating Expenses</v>
      </c>
      <c r="AS19" t="str">
        <f t="shared" si="12"/>
        <v>Newspapers &amp; magazines</v>
      </c>
      <c r="AT19" s="6">
        <f t="shared" si="16"/>
        <v>6321</v>
      </c>
      <c r="AU19" s="18">
        <f t="shared" si="17"/>
        <v>0.33960135389244078</v>
      </c>
      <c r="AV19" s="9"/>
      <c r="AW19" s="9">
        <f>RANK(Table212324[[#This Row],[VAR $]],Table212324[VAR $],0)</f>
        <v>12</v>
      </c>
      <c r="AX19" s="9">
        <f>RANK(Table212324[[#This Row],[VAR %]],Table212324[VAR %],0)</f>
        <v>22</v>
      </c>
      <c r="BA19">
        <f>ROW()-ROW(Table24[[#Headers],[RANK]])</f>
        <v>15</v>
      </c>
      <c r="BB19">
        <f>CHOOSE($BB$3,Table212324[[#This Row],[BY $]],Table212324[[#This Row],[BY %]])</f>
        <v>22</v>
      </c>
      <c r="BC19" t="str">
        <f>INDEX(Table212324[SUB-HEADER],MATCH(Table24[[#This Row],[RANK]],Table24[SELECTED RANK],0))</f>
        <v>Occupancy Costs</v>
      </c>
      <c r="BD19" t="str">
        <f>INDEX(Table212324[ACCOUNT],MATCH(Table24[[#This Row],[RANK]],Table24[SELECTED RANK],0))</f>
        <v>Property Insurance</v>
      </c>
      <c r="BE19" s="9">
        <f>INDEX(Table212324[VAR $],MATCH(Table24[[#This Row],[RANK]],Table24[SELECTED RANK],0))</f>
        <v>10570</v>
      </c>
      <c r="BF19" s="13">
        <f>INDEX(Table212324[VAR %],MATCH(Table24[[#This Row],[RANK]],Table24[SELECTED RANK],0))</f>
        <v>0.45984512311841991</v>
      </c>
      <c r="BG19" s="20" t="b">
        <f>Table24[[#This Row],[VAR $]]&gt;=0</f>
        <v>1</v>
      </c>
      <c r="BH19" s="9">
        <f>IF(Table24[[#This Row],[IS FAVORABLE]],Table24[[#This Row],[VAR $]],NA())</f>
        <v>10570</v>
      </c>
      <c r="BI19" s="9" t="e">
        <f>IF(Table24[[#This Row],[IS FAVORABLE]],NA(),ABS(Table24[[#This Row],[VAR $]]))</f>
        <v>#N/A</v>
      </c>
      <c r="BJ19" s="10">
        <f>IF(Table24[[#This Row],[IS FAVORABLE]],Table24[[#This Row],[VAR %]],NA())</f>
        <v>0.45984512311841991</v>
      </c>
      <c r="BK19" s="10" t="e">
        <f>IF(Table24[[#This Row],[IS FAVORABLE]],NA(),-Table24[[#This Row],[VAR %]])</f>
        <v>#N/A</v>
      </c>
      <c r="BL19" s="20">
        <f>INDEX(LU_ExpenseSubCat[KEY],MATCH(Table24[[#This Row],[SUB HEADER]],LU_ExpenseSubCat[LOOK-UP],0))</f>
        <v>4</v>
      </c>
      <c r="BM19" s="10" t="b">
        <f>Table24[[#This Row],[SUBHEADER KEY]]=$BM$3</f>
        <v>0</v>
      </c>
      <c r="BN19" s="9" t="e">
        <f>IF(Table24[[#This Row],[SELECTED SUBHEADER]],Table24[[#This Row],[FAV VAR $]],NA())</f>
        <v>#N/A</v>
      </c>
      <c r="BO19" s="9" t="e">
        <f>IF(Table24[[#This Row],[SELECTED SUBHEADER]],Table24[[#This Row],[UNFAV VAR $]],NA())</f>
        <v>#N/A</v>
      </c>
      <c r="BP19" s="13" t="e">
        <f>IF(Table24[[#This Row],[SELECTED SUBHEADER]],Table24[[#This Row],[FAV VAR %]],NA())</f>
        <v>#N/A</v>
      </c>
      <c r="BQ19" s="13" t="e">
        <f>IF(Table24[[#This Row],[SELECTED SUBHEADER]],Table24[[#This Row],[UNFAV VAR %]],NA())</f>
        <v>#N/A</v>
      </c>
    </row>
    <row r="20" spans="28:69" x14ac:dyDescent="0.2">
      <c r="AB20" s="6"/>
      <c r="AC20" s="9"/>
      <c r="AD20" s="9"/>
      <c r="AE20" s="9"/>
      <c r="AF20" s="9"/>
      <c r="AG20" s="6"/>
      <c r="AH20" s="18"/>
      <c r="AI20" s="9"/>
      <c r="AJ20" s="9"/>
      <c r="AL20" t="s">
        <v>4</v>
      </c>
      <c r="AM20" t="s">
        <v>9</v>
      </c>
      <c r="AN20" t="s">
        <v>102</v>
      </c>
      <c r="AO20" s="6">
        <v>328</v>
      </c>
      <c r="AP20" s="18">
        <v>0.35690968443960824</v>
      </c>
      <c r="AR20" t="str">
        <f t="shared" si="11"/>
        <v>General &amp; Administrative</v>
      </c>
      <c r="AS20" t="str">
        <f t="shared" si="12"/>
        <v>Office Supplies</v>
      </c>
      <c r="AT20" s="6">
        <f t="shared" si="16"/>
        <v>328</v>
      </c>
      <c r="AU20" s="18">
        <f t="shared" si="17"/>
        <v>0.35690968443960824</v>
      </c>
      <c r="AV20" s="9"/>
      <c r="AW20" s="9">
        <f>RANK(Table212324[[#This Row],[VAR $]],Table212324[VAR $],0)</f>
        <v>29</v>
      </c>
      <c r="AX20" s="9">
        <f>RANK(Table212324[[#This Row],[VAR %]],Table212324[VAR %],0)</f>
        <v>21</v>
      </c>
      <c r="BA20">
        <f>ROW()-ROW(Table24[[#Headers],[RANK]])</f>
        <v>16</v>
      </c>
      <c r="BB20">
        <f>CHOOSE($BB$3,Table212324[[#This Row],[BY $]],Table212324[[#This Row],[BY %]])</f>
        <v>21</v>
      </c>
      <c r="BC20" t="str">
        <f>INDEX(Table212324[SUB-HEADER],MATCH(Table24[[#This Row],[RANK]],Table24[SELECTED RANK],0))</f>
        <v>Employment Expenses</v>
      </c>
      <c r="BD20" t="str">
        <f>INDEX(Table212324[ACCOUNT],MATCH(Table24[[#This Row],[RANK]],Table24[SELECTED RANK],0))</f>
        <v>Recruitment costs</v>
      </c>
      <c r="BE20" s="9">
        <f>INDEX(Table212324[VAR $],MATCH(Table24[[#This Row],[RANK]],Table24[SELECTED RANK],0))</f>
        <v>454</v>
      </c>
      <c r="BF20" s="13">
        <f>INDEX(Table212324[VAR %],MATCH(Table24[[#This Row],[RANK]],Table24[SELECTED RANK],0))</f>
        <v>0.43033175355450237</v>
      </c>
      <c r="BG20" s="20" t="b">
        <f>Table24[[#This Row],[VAR $]]&gt;=0</f>
        <v>1</v>
      </c>
      <c r="BH20" s="9">
        <f>IF(Table24[[#This Row],[IS FAVORABLE]],Table24[[#This Row],[VAR $]],NA())</f>
        <v>454</v>
      </c>
      <c r="BI20" s="9" t="e">
        <f>IF(Table24[[#This Row],[IS FAVORABLE]],NA(),ABS(Table24[[#This Row],[VAR $]]))</f>
        <v>#N/A</v>
      </c>
      <c r="BJ20" s="10">
        <f>IF(Table24[[#This Row],[IS FAVORABLE]],Table24[[#This Row],[VAR %]],NA())</f>
        <v>0.43033175355450237</v>
      </c>
      <c r="BK20" s="10" t="e">
        <f>IF(Table24[[#This Row],[IS FAVORABLE]],NA(),-Table24[[#This Row],[VAR %]])</f>
        <v>#N/A</v>
      </c>
      <c r="BL20" s="20">
        <f>INDEX(LU_ExpenseSubCat[KEY],MATCH(Table24[[#This Row],[SUB HEADER]],LU_ExpenseSubCat[LOOK-UP],0))</f>
        <v>3</v>
      </c>
      <c r="BM20" s="10" t="b">
        <f>Table24[[#This Row],[SUBHEADER KEY]]=$BM$3</f>
        <v>0</v>
      </c>
      <c r="BN20" s="9" t="e">
        <f>IF(Table24[[#This Row],[SELECTED SUBHEADER]],Table24[[#This Row],[FAV VAR $]],NA())</f>
        <v>#N/A</v>
      </c>
      <c r="BO20" s="9" t="e">
        <f>IF(Table24[[#This Row],[SELECTED SUBHEADER]],Table24[[#This Row],[UNFAV VAR $]],NA())</f>
        <v>#N/A</v>
      </c>
      <c r="BP20" s="13" t="e">
        <f>IF(Table24[[#This Row],[SELECTED SUBHEADER]],Table24[[#This Row],[FAV VAR %]],NA())</f>
        <v>#N/A</v>
      </c>
      <c r="BQ20" s="13" t="e">
        <f>IF(Table24[[#This Row],[SELECTED SUBHEADER]],Table24[[#This Row],[UNFAV VAR %]],NA())</f>
        <v>#N/A</v>
      </c>
    </row>
    <row r="21" spans="28:69" x14ac:dyDescent="0.2">
      <c r="AB21" s="6"/>
      <c r="AC21" s="9"/>
      <c r="AD21" s="9"/>
      <c r="AE21" s="9"/>
      <c r="AF21" s="9"/>
      <c r="AG21" s="6"/>
      <c r="AH21" s="18"/>
      <c r="AI21" s="9"/>
      <c r="AJ21" s="9"/>
      <c r="AL21" t="s">
        <v>4</v>
      </c>
      <c r="AM21" t="s">
        <v>13</v>
      </c>
      <c r="AN21" t="s">
        <v>12</v>
      </c>
      <c r="AO21" s="6">
        <v>14116</v>
      </c>
      <c r="AP21" s="18">
        <v>0.3621437184124785</v>
      </c>
      <c r="AR21" t="str">
        <f t="shared" si="11"/>
        <v>Marketing &amp; Promotional</v>
      </c>
      <c r="AS21" t="str">
        <f t="shared" si="12"/>
        <v>Advertising</v>
      </c>
      <c r="AT21" s="6">
        <f t="shared" si="16"/>
        <v>14116</v>
      </c>
      <c r="AU21" s="18">
        <f t="shared" si="17"/>
        <v>0.3621437184124785</v>
      </c>
      <c r="AV21" s="9"/>
      <c r="AW21" s="9">
        <f>RANK(Table212324[[#This Row],[VAR $]],Table212324[VAR $],0)</f>
        <v>6</v>
      </c>
      <c r="AX21" s="9">
        <f>RANK(Table212324[[#This Row],[VAR %]],Table212324[VAR %],0)</f>
        <v>20</v>
      </c>
      <c r="BA21">
        <f>ROW()-ROW(Table24[[#Headers],[RANK]])</f>
        <v>17</v>
      </c>
      <c r="BB21">
        <f>CHOOSE($BB$3,Table212324[[#This Row],[BY $]],Table212324[[#This Row],[BY %]])</f>
        <v>20</v>
      </c>
      <c r="BC21" t="str">
        <f>INDEX(Table212324[SUB-HEADER],MATCH(Table24[[#This Row],[RANK]],Table24[SELECTED RANK],0))</f>
        <v>Occupancy Costs</v>
      </c>
      <c r="BD21" t="str">
        <f>INDEX(Table212324[ACCOUNT],MATCH(Table24[[#This Row],[RANK]],Table24[SELECTED RANK],0))</f>
        <v>Waste removal</v>
      </c>
      <c r="BE21" s="9">
        <f>INDEX(Table212324[VAR $],MATCH(Table24[[#This Row],[RANK]],Table24[SELECTED RANK],0))</f>
        <v>1756</v>
      </c>
      <c r="BF21" s="13">
        <f>INDEX(Table212324[VAR %],MATCH(Table24[[#This Row],[RANK]],Table24[SELECTED RANK],0))</f>
        <v>0.41789623988576868</v>
      </c>
      <c r="BG21" s="20" t="b">
        <f>Table24[[#This Row],[VAR $]]&gt;=0</f>
        <v>1</v>
      </c>
      <c r="BH21" s="9">
        <f>IF(Table24[[#This Row],[IS FAVORABLE]],Table24[[#This Row],[VAR $]],NA())</f>
        <v>1756</v>
      </c>
      <c r="BI21" s="9" t="e">
        <f>IF(Table24[[#This Row],[IS FAVORABLE]],NA(),ABS(Table24[[#This Row],[VAR $]]))</f>
        <v>#N/A</v>
      </c>
      <c r="BJ21" s="10">
        <f>IF(Table24[[#This Row],[IS FAVORABLE]],Table24[[#This Row],[VAR %]],NA())</f>
        <v>0.41789623988576868</v>
      </c>
      <c r="BK21" s="10" t="e">
        <f>IF(Table24[[#This Row],[IS FAVORABLE]],NA(),-Table24[[#This Row],[VAR %]])</f>
        <v>#N/A</v>
      </c>
      <c r="BL21" s="20">
        <f>INDEX(LU_ExpenseSubCat[KEY],MATCH(Table24[[#This Row],[SUB HEADER]],LU_ExpenseSubCat[LOOK-UP],0))</f>
        <v>4</v>
      </c>
      <c r="BM21" s="10" t="b">
        <f>Table24[[#This Row],[SUBHEADER KEY]]=$BM$3</f>
        <v>0</v>
      </c>
      <c r="BN21" s="9" t="e">
        <f>IF(Table24[[#This Row],[SELECTED SUBHEADER]],Table24[[#This Row],[FAV VAR $]],NA())</f>
        <v>#N/A</v>
      </c>
      <c r="BO21" s="9" t="e">
        <f>IF(Table24[[#This Row],[SELECTED SUBHEADER]],Table24[[#This Row],[UNFAV VAR $]],NA())</f>
        <v>#N/A</v>
      </c>
      <c r="BP21" s="13" t="e">
        <f>IF(Table24[[#This Row],[SELECTED SUBHEADER]],Table24[[#This Row],[FAV VAR %]],NA())</f>
        <v>#N/A</v>
      </c>
      <c r="BQ21" s="13" t="e">
        <f>IF(Table24[[#This Row],[SELECTED SUBHEADER]],Table24[[#This Row],[UNFAV VAR %]],NA())</f>
        <v>#N/A</v>
      </c>
    </row>
    <row r="22" spans="28:69" x14ac:dyDescent="0.2">
      <c r="AB22" s="6"/>
      <c r="AC22" s="9"/>
      <c r="AD22" s="9"/>
      <c r="AE22" s="9"/>
      <c r="AF22" s="9"/>
      <c r="AG22" s="6"/>
      <c r="AH22" s="18"/>
      <c r="AI22" s="9"/>
      <c r="AJ22" s="9"/>
      <c r="AL22" t="s">
        <v>4</v>
      </c>
      <c r="AM22" t="s">
        <v>22</v>
      </c>
      <c r="AN22" t="s">
        <v>16</v>
      </c>
      <c r="AO22" s="6">
        <v>663</v>
      </c>
      <c r="AP22" s="18">
        <v>0.36772046589018303</v>
      </c>
      <c r="AR22" t="str">
        <f t="shared" si="11"/>
        <v>Operating Expenses</v>
      </c>
      <c r="AS22" t="str">
        <f t="shared" si="12"/>
        <v>Cleaning &amp; cleaning products</v>
      </c>
      <c r="AT22" s="6">
        <f t="shared" si="16"/>
        <v>663</v>
      </c>
      <c r="AU22" s="18">
        <f t="shared" si="17"/>
        <v>0.36772046589018303</v>
      </c>
      <c r="AV22" s="9"/>
      <c r="AW22" s="9">
        <f>RANK(Table212324[[#This Row],[VAR $]],Table212324[VAR $],0)</f>
        <v>26</v>
      </c>
      <c r="AX22" s="9">
        <f>RANK(Table212324[[#This Row],[VAR %]],Table212324[VAR %],0)</f>
        <v>19</v>
      </c>
      <c r="BA22">
        <f>ROW()-ROW(Table24[[#Headers],[RANK]])</f>
        <v>18</v>
      </c>
      <c r="BB22">
        <f>CHOOSE($BB$3,Table212324[[#This Row],[BY $]],Table212324[[#This Row],[BY %]])</f>
        <v>19</v>
      </c>
      <c r="BC22" t="str">
        <f>INDEX(Table212324[SUB-HEADER],MATCH(Table24[[#This Row],[RANK]],Table24[SELECTED RANK],0))</f>
        <v>Motor Vehicle Expenses</v>
      </c>
      <c r="BD22" t="str">
        <f>INDEX(Table212324[ACCOUNT],MATCH(Table24[[#This Row],[RANK]],Table24[SELECTED RANK],0))</f>
        <v>Vehicle service costs</v>
      </c>
      <c r="BE22" s="9">
        <f>INDEX(Table212324[VAR $],MATCH(Table24[[#This Row],[RANK]],Table24[SELECTED RANK],0))</f>
        <v>5589</v>
      </c>
      <c r="BF22" s="13">
        <f>INDEX(Table212324[VAR %],MATCH(Table24[[#This Row],[RANK]],Table24[SELECTED RANK],0))</f>
        <v>0.37287344052305021</v>
      </c>
      <c r="BG22" s="20" t="b">
        <f>Table24[[#This Row],[VAR $]]&gt;=0</f>
        <v>1</v>
      </c>
      <c r="BH22" s="9">
        <f>IF(Table24[[#This Row],[IS FAVORABLE]],Table24[[#This Row],[VAR $]],NA())</f>
        <v>5589</v>
      </c>
      <c r="BI22" s="9" t="e">
        <f>IF(Table24[[#This Row],[IS FAVORABLE]],NA(),ABS(Table24[[#This Row],[VAR $]]))</f>
        <v>#N/A</v>
      </c>
      <c r="BJ22" s="10">
        <f>IF(Table24[[#This Row],[IS FAVORABLE]],Table24[[#This Row],[VAR %]],NA())</f>
        <v>0.37287344052305021</v>
      </c>
      <c r="BK22" s="10" t="e">
        <f>IF(Table24[[#This Row],[IS FAVORABLE]],NA(),-Table24[[#This Row],[VAR %]])</f>
        <v>#N/A</v>
      </c>
      <c r="BL22" s="20">
        <f>INDEX(LU_ExpenseSubCat[KEY],MATCH(Table24[[#This Row],[SUB HEADER]],LU_ExpenseSubCat[LOOK-UP],0))</f>
        <v>1</v>
      </c>
      <c r="BM22" s="10" t="b">
        <f>Table24[[#This Row],[SUBHEADER KEY]]=$BM$3</f>
        <v>0</v>
      </c>
      <c r="BN22" s="9" t="e">
        <f>IF(Table24[[#This Row],[SELECTED SUBHEADER]],Table24[[#This Row],[FAV VAR $]],NA())</f>
        <v>#N/A</v>
      </c>
      <c r="BO22" s="9" t="e">
        <f>IF(Table24[[#This Row],[SELECTED SUBHEADER]],Table24[[#This Row],[UNFAV VAR $]],NA())</f>
        <v>#N/A</v>
      </c>
      <c r="BP22" s="13" t="e">
        <f>IF(Table24[[#This Row],[SELECTED SUBHEADER]],Table24[[#This Row],[FAV VAR %]],NA())</f>
        <v>#N/A</v>
      </c>
      <c r="BQ22" s="13" t="e">
        <f>IF(Table24[[#This Row],[SELECTED SUBHEADER]],Table24[[#This Row],[UNFAV VAR %]],NA())</f>
        <v>#N/A</v>
      </c>
    </row>
    <row r="23" spans="28:69" x14ac:dyDescent="0.2">
      <c r="AB23" s="6"/>
      <c r="AC23" s="9"/>
      <c r="AD23" s="9"/>
      <c r="AE23" s="9"/>
      <c r="AF23" s="9"/>
      <c r="AG23" s="6"/>
      <c r="AH23" s="18"/>
      <c r="AI23" s="9"/>
      <c r="AJ23" s="9"/>
      <c r="AL23" t="s">
        <v>4</v>
      </c>
      <c r="AM23" t="s">
        <v>27</v>
      </c>
      <c r="AN23" t="s">
        <v>25</v>
      </c>
      <c r="AO23" s="6">
        <v>5589</v>
      </c>
      <c r="AP23" s="18">
        <v>0.37287344052305021</v>
      </c>
      <c r="AR23" t="str">
        <f t="shared" si="11"/>
        <v>Motor Vehicle Expenses</v>
      </c>
      <c r="AS23" t="str">
        <f t="shared" si="12"/>
        <v>Vehicle service costs</v>
      </c>
      <c r="AT23" s="6">
        <f t="shared" si="16"/>
        <v>5589</v>
      </c>
      <c r="AU23" s="18">
        <f t="shared" si="17"/>
        <v>0.37287344052305021</v>
      </c>
      <c r="AV23" s="9"/>
      <c r="AW23" s="9">
        <f>RANK(Table212324[[#This Row],[VAR $]],Table212324[VAR $],0)</f>
        <v>14</v>
      </c>
      <c r="AX23" s="9">
        <f>RANK(Table212324[[#This Row],[VAR %]],Table212324[VAR %],0)</f>
        <v>18</v>
      </c>
      <c r="BA23">
        <f>ROW()-ROW(Table24[[#Headers],[RANK]])</f>
        <v>19</v>
      </c>
      <c r="BB23">
        <f>CHOOSE($BB$3,Table212324[[#This Row],[BY $]],Table212324[[#This Row],[BY %]])</f>
        <v>18</v>
      </c>
      <c r="BC23" t="str">
        <f>INDEX(Table212324[SUB-HEADER],MATCH(Table24[[#This Row],[RANK]],Table24[SELECTED RANK],0))</f>
        <v>Operating Expenses</v>
      </c>
      <c r="BD23" t="str">
        <f>INDEX(Table212324[ACCOUNT],MATCH(Table24[[#This Row],[RANK]],Table24[SELECTED RANK],0))</f>
        <v>Cleaning &amp; cleaning products</v>
      </c>
      <c r="BE23" s="9">
        <f>INDEX(Table212324[VAR $],MATCH(Table24[[#This Row],[RANK]],Table24[SELECTED RANK],0))</f>
        <v>663</v>
      </c>
      <c r="BF23" s="13">
        <f>INDEX(Table212324[VAR %],MATCH(Table24[[#This Row],[RANK]],Table24[SELECTED RANK],0))</f>
        <v>0.36772046589018303</v>
      </c>
      <c r="BG23" s="20" t="b">
        <f>Table24[[#This Row],[VAR $]]&gt;=0</f>
        <v>1</v>
      </c>
      <c r="BH23" s="9">
        <f>IF(Table24[[#This Row],[IS FAVORABLE]],Table24[[#This Row],[VAR $]],NA())</f>
        <v>663</v>
      </c>
      <c r="BI23" s="9" t="e">
        <f>IF(Table24[[#This Row],[IS FAVORABLE]],NA(),ABS(Table24[[#This Row],[VAR $]]))</f>
        <v>#N/A</v>
      </c>
      <c r="BJ23" s="10">
        <f>IF(Table24[[#This Row],[IS FAVORABLE]],Table24[[#This Row],[VAR %]],NA())</f>
        <v>0.36772046589018303</v>
      </c>
      <c r="BK23" s="10" t="e">
        <f>IF(Table24[[#This Row],[IS FAVORABLE]],NA(),-Table24[[#This Row],[VAR %]])</f>
        <v>#N/A</v>
      </c>
      <c r="BL23" s="20">
        <f>INDEX(LU_ExpenseSubCat[KEY],MATCH(Table24[[#This Row],[SUB HEADER]],LU_ExpenseSubCat[LOOK-UP],0))</f>
        <v>7</v>
      </c>
      <c r="BM23" s="10" t="b">
        <f>Table24[[#This Row],[SUBHEADER KEY]]=$BM$3</f>
        <v>0</v>
      </c>
      <c r="BN23" s="9" t="e">
        <f>IF(Table24[[#This Row],[SELECTED SUBHEADER]],Table24[[#This Row],[FAV VAR $]],NA())</f>
        <v>#N/A</v>
      </c>
      <c r="BO23" s="9" t="e">
        <f>IF(Table24[[#This Row],[SELECTED SUBHEADER]],Table24[[#This Row],[UNFAV VAR $]],NA())</f>
        <v>#N/A</v>
      </c>
      <c r="BP23" s="13" t="e">
        <f>IF(Table24[[#This Row],[SELECTED SUBHEADER]],Table24[[#This Row],[FAV VAR %]],NA())</f>
        <v>#N/A</v>
      </c>
      <c r="BQ23" s="13" t="e">
        <f>IF(Table24[[#This Row],[SELECTED SUBHEADER]],Table24[[#This Row],[UNFAV VAR %]],NA())</f>
        <v>#N/A</v>
      </c>
    </row>
    <row r="24" spans="28:69" x14ac:dyDescent="0.2">
      <c r="AB24" s="6"/>
      <c r="AC24" s="9"/>
      <c r="AD24" s="9"/>
      <c r="AE24" s="9"/>
      <c r="AF24" s="9"/>
      <c r="AG24" s="6"/>
      <c r="AH24" s="18"/>
      <c r="AI24" s="9"/>
      <c r="AJ24" s="9"/>
      <c r="AL24" t="s">
        <v>4</v>
      </c>
      <c r="AM24" t="s">
        <v>46</v>
      </c>
      <c r="AN24" t="s">
        <v>40</v>
      </c>
      <c r="AO24" s="6">
        <v>1756</v>
      </c>
      <c r="AP24" s="18">
        <v>0.41789623988576868</v>
      </c>
      <c r="AR24" t="str">
        <f t="shared" si="11"/>
        <v>Occupancy Costs</v>
      </c>
      <c r="AS24" t="str">
        <f t="shared" si="12"/>
        <v>Waste removal</v>
      </c>
      <c r="AT24" s="6">
        <f t="shared" si="16"/>
        <v>1756</v>
      </c>
      <c r="AU24" s="18">
        <f t="shared" si="17"/>
        <v>0.41789623988576868</v>
      </c>
      <c r="AV24" s="9"/>
      <c r="AW24" s="9">
        <f>RANK(Table212324[[#This Row],[VAR $]],Table212324[VAR $],0)</f>
        <v>19</v>
      </c>
      <c r="AX24" s="9">
        <f>RANK(Table212324[[#This Row],[VAR %]],Table212324[VAR %],0)</f>
        <v>17</v>
      </c>
      <c r="BA24">
        <f>ROW()-ROW(Table24[[#Headers],[RANK]])</f>
        <v>20</v>
      </c>
      <c r="BB24">
        <f>CHOOSE($BB$3,Table212324[[#This Row],[BY $]],Table212324[[#This Row],[BY %]])</f>
        <v>17</v>
      </c>
      <c r="BC24" t="str">
        <f>INDEX(Table212324[SUB-HEADER],MATCH(Table24[[#This Row],[RANK]],Table24[SELECTED RANK],0))</f>
        <v>Marketing &amp; Promotional</v>
      </c>
      <c r="BD24" t="str">
        <f>INDEX(Table212324[ACCOUNT],MATCH(Table24[[#This Row],[RANK]],Table24[SELECTED RANK],0))</f>
        <v>Advertising</v>
      </c>
      <c r="BE24" s="9">
        <f>INDEX(Table212324[VAR $],MATCH(Table24[[#This Row],[RANK]],Table24[SELECTED RANK],0))</f>
        <v>14116</v>
      </c>
      <c r="BF24" s="13">
        <f>INDEX(Table212324[VAR %],MATCH(Table24[[#This Row],[RANK]],Table24[SELECTED RANK],0))</f>
        <v>0.3621437184124785</v>
      </c>
      <c r="BG24" s="20" t="b">
        <f>Table24[[#This Row],[VAR $]]&gt;=0</f>
        <v>1</v>
      </c>
      <c r="BH24" s="9">
        <f>IF(Table24[[#This Row],[IS FAVORABLE]],Table24[[#This Row],[VAR $]],NA())</f>
        <v>14116</v>
      </c>
      <c r="BI24" s="9" t="e">
        <f>IF(Table24[[#This Row],[IS FAVORABLE]],NA(),ABS(Table24[[#This Row],[VAR $]]))</f>
        <v>#N/A</v>
      </c>
      <c r="BJ24" s="10">
        <f>IF(Table24[[#This Row],[IS FAVORABLE]],Table24[[#This Row],[VAR %]],NA())</f>
        <v>0.3621437184124785</v>
      </c>
      <c r="BK24" s="10" t="e">
        <f>IF(Table24[[#This Row],[IS FAVORABLE]],NA(),-Table24[[#This Row],[VAR %]])</f>
        <v>#N/A</v>
      </c>
      <c r="BL24" s="20">
        <f>INDEX(LU_ExpenseSubCat[KEY],MATCH(Table24[[#This Row],[SUB HEADER]],LU_ExpenseSubCat[LOOK-UP],0))</f>
        <v>6</v>
      </c>
      <c r="BM24" s="10" t="b">
        <f>Table24[[#This Row],[SUBHEADER KEY]]=$BM$3</f>
        <v>1</v>
      </c>
      <c r="BN24" s="9">
        <f>IF(Table24[[#This Row],[SELECTED SUBHEADER]],Table24[[#This Row],[FAV VAR $]],NA())</f>
        <v>14116</v>
      </c>
      <c r="BO24" s="9" t="e">
        <f>IF(Table24[[#This Row],[SELECTED SUBHEADER]],Table24[[#This Row],[UNFAV VAR $]],NA())</f>
        <v>#N/A</v>
      </c>
      <c r="BP24" s="13">
        <f>IF(Table24[[#This Row],[SELECTED SUBHEADER]],Table24[[#This Row],[FAV VAR %]],NA())</f>
        <v>0.3621437184124785</v>
      </c>
      <c r="BQ24" s="13" t="e">
        <f>IF(Table24[[#This Row],[SELECTED SUBHEADER]],Table24[[#This Row],[UNFAV VAR %]],NA())</f>
        <v>#N/A</v>
      </c>
    </row>
    <row r="25" spans="28:69" x14ac:dyDescent="0.2">
      <c r="AB25" s="6"/>
      <c r="AC25" s="9"/>
      <c r="AD25" s="9"/>
      <c r="AE25" s="9"/>
      <c r="AF25" s="9"/>
      <c r="AG25" s="6"/>
      <c r="AH25" s="18"/>
      <c r="AI25" s="9"/>
      <c r="AJ25" s="9"/>
      <c r="AL25" t="s">
        <v>4</v>
      </c>
      <c r="AM25" t="s">
        <v>38</v>
      </c>
      <c r="AN25" t="s">
        <v>34</v>
      </c>
      <c r="AO25" s="6">
        <v>454</v>
      </c>
      <c r="AP25" s="18">
        <v>0.43033175355450237</v>
      </c>
      <c r="AR25" t="str">
        <f t="shared" si="11"/>
        <v>Employment Expenses</v>
      </c>
      <c r="AS25" t="str">
        <f t="shared" si="12"/>
        <v>Recruitment costs</v>
      </c>
      <c r="AT25" s="6">
        <f t="shared" si="16"/>
        <v>454</v>
      </c>
      <c r="AU25" s="18">
        <f t="shared" si="17"/>
        <v>0.43033175355450237</v>
      </c>
      <c r="AV25" s="9"/>
      <c r="AW25" s="9">
        <f>RANK(Table212324[[#This Row],[VAR $]],Table212324[VAR $],0)</f>
        <v>27</v>
      </c>
      <c r="AX25" s="9">
        <f>RANK(Table212324[[#This Row],[VAR %]],Table212324[VAR %],0)</f>
        <v>16</v>
      </c>
      <c r="BA25">
        <f>ROW()-ROW(Table24[[#Headers],[RANK]])</f>
        <v>21</v>
      </c>
      <c r="BB25">
        <f>CHOOSE($BB$3,Table212324[[#This Row],[BY $]],Table212324[[#This Row],[BY %]])</f>
        <v>16</v>
      </c>
      <c r="BC25" t="str">
        <f>INDEX(Table212324[SUB-HEADER],MATCH(Table24[[#This Row],[RANK]],Table24[SELECTED RANK],0))</f>
        <v>General &amp; Administrative</v>
      </c>
      <c r="BD25" t="str">
        <f>INDEX(Table212324[ACCOUNT],MATCH(Table24[[#This Row],[RANK]],Table24[SELECTED RANK],0))</f>
        <v>Office Supplies</v>
      </c>
      <c r="BE25" s="9">
        <f>INDEX(Table212324[VAR $],MATCH(Table24[[#This Row],[RANK]],Table24[SELECTED RANK],0))</f>
        <v>328</v>
      </c>
      <c r="BF25" s="13">
        <f>INDEX(Table212324[VAR %],MATCH(Table24[[#This Row],[RANK]],Table24[SELECTED RANK],0))</f>
        <v>0.35690968443960824</v>
      </c>
      <c r="BG25" s="20" t="b">
        <f>Table24[[#This Row],[VAR $]]&gt;=0</f>
        <v>1</v>
      </c>
      <c r="BH25" s="9">
        <f>IF(Table24[[#This Row],[IS FAVORABLE]],Table24[[#This Row],[VAR $]],NA())</f>
        <v>328</v>
      </c>
      <c r="BI25" s="9" t="e">
        <f>IF(Table24[[#This Row],[IS FAVORABLE]],NA(),ABS(Table24[[#This Row],[VAR $]]))</f>
        <v>#N/A</v>
      </c>
      <c r="BJ25" s="10">
        <f>IF(Table24[[#This Row],[IS FAVORABLE]],Table24[[#This Row],[VAR %]],NA())</f>
        <v>0.35690968443960824</v>
      </c>
      <c r="BK25" s="10" t="e">
        <f>IF(Table24[[#This Row],[IS FAVORABLE]],NA(),-Table24[[#This Row],[VAR %]])</f>
        <v>#N/A</v>
      </c>
      <c r="BL25" s="20">
        <f>INDEX(LU_ExpenseSubCat[KEY],MATCH(Table24[[#This Row],[SUB HEADER]],LU_ExpenseSubCat[LOOK-UP],0))</f>
        <v>5</v>
      </c>
      <c r="BM25" s="10" t="b">
        <f>Table24[[#This Row],[SUBHEADER KEY]]=$BM$3</f>
        <v>0</v>
      </c>
      <c r="BN25" s="9" t="e">
        <f>IF(Table24[[#This Row],[SELECTED SUBHEADER]],Table24[[#This Row],[FAV VAR $]],NA())</f>
        <v>#N/A</v>
      </c>
      <c r="BO25" s="9" t="e">
        <f>IF(Table24[[#This Row],[SELECTED SUBHEADER]],Table24[[#This Row],[UNFAV VAR $]],NA())</f>
        <v>#N/A</v>
      </c>
      <c r="BP25" s="13" t="e">
        <f>IF(Table24[[#This Row],[SELECTED SUBHEADER]],Table24[[#This Row],[FAV VAR %]],NA())</f>
        <v>#N/A</v>
      </c>
      <c r="BQ25" s="13" t="e">
        <f>IF(Table24[[#This Row],[SELECTED SUBHEADER]],Table24[[#This Row],[UNFAV VAR %]],NA())</f>
        <v>#N/A</v>
      </c>
    </row>
    <row r="26" spans="28:69" x14ac:dyDescent="0.2">
      <c r="AB26" s="6"/>
      <c r="AC26" s="9"/>
      <c r="AD26" s="9"/>
      <c r="AE26" s="9"/>
      <c r="AF26" s="9"/>
      <c r="AG26" s="6"/>
      <c r="AH26" s="18"/>
      <c r="AI26" s="9"/>
      <c r="AJ26" s="9"/>
      <c r="AL26" t="s">
        <v>4</v>
      </c>
      <c r="AM26" t="s">
        <v>43</v>
      </c>
      <c r="AN26" t="s">
        <v>40</v>
      </c>
      <c r="AO26" s="6">
        <v>10570</v>
      </c>
      <c r="AP26" s="18">
        <v>0.45984512311841991</v>
      </c>
      <c r="AR26" t="str">
        <f t="shared" si="11"/>
        <v>Occupancy Costs</v>
      </c>
      <c r="AS26" t="str">
        <f t="shared" si="12"/>
        <v>Property Insurance</v>
      </c>
      <c r="AT26" s="6">
        <f t="shared" si="16"/>
        <v>10570</v>
      </c>
      <c r="AU26" s="18">
        <f t="shared" si="17"/>
        <v>0.45984512311841991</v>
      </c>
      <c r="AV26" s="9"/>
      <c r="AW26" s="9">
        <f>RANK(Table212324[[#This Row],[VAR $]],Table212324[VAR $],0)</f>
        <v>9</v>
      </c>
      <c r="AX26" s="9">
        <f>RANK(Table212324[[#This Row],[VAR %]],Table212324[VAR %],0)</f>
        <v>15</v>
      </c>
      <c r="BA26">
        <f>ROW()-ROW(Table24[[#Headers],[RANK]])</f>
        <v>22</v>
      </c>
      <c r="BB26">
        <f>CHOOSE($BB$3,Table212324[[#This Row],[BY $]],Table212324[[#This Row],[BY %]])</f>
        <v>15</v>
      </c>
      <c r="BC26" t="str">
        <f>INDEX(Table212324[SUB-HEADER],MATCH(Table24[[#This Row],[RANK]],Table24[SELECTED RANK],0))</f>
        <v>Operating Expenses</v>
      </c>
      <c r="BD26" t="str">
        <f>INDEX(Table212324[ACCOUNT],MATCH(Table24[[#This Row],[RANK]],Table24[SELECTED RANK],0))</f>
        <v>Newspapers &amp; magazines</v>
      </c>
      <c r="BE26" s="9">
        <f>INDEX(Table212324[VAR $],MATCH(Table24[[#This Row],[RANK]],Table24[SELECTED RANK],0))</f>
        <v>6321</v>
      </c>
      <c r="BF26" s="13">
        <f>INDEX(Table212324[VAR %],MATCH(Table24[[#This Row],[RANK]],Table24[SELECTED RANK],0))</f>
        <v>0.33960135389244078</v>
      </c>
      <c r="BG26" s="20" t="b">
        <f>Table24[[#This Row],[VAR $]]&gt;=0</f>
        <v>1</v>
      </c>
      <c r="BH26" s="9">
        <f>IF(Table24[[#This Row],[IS FAVORABLE]],Table24[[#This Row],[VAR $]],NA())</f>
        <v>6321</v>
      </c>
      <c r="BI26" s="9" t="e">
        <f>IF(Table24[[#This Row],[IS FAVORABLE]],NA(),ABS(Table24[[#This Row],[VAR $]]))</f>
        <v>#N/A</v>
      </c>
      <c r="BJ26" s="10">
        <f>IF(Table24[[#This Row],[IS FAVORABLE]],Table24[[#This Row],[VAR %]],NA())</f>
        <v>0.33960135389244078</v>
      </c>
      <c r="BK26" s="10" t="e">
        <f>IF(Table24[[#This Row],[IS FAVORABLE]],NA(),-Table24[[#This Row],[VAR %]])</f>
        <v>#N/A</v>
      </c>
      <c r="BL26" s="20">
        <f>INDEX(LU_ExpenseSubCat[KEY],MATCH(Table24[[#This Row],[SUB HEADER]],LU_ExpenseSubCat[LOOK-UP],0))</f>
        <v>7</v>
      </c>
      <c r="BM26" s="10" t="b">
        <f>Table24[[#This Row],[SUBHEADER KEY]]=$BM$3</f>
        <v>0</v>
      </c>
      <c r="BN26" s="9" t="e">
        <f>IF(Table24[[#This Row],[SELECTED SUBHEADER]],Table24[[#This Row],[FAV VAR $]],NA())</f>
        <v>#N/A</v>
      </c>
      <c r="BO26" s="9" t="e">
        <f>IF(Table24[[#This Row],[SELECTED SUBHEADER]],Table24[[#This Row],[UNFAV VAR $]],NA())</f>
        <v>#N/A</v>
      </c>
      <c r="BP26" s="13" t="e">
        <f>IF(Table24[[#This Row],[SELECTED SUBHEADER]],Table24[[#This Row],[FAV VAR %]],NA())</f>
        <v>#N/A</v>
      </c>
      <c r="BQ26" s="13" t="e">
        <f>IF(Table24[[#This Row],[SELECTED SUBHEADER]],Table24[[#This Row],[UNFAV VAR %]],NA())</f>
        <v>#N/A</v>
      </c>
    </row>
    <row r="27" spans="28:69" x14ac:dyDescent="0.2">
      <c r="AB27" s="6"/>
      <c r="AC27" s="9"/>
      <c r="AD27" s="9"/>
      <c r="AE27" s="9"/>
      <c r="AF27" s="9"/>
      <c r="AG27" s="6"/>
      <c r="AH27" s="18"/>
      <c r="AI27" s="9"/>
      <c r="AJ27" s="9"/>
      <c r="AL27" t="s">
        <v>4</v>
      </c>
      <c r="AM27" t="s">
        <v>26</v>
      </c>
      <c r="AN27" t="s">
        <v>25</v>
      </c>
      <c r="AO27" s="6">
        <v>2530</v>
      </c>
      <c r="AP27" s="18">
        <v>0.47210300429184548</v>
      </c>
      <c r="AR27" t="str">
        <f t="shared" si="11"/>
        <v>Motor Vehicle Expenses</v>
      </c>
      <c r="AS27" t="str">
        <f t="shared" si="12"/>
        <v>Fuel</v>
      </c>
      <c r="AT27" s="6">
        <f t="shared" si="16"/>
        <v>2530</v>
      </c>
      <c r="AU27" s="18">
        <f t="shared" si="17"/>
        <v>0.47210300429184548</v>
      </c>
      <c r="AV27" s="9"/>
      <c r="AW27" s="9">
        <f>RANK(Table212324[[#This Row],[VAR $]],Table212324[VAR $],0)</f>
        <v>17</v>
      </c>
      <c r="AX27" s="9">
        <f>RANK(Table212324[[#This Row],[VAR %]],Table212324[VAR %],0)</f>
        <v>14</v>
      </c>
      <c r="BA27">
        <f>ROW()-ROW(Table24[[#Headers],[RANK]])</f>
        <v>23</v>
      </c>
      <c r="BB27">
        <f>CHOOSE($BB$3,Table212324[[#This Row],[BY $]],Table212324[[#This Row],[BY %]])</f>
        <v>14</v>
      </c>
      <c r="BC27" t="str">
        <f>INDEX(Table212324[SUB-HEADER],MATCH(Table24[[#This Row],[RANK]],Table24[SELECTED RANK],0))</f>
        <v>Motor Vehicle Expenses</v>
      </c>
      <c r="BD27" t="str">
        <f>INDEX(Table212324[ACCOUNT],MATCH(Table24[[#This Row],[RANK]],Table24[SELECTED RANK],0))</f>
        <v>Insurance</v>
      </c>
      <c r="BE27" s="9">
        <f>INDEX(Table212324[VAR $],MATCH(Table24[[#This Row],[RANK]],Table24[SELECTED RANK],0))</f>
        <v>175</v>
      </c>
      <c r="BF27" s="13">
        <f>INDEX(Table212324[VAR %],MATCH(Table24[[#This Row],[RANK]],Table24[SELECTED RANK],0))</f>
        <v>0.33206831119544594</v>
      </c>
      <c r="BG27" s="20" t="b">
        <f>Table24[[#This Row],[VAR $]]&gt;=0</f>
        <v>1</v>
      </c>
      <c r="BH27" s="9">
        <f>IF(Table24[[#This Row],[IS FAVORABLE]],Table24[[#This Row],[VAR $]],NA())</f>
        <v>175</v>
      </c>
      <c r="BI27" s="9" t="e">
        <f>IF(Table24[[#This Row],[IS FAVORABLE]],NA(),ABS(Table24[[#This Row],[VAR $]]))</f>
        <v>#N/A</v>
      </c>
      <c r="BJ27" s="10">
        <f>IF(Table24[[#This Row],[IS FAVORABLE]],Table24[[#This Row],[VAR %]],NA())</f>
        <v>0.33206831119544594</v>
      </c>
      <c r="BK27" s="10" t="e">
        <f>IF(Table24[[#This Row],[IS FAVORABLE]],NA(),-Table24[[#This Row],[VAR %]])</f>
        <v>#N/A</v>
      </c>
      <c r="BL27" s="20">
        <f>INDEX(LU_ExpenseSubCat[KEY],MATCH(Table24[[#This Row],[SUB HEADER]],LU_ExpenseSubCat[LOOK-UP],0))</f>
        <v>1</v>
      </c>
      <c r="BM27" s="10" t="b">
        <f>Table24[[#This Row],[SUBHEADER KEY]]=$BM$3</f>
        <v>0</v>
      </c>
      <c r="BN27" s="9" t="e">
        <f>IF(Table24[[#This Row],[SELECTED SUBHEADER]],Table24[[#This Row],[FAV VAR $]],NA())</f>
        <v>#N/A</v>
      </c>
      <c r="BO27" s="9" t="e">
        <f>IF(Table24[[#This Row],[SELECTED SUBHEADER]],Table24[[#This Row],[UNFAV VAR $]],NA())</f>
        <v>#N/A</v>
      </c>
      <c r="BP27" s="13" t="e">
        <f>IF(Table24[[#This Row],[SELECTED SUBHEADER]],Table24[[#This Row],[FAV VAR %]],NA())</f>
        <v>#N/A</v>
      </c>
      <c r="BQ27" s="13" t="e">
        <f>IF(Table24[[#This Row],[SELECTED SUBHEADER]],Table24[[#This Row],[UNFAV VAR %]],NA())</f>
        <v>#N/A</v>
      </c>
    </row>
    <row r="28" spans="28:69" x14ac:dyDescent="0.2">
      <c r="AB28" s="6"/>
      <c r="AC28" s="9"/>
      <c r="AD28" s="9"/>
      <c r="AE28" s="9"/>
      <c r="AF28" s="9"/>
      <c r="AG28" s="6"/>
      <c r="AH28" s="18"/>
      <c r="AI28" s="9"/>
      <c r="AJ28" s="9"/>
      <c r="AL28" t="s">
        <v>4</v>
      </c>
      <c r="AM28" t="s">
        <v>42</v>
      </c>
      <c r="AN28" t="s">
        <v>40</v>
      </c>
      <c r="AO28" s="6">
        <v>999</v>
      </c>
      <c r="AP28" s="18">
        <v>0.49333333333333335</v>
      </c>
      <c r="AR28" t="str">
        <f t="shared" si="11"/>
        <v>Occupancy Costs</v>
      </c>
      <c r="AS28" t="str">
        <f t="shared" si="12"/>
        <v>Telephones</v>
      </c>
      <c r="AT28" s="6">
        <f t="shared" si="16"/>
        <v>999</v>
      </c>
      <c r="AU28" s="18">
        <f t="shared" si="17"/>
        <v>0.49333333333333335</v>
      </c>
      <c r="AV28" s="9"/>
      <c r="AW28" s="9">
        <f>RANK(Table212324[[#This Row],[VAR $]],Table212324[VAR $],0)</f>
        <v>23</v>
      </c>
      <c r="AX28" s="9">
        <f>RANK(Table212324[[#This Row],[VAR %]],Table212324[VAR %],0)</f>
        <v>13</v>
      </c>
      <c r="BA28">
        <f>ROW()-ROW(Table24[[#Headers],[RANK]])</f>
        <v>24</v>
      </c>
      <c r="BB28">
        <f>CHOOSE($BB$3,Table212324[[#This Row],[BY $]],Table212324[[#This Row],[BY %]])</f>
        <v>13</v>
      </c>
      <c r="BC28" t="str">
        <f>INDEX(Table212324[SUB-HEADER],MATCH(Table24[[#This Row],[RANK]],Table24[SELECTED RANK],0))</f>
        <v>Operating Expenses</v>
      </c>
      <c r="BD28" t="str">
        <f>INDEX(Table212324[ACCOUNT],MATCH(Table24[[#This Row],[RANK]],Table24[SELECTED RANK],0))</f>
        <v>Entertainment/Meals</v>
      </c>
      <c r="BE28" s="9">
        <f>INDEX(Table212324[VAR $],MATCH(Table24[[#This Row],[RANK]],Table24[SELECTED RANK],0))</f>
        <v>3078</v>
      </c>
      <c r="BF28" s="13">
        <f>INDEX(Table212324[VAR %],MATCH(Table24[[#This Row],[RANK]],Table24[SELECTED RANK],0))</f>
        <v>0.32247249869041383</v>
      </c>
      <c r="BG28" s="20" t="b">
        <f>Table24[[#This Row],[VAR $]]&gt;=0</f>
        <v>1</v>
      </c>
      <c r="BH28" s="9">
        <f>IF(Table24[[#This Row],[IS FAVORABLE]],Table24[[#This Row],[VAR $]],NA())</f>
        <v>3078</v>
      </c>
      <c r="BI28" s="9" t="e">
        <f>IF(Table24[[#This Row],[IS FAVORABLE]],NA(),ABS(Table24[[#This Row],[VAR $]]))</f>
        <v>#N/A</v>
      </c>
      <c r="BJ28" s="10">
        <f>IF(Table24[[#This Row],[IS FAVORABLE]],Table24[[#This Row],[VAR %]],NA())</f>
        <v>0.32247249869041383</v>
      </c>
      <c r="BK28" s="10" t="e">
        <f>IF(Table24[[#This Row],[IS FAVORABLE]],NA(),-Table24[[#This Row],[VAR %]])</f>
        <v>#N/A</v>
      </c>
      <c r="BL28" s="20">
        <f>INDEX(LU_ExpenseSubCat[KEY],MATCH(Table24[[#This Row],[SUB HEADER]],LU_ExpenseSubCat[LOOK-UP],0))</f>
        <v>7</v>
      </c>
      <c r="BM28" s="10" t="b">
        <f>Table24[[#This Row],[SUBHEADER KEY]]=$BM$3</f>
        <v>0</v>
      </c>
      <c r="BN28" s="9" t="e">
        <f>IF(Table24[[#This Row],[SELECTED SUBHEADER]],Table24[[#This Row],[FAV VAR $]],NA())</f>
        <v>#N/A</v>
      </c>
      <c r="BO28" s="9" t="e">
        <f>IF(Table24[[#This Row],[SELECTED SUBHEADER]],Table24[[#This Row],[UNFAV VAR $]],NA())</f>
        <v>#N/A</v>
      </c>
      <c r="BP28" s="13" t="e">
        <f>IF(Table24[[#This Row],[SELECTED SUBHEADER]],Table24[[#This Row],[FAV VAR %]],NA())</f>
        <v>#N/A</v>
      </c>
      <c r="BQ28" s="13" t="e">
        <f>IF(Table24[[#This Row],[SELECTED SUBHEADER]],Table24[[#This Row],[UNFAV VAR %]],NA())</f>
        <v>#N/A</v>
      </c>
    </row>
    <row r="29" spans="28:69" x14ac:dyDescent="0.2">
      <c r="AB29" s="6"/>
      <c r="AC29" s="9"/>
      <c r="AD29" s="9"/>
      <c r="AE29" s="9"/>
      <c r="AF29" s="9"/>
      <c r="AG29" s="6"/>
      <c r="AH29" s="18"/>
      <c r="AI29" s="9"/>
      <c r="AJ29" s="9"/>
      <c r="AL29" t="s">
        <v>4</v>
      </c>
      <c r="AM29" t="s">
        <v>33</v>
      </c>
      <c r="AN29" t="s">
        <v>31</v>
      </c>
      <c r="AO29" s="6">
        <v>1043</v>
      </c>
      <c r="AP29" s="18">
        <v>0.55715811965811968</v>
      </c>
      <c r="AR29" t="str">
        <f t="shared" si="11"/>
        <v>Website Expenses</v>
      </c>
      <c r="AS29" t="str">
        <f t="shared" si="12"/>
        <v>Hosting expenses</v>
      </c>
      <c r="AT29" s="6">
        <f t="shared" si="16"/>
        <v>1043</v>
      </c>
      <c r="AU29" s="18">
        <f t="shared" si="17"/>
        <v>0.55715811965811968</v>
      </c>
      <c r="AV29" s="9"/>
      <c r="AW29" s="9">
        <f>RANK(Table212324[[#This Row],[VAR $]],Table212324[VAR $],0)</f>
        <v>22</v>
      </c>
      <c r="AX29" s="9">
        <f>RANK(Table212324[[#This Row],[VAR %]],Table212324[VAR %],0)</f>
        <v>12</v>
      </c>
      <c r="BA29">
        <f>ROW()-ROW(Table24[[#Headers],[RANK]])</f>
        <v>25</v>
      </c>
      <c r="BB29">
        <f>CHOOSE($BB$3,Table212324[[#This Row],[BY $]],Table212324[[#This Row],[BY %]])</f>
        <v>12</v>
      </c>
      <c r="BC29" t="str">
        <f>INDEX(Table212324[SUB-HEADER],MATCH(Table24[[#This Row],[RANK]],Table24[SELECTED RANK],0))</f>
        <v>General &amp; Administrative</v>
      </c>
      <c r="BD29" t="str">
        <f>INDEX(Table212324[ACCOUNT],MATCH(Table24[[#This Row],[RANK]],Table24[SELECTED RANK],0))</f>
        <v>Consultant fees</v>
      </c>
      <c r="BE29" s="9">
        <f>INDEX(Table212324[VAR $],MATCH(Table24[[#This Row],[RANK]],Table24[SELECTED RANK],0))</f>
        <v>15408</v>
      </c>
      <c r="BF29" s="13">
        <f>INDEX(Table212324[VAR %],MATCH(Table24[[#This Row],[RANK]],Table24[SELECTED RANK],0))</f>
        <v>0.31620423575767526</v>
      </c>
      <c r="BG29" s="20" t="b">
        <f>Table24[[#This Row],[VAR $]]&gt;=0</f>
        <v>1</v>
      </c>
      <c r="BH29" s="9">
        <f>IF(Table24[[#This Row],[IS FAVORABLE]],Table24[[#This Row],[VAR $]],NA())</f>
        <v>15408</v>
      </c>
      <c r="BI29" s="9" t="e">
        <f>IF(Table24[[#This Row],[IS FAVORABLE]],NA(),ABS(Table24[[#This Row],[VAR $]]))</f>
        <v>#N/A</v>
      </c>
      <c r="BJ29" s="10">
        <f>IF(Table24[[#This Row],[IS FAVORABLE]],Table24[[#This Row],[VAR %]],NA())</f>
        <v>0.31620423575767526</v>
      </c>
      <c r="BK29" s="10" t="e">
        <f>IF(Table24[[#This Row],[IS FAVORABLE]],NA(),-Table24[[#This Row],[VAR %]])</f>
        <v>#N/A</v>
      </c>
      <c r="BL29" s="20">
        <f>INDEX(LU_ExpenseSubCat[KEY],MATCH(Table24[[#This Row],[SUB HEADER]],LU_ExpenseSubCat[LOOK-UP],0))</f>
        <v>5</v>
      </c>
      <c r="BM29" s="10" t="b">
        <f>Table24[[#This Row],[SUBHEADER KEY]]=$BM$3</f>
        <v>0</v>
      </c>
      <c r="BN29" s="9" t="e">
        <f>IF(Table24[[#This Row],[SELECTED SUBHEADER]],Table24[[#This Row],[FAV VAR $]],NA())</f>
        <v>#N/A</v>
      </c>
      <c r="BO29" s="9" t="e">
        <f>IF(Table24[[#This Row],[SELECTED SUBHEADER]],Table24[[#This Row],[UNFAV VAR $]],NA())</f>
        <v>#N/A</v>
      </c>
      <c r="BP29" s="13" t="e">
        <f>IF(Table24[[#This Row],[SELECTED SUBHEADER]],Table24[[#This Row],[FAV VAR %]],NA())</f>
        <v>#N/A</v>
      </c>
      <c r="BQ29" s="13" t="e">
        <f>IF(Table24[[#This Row],[SELECTED SUBHEADER]],Table24[[#This Row],[UNFAV VAR %]],NA())</f>
        <v>#N/A</v>
      </c>
    </row>
    <row r="30" spans="28:69" x14ac:dyDescent="0.2">
      <c r="AB30" s="6"/>
      <c r="AC30" s="9"/>
      <c r="AD30" s="9"/>
      <c r="AE30" s="9"/>
      <c r="AF30" s="9"/>
      <c r="AG30" s="6"/>
      <c r="AH30" s="18"/>
      <c r="AI30" s="9"/>
      <c r="AJ30" s="9"/>
      <c r="AL30" t="s">
        <v>4</v>
      </c>
      <c r="AM30" t="s">
        <v>18</v>
      </c>
      <c r="AN30" t="s">
        <v>16</v>
      </c>
      <c r="AO30" s="6">
        <v>8317</v>
      </c>
      <c r="AP30" s="18">
        <v>0.58471597300337452</v>
      </c>
      <c r="AR30" t="str">
        <f t="shared" si="11"/>
        <v>Operating Expenses</v>
      </c>
      <c r="AS30" t="str">
        <f t="shared" si="12"/>
        <v>Parking/Taxis/Tolls</v>
      </c>
      <c r="AT30" s="6">
        <f t="shared" si="16"/>
        <v>8317</v>
      </c>
      <c r="AU30" s="18">
        <f t="shared" si="17"/>
        <v>0.58471597300337452</v>
      </c>
      <c r="AV30" s="9"/>
      <c r="AW30" s="9">
        <f>RANK(Table212324[[#This Row],[VAR $]],Table212324[VAR $],0)</f>
        <v>10</v>
      </c>
      <c r="AX30" s="9">
        <f>RANK(Table212324[[#This Row],[VAR %]],Table212324[VAR %],0)</f>
        <v>11</v>
      </c>
      <c r="BA30">
        <f>ROW()-ROW(Table24[[#Headers],[RANK]])</f>
        <v>26</v>
      </c>
      <c r="BB30">
        <f>CHOOSE($BB$3,Table212324[[#This Row],[BY $]],Table212324[[#This Row],[BY %]])</f>
        <v>11</v>
      </c>
      <c r="BC30" t="str">
        <f>INDEX(Table212324[SUB-HEADER],MATCH(Table24[[#This Row],[RANK]],Table24[SELECTED RANK],0))</f>
        <v>Website Expenses</v>
      </c>
      <c r="BD30" t="str">
        <f>INDEX(Table212324[ACCOUNT],MATCH(Table24[[#This Row],[RANK]],Table24[SELECTED RANK],0))</f>
        <v>Domain name registration</v>
      </c>
      <c r="BE30" s="9">
        <f>INDEX(Table212324[VAR $],MATCH(Table24[[#This Row],[RANK]],Table24[SELECTED RANK],0))</f>
        <v>11216</v>
      </c>
      <c r="BF30" s="13">
        <f>INDEX(Table212324[VAR %],MATCH(Table24[[#This Row],[RANK]],Table24[SELECTED RANK],0))</f>
        <v>0.31095954975186446</v>
      </c>
      <c r="BG30" s="20" t="b">
        <f>Table24[[#This Row],[VAR $]]&gt;=0</f>
        <v>1</v>
      </c>
      <c r="BH30" s="9">
        <f>IF(Table24[[#This Row],[IS FAVORABLE]],Table24[[#This Row],[VAR $]],NA())</f>
        <v>11216</v>
      </c>
      <c r="BI30" s="9" t="e">
        <f>IF(Table24[[#This Row],[IS FAVORABLE]],NA(),ABS(Table24[[#This Row],[VAR $]]))</f>
        <v>#N/A</v>
      </c>
      <c r="BJ30" s="10">
        <f>IF(Table24[[#This Row],[IS FAVORABLE]],Table24[[#This Row],[VAR %]],NA())</f>
        <v>0.31095954975186446</v>
      </c>
      <c r="BK30" s="10" t="e">
        <f>IF(Table24[[#This Row],[IS FAVORABLE]],NA(),-Table24[[#This Row],[VAR %]])</f>
        <v>#N/A</v>
      </c>
      <c r="BL30" s="20">
        <f>INDEX(LU_ExpenseSubCat[KEY],MATCH(Table24[[#This Row],[SUB HEADER]],LU_ExpenseSubCat[LOOK-UP],0))</f>
        <v>2</v>
      </c>
      <c r="BM30" s="10" t="b">
        <f>Table24[[#This Row],[SUBHEADER KEY]]=$BM$3</f>
        <v>0</v>
      </c>
      <c r="BN30" s="9" t="e">
        <f>IF(Table24[[#This Row],[SELECTED SUBHEADER]],Table24[[#This Row],[FAV VAR $]],NA())</f>
        <v>#N/A</v>
      </c>
      <c r="BO30" s="9" t="e">
        <f>IF(Table24[[#This Row],[SELECTED SUBHEADER]],Table24[[#This Row],[UNFAV VAR $]],NA())</f>
        <v>#N/A</v>
      </c>
      <c r="BP30" s="13" t="e">
        <f>IF(Table24[[#This Row],[SELECTED SUBHEADER]],Table24[[#This Row],[FAV VAR %]],NA())</f>
        <v>#N/A</v>
      </c>
      <c r="BQ30" s="13" t="e">
        <f>IF(Table24[[#This Row],[SELECTED SUBHEADER]],Table24[[#This Row],[UNFAV VAR %]],NA())</f>
        <v>#N/A</v>
      </c>
    </row>
    <row r="31" spans="28:69" x14ac:dyDescent="0.2">
      <c r="AB31" s="6"/>
      <c r="AC31" s="9"/>
      <c r="AD31" s="9"/>
      <c r="AE31" s="9"/>
      <c r="AF31" s="9"/>
      <c r="AG31" s="6"/>
      <c r="AH31" s="18"/>
      <c r="AI31" s="9"/>
      <c r="AJ31" s="9"/>
      <c r="AL31" t="s">
        <v>4</v>
      </c>
      <c r="AM31" t="s">
        <v>45</v>
      </c>
      <c r="AN31" t="s">
        <v>40</v>
      </c>
      <c r="AO31" s="6">
        <v>1685</v>
      </c>
      <c r="AP31" s="18">
        <v>0.60764514965741079</v>
      </c>
      <c r="AR31" t="str">
        <f t="shared" si="11"/>
        <v>Occupancy Costs</v>
      </c>
      <c r="AS31" t="str">
        <f t="shared" si="12"/>
        <v>Repair &amp; maintenance</v>
      </c>
      <c r="AT31" s="6">
        <f t="shared" si="16"/>
        <v>1685</v>
      </c>
      <c r="AU31" s="18">
        <f t="shared" si="17"/>
        <v>0.60764514965741079</v>
      </c>
      <c r="AV31" s="9"/>
      <c r="AW31" s="9">
        <f>RANK(Table212324[[#This Row],[VAR $]],Table212324[VAR $],0)</f>
        <v>20</v>
      </c>
      <c r="AX31" s="9">
        <f>RANK(Table212324[[#This Row],[VAR %]],Table212324[VAR %],0)</f>
        <v>10</v>
      </c>
      <c r="BA31">
        <f>ROW()-ROW(Table24[[#Headers],[RANK]])</f>
        <v>27</v>
      </c>
      <c r="BB31">
        <f>CHOOSE($BB$3,Table212324[[#This Row],[BY $]],Table212324[[#This Row],[BY %]])</f>
        <v>10</v>
      </c>
      <c r="BC31" t="str">
        <f>INDEX(Table212324[SUB-HEADER],MATCH(Table24[[#This Row],[RANK]],Table24[SELECTED RANK],0))</f>
        <v>Employment Expenses</v>
      </c>
      <c r="BD31" t="str">
        <f>INDEX(Table212324[ACCOUNT],MATCH(Table24[[#This Row],[RANK]],Table24[SELECTED RANK],0))</f>
        <v>Superannuation</v>
      </c>
      <c r="BE31" s="9">
        <f>INDEX(Table212324[VAR $],MATCH(Table24[[#This Row],[RANK]],Table24[SELECTED RANK],0))</f>
        <v>4448</v>
      </c>
      <c r="BF31" s="13">
        <f>INDEX(Table212324[VAR %],MATCH(Table24[[#This Row],[RANK]],Table24[SELECTED RANK],0))</f>
        <v>0.29113758345333157</v>
      </c>
      <c r="BG31" s="20" t="b">
        <f>Table24[[#This Row],[VAR $]]&gt;=0</f>
        <v>1</v>
      </c>
      <c r="BH31" s="9">
        <f>IF(Table24[[#This Row],[IS FAVORABLE]],Table24[[#This Row],[VAR $]],NA())</f>
        <v>4448</v>
      </c>
      <c r="BI31" s="9" t="e">
        <f>IF(Table24[[#This Row],[IS FAVORABLE]],NA(),ABS(Table24[[#This Row],[VAR $]]))</f>
        <v>#N/A</v>
      </c>
      <c r="BJ31" s="10">
        <f>IF(Table24[[#This Row],[IS FAVORABLE]],Table24[[#This Row],[VAR %]],NA())</f>
        <v>0.29113758345333157</v>
      </c>
      <c r="BK31" s="10" t="e">
        <f>IF(Table24[[#This Row],[IS FAVORABLE]],NA(),-Table24[[#This Row],[VAR %]])</f>
        <v>#N/A</v>
      </c>
      <c r="BL31" s="20">
        <f>INDEX(LU_ExpenseSubCat[KEY],MATCH(Table24[[#This Row],[SUB HEADER]],LU_ExpenseSubCat[LOOK-UP],0))</f>
        <v>3</v>
      </c>
      <c r="BM31" s="10" t="b">
        <f>Table24[[#This Row],[SUBHEADER KEY]]=$BM$3</f>
        <v>0</v>
      </c>
      <c r="BN31" s="9" t="e">
        <f>IF(Table24[[#This Row],[SELECTED SUBHEADER]],Table24[[#This Row],[FAV VAR $]],NA())</f>
        <v>#N/A</v>
      </c>
      <c r="BO31" s="9" t="e">
        <f>IF(Table24[[#This Row],[SELECTED SUBHEADER]],Table24[[#This Row],[UNFAV VAR $]],NA())</f>
        <v>#N/A</v>
      </c>
      <c r="BP31" s="13" t="e">
        <f>IF(Table24[[#This Row],[SELECTED SUBHEADER]],Table24[[#This Row],[FAV VAR %]],NA())</f>
        <v>#N/A</v>
      </c>
      <c r="BQ31" s="13" t="e">
        <f>IF(Table24[[#This Row],[SELECTED SUBHEADER]],Table24[[#This Row],[UNFAV VAR %]],NA())</f>
        <v>#N/A</v>
      </c>
    </row>
    <row r="32" spans="28:69" x14ac:dyDescent="0.2">
      <c r="AB32" s="6"/>
      <c r="AC32" s="9"/>
      <c r="AD32" s="9"/>
      <c r="AE32" s="9"/>
      <c r="AF32" s="9"/>
      <c r="AG32" s="6"/>
      <c r="AH32" s="18"/>
      <c r="AI32" s="9"/>
      <c r="AJ32" s="9"/>
      <c r="AL32" t="s">
        <v>4</v>
      </c>
      <c r="AM32" t="s">
        <v>28</v>
      </c>
      <c r="AN32" t="s">
        <v>25</v>
      </c>
      <c r="AO32" s="6">
        <v>253</v>
      </c>
      <c r="AP32" s="18">
        <v>0.62009803921568629</v>
      </c>
      <c r="AR32" t="str">
        <f t="shared" si="11"/>
        <v>Motor Vehicle Expenses</v>
      </c>
      <c r="AS32" t="str">
        <f t="shared" si="12"/>
        <v>Tyres &amp; other replacement costs</v>
      </c>
      <c r="AT32" s="6">
        <f t="shared" si="16"/>
        <v>253</v>
      </c>
      <c r="AU32" s="18">
        <f t="shared" si="17"/>
        <v>0.62009803921568629</v>
      </c>
      <c r="AV32" s="9"/>
      <c r="AW32" s="9">
        <f>RANK(Table212324[[#This Row],[VAR $]],Table212324[VAR $],0)</f>
        <v>30</v>
      </c>
      <c r="AX32" s="9">
        <f>RANK(Table212324[[#This Row],[VAR %]],Table212324[VAR %],0)</f>
        <v>9</v>
      </c>
      <c r="BA32">
        <f>ROW()-ROW(Table24[[#Headers],[RANK]])</f>
        <v>28</v>
      </c>
      <c r="BB32">
        <f>CHOOSE($BB$3,Table212324[[#This Row],[BY $]],Table212324[[#This Row],[BY %]])</f>
        <v>9</v>
      </c>
      <c r="BC32" t="str">
        <f>INDEX(Table212324[SUB-HEADER],MATCH(Table24[[#This Row],[RANK]],Table24[SELECTED RANK],0))</f>
        <v>Occupancy Costs</v>
      </c>
      <c r="BD32" t="str">
        <f>INDEX(Table212324[ACCOUNT],MATCH(Table24[[#This Row],[RANK]],Table24[SELECTED RANK],0))</f>
        <v>Water</v>
      </c>
      <c r="BE32" s="9">
        <f>INDEX(Table212324[VAR $],MATCH(Table24[[#This Row],[RANK]],Table24[SELECTED RANK],0))</f>
        <v>742</v>
      </c>
      <c r="BF32" s="13">
        <f>INDEX(Table212324[VAR %],MATCH(Table24[[#This Row],[RANK]],Table24[SELECTED RANK],0))</f>
        <v>0.22830769230769229</v>
      </c>
      <c r="BG32" s="20" t="b">
        <f>Table24[[#This Row],[VAR $]]&gt;=0</f>
        <v>1</v>
      </c>
      <c r="BH32" s="9">
        <f>IF(Table24[[#This Row],[IS FAVORABLE]],Table24[[#This Row],[VAR $]],NA())</f>
        <v>742</v>
      </c>
      <c r="BI32" s="9" t="e">
        <f>IF(Table24[[#This Row],[IS FAVORABLE]],NA(),ABS(Table24[[#This Row],[VAR $]]))</f>
        <v>#N/A</v>
      </c>
      <c r="BJ32" s="10">
        <f>IF(Table24[[#This Row],[IS FAVORABLE]],Table24[[#This Row],[VAR %]],NA())</f>
        <v>0.22830769230769229</v>
      </c>
      <c r="BK32" s="10" t="e">
        <f>IF(Table24[[#This Row],[IS FAVORABLE]],NA(),-Table24[[#This Row],[VAR %]])</f>
        <v>#N/A</v>
      </c>
      <c r="BL32" s="20">
        <f>INDEX(LU_ExpenseSubCat[KEY],MATCH(Table24[[#This Row],[SUB HEADER]],LU_ExpenseSubCat[LOOK-UP],0))</f>
        <v>4</v>
      </c>
      <c r="BM32" s="10" t="b">
        <f>Table24[[#This Row],[SUBHEADER KEY]]=$BM$3</f>
        <v>0</v>
      </c>
      <c r="BN32" s="9" t="e">
        <f>IF(Table24[[#This Row],[SELECTED SUBHEADER]],Table24[[#This Row],[FAV VAR $]],NA())</f>
        <v>#N/A</v>
      </c>
      <c r="BO32" s="9" t="e">
        <f>IF(Table24[[#This Row],[SELECTED SUBHEADER]],Table24[[#This Row],[UNFAV VAR $]],NA())</f>
        <v>#N/A</v>
      </c>
      <c r="BP32" s="13" t="e">
        <f>IF(Table24[[#This Row],[SELECTED SUBHEADER]],Table24[[#This Row],[FAV VAR %]],NA())</f>
        <v>#N/A</v>
      </c>
      <c r="BQ32" s="13" t="e">
        <f>IF(Table24[[#This Row],[SELECTED SUBHEADER]],Table24[[#This Row],[UNFAV VAR %]],NA())</f>
        <v>#N/A</v>
      </c>
    </row>
    <row r="33" spans="28:69" x14ac:dyDescent="0.2">
      <c r="AB33" s="6"/>
      <c r="AC33" s="9"/>
      <c r="AD33" s="9"/>
      <c r="AE33" s="9"/>
      <c r="AF33" s="9"/>
      <c r="AG33" s="6"/>
      <c r="AH33" s="18"/>
      <c r="AI33" s="9"/>
      <c r="AJ33" s="9"/>
      <c r="AL33" t="s">
        <v>4</v>
      </c>
      <c r="AM33" t="s">
        <v>44</v>
      </c>
      <c r="AN33" t="s">
        <v>40</v>
      </c>
      <c r="AO33" s="6">
        <v>59917</v>
      </c>
      <c r="AP33" s="18">
        <v>0.62796864191837676</v>
      </c>
      <c r="AR33" t="str">
        <f t="shared" si="11"/>
        <v>Occupancy Costs</v>
      </c>
      <c r="AS33" t="str">
        <f t="shared" si="12"/>
        <v>Rent</v>
      </c>
      <c r="AT33" s="6">
        <f t="shared" si="16"/>
        <v>59917</v>
      </c>
      <c r="AU33" s="18">
        <f t="shared" si="17"/>
        <v>0.62796864191837676</v>
      </c>
      <c r="AV33" s="9"/>
      <c r="AW33" s="9">
        <f>RANK(Table212324[[#This Row],[VAR $]],Table212324[VAR $],0)</f>
        <v>1</v>
      </c>
      <c r="AX33" s="9">
        <f>RANK(Table212324[[#This Row],[VAR %]],Table212324[VAR %],0)</f>
        <v>8</v>
      </c>
      <c r="BA33">
        <f>ROW()-ROW(Table24[[#Headers],[RANK]])</f>
        <v>29</v>
      </c>
      <c r="BB33">
        <f>CHOOSE($BB$3,Table212324[[#This Row],[BY $]],Table212324[[#This Row],[BY %]])</f>
        <v>8</v>
      </c>
      <c r="BC33" t="str">
        <f>INDEX(Table212324[SUB-HEADER],MATCH(Table24[[#This Row],[RANK]],Table24[SELECTED RANK],0))</f>
        <v>General &amp; Administrative</v>
      </c>
      <c r="BD33" t="str">
        <f>INDEX(Table212324[ACCOUNT],MATCH(Table24[[#This Row],[RANK]],Table24[SELECTED RANK],0))</f>
        <v>Business insurance</v>
      </c>
      <c r="BE33" s="9">
        <f>INDEX(Table212324[VAR $],MATCH(Table24[[#This Row],[RANK]],Table24[SELECTED RANK],0))</f>
        <v>5853</v>
      </c>
      <c r="BF33" s="13">
        <f>INDEX(Table212324[VAR %],MATCH(Table24[[#This Row],[RANK]],Table24[SELECTED RANK],0))</f>
        <v>0.22080126754187415</v>
      </c>
      <c r="BG33" s="20" t="b">
        <f>Table24[[#This Row],[VAR $]]&gt;=0</f>
        <v>1</v>
      </c>
      <c r="BH33" s="9">
        <f>IF(Table24[[#This Row],[IS FAVORABLE]],Table24[[#This Row],[VAR $]],NA())</f>
        <v>5853</v>
      </c>
      <c r="BI33" s="9" t="e">
        <f>IF(Table24[[#This Row],[IS FAVORABLE]],NA(),ABS(Table24[[#This Row],[VAR $]]))</f>
        <v>#N/A</v>
      </c>
      <c r="BJ33" s="10">
        <f>IF(Table24[[#This Row],[IS FAVORABLE]],Table24[[#This Row],[VAR %]],NA())</f>
        <v>0.22080126754187415</v>
      </c>
      <c r="BK33" s="10" t="e">
        <f>IF(Table24[[#This Row],[IS FAVORABLE]],NA(),-Table24[[#This Row],[VAR %]])</f>
        <v>#N/A</v>
      </c>
      <c r="BL33" s="20">
        <f>INDEX(LU_ExpenseSubCat[KEY],MATCH(Table24[[#This Row],[SUB HEADER]],LU_ExpenseSubCat[LOOK-UP],0))</f>
        <v>5</v>
      </c>
      <c r="BM33" s="10" t="b">
        <f>Table24[[#This Row],[SUBHEADER KEY]]=$BM$3</f>
        <v>0</v>
      </c>
      <c r="BN33" s="9" t="e">
        <f>IF(Table24[[#This Row],[SELECTED SUBHEADER]],Table24[[#This Row],[FAV VAR $]],NA())</f>
        <v>#N/A</v>
      </c>
      <c r="BO33" s="9" t="e">
        <f>IF(Table24[[#This Row],[SELECTED SUBHEADER]],Table24[[#This Row],[UNFAV VAR $]],NA())</f>
        <v>#N/A</v>
      </c>
      <c r="BP33" s="13" t="e">
        <f>IF(Table24[[#This Row],[SELECTED SUBHEADER]],Table24[[#This Row],[FAV VAR %]],NA())</f>
        <v>#N/A</v>
      </c>
      <c r="BQ33" s="13" t="e">
        <f>IF(Table24[[#This Row],[SELECTED SUBHEADER]],Table24[[#This Row],[UNFAV VAR %]],NA())</f>
        <v>#N/A</v>
      </c>
    </row>
    <row r="34" spans="28:69" x14ac:dyDescent="0.2">
      <c r="AB34" s="6"/>
      <c r="AC34" s="9"/>
      <c r="AD34" s="9"/>
      <c r="AE34" s="9"/>
      <c r="AF34" s="9"/>
      <c r="AG34" s="6"/>
      <c r="AH34" s="18"/>
      <c r="AI34" s="9"/>
      <c r="AJ34" s="9"/>
      <c r="AL34" t="s">
        <v>4</v>
      </c>
      <c r="AM34" t="s">
        <v>7</v>
      </c>
      <c r="AN34" t="s">
        <v>102</v>
      </c>
      <c r="AO34" s="6">
        <v>749</v>
      </c>
      <c r="AP34" s="18">
        <v>0.63798977853492334</v>
      </c>
      <c r="AR34" t="str">
        <f t="shared" si="11"/>
        <v>General &amp; Administrative</v>
      </c>
      <c r="AS34" t="str">
        <f t="shared" si="12"/>
        <v>Credit card commission</v>
      </c>
      <c r="AT34" s="6">
        <f t="shared" si="16"/>
        <v>749</v>
      </c>
      <c r="AU34" s="18">
        <f t="shared" si="17"/>
        <v>0.63798977853492334</v>
      </c>
      <c r="AV34" s="9"/>
      <c r="AW34" s="9">
        <f>RANK(Table212324[[#This Row],[VAR $]],Table212324[VAR $],0)</f>
        <v>24</v>
      </c>
      <c r="AX34" s="9">
        <f>RANK(Table212324[[#This Row],[VAR %]],Table212324[VAR %],0)</f>
        <v>7</v>
      </c>
      <c r="BA34">
        <f>ROW()-ROW(Table24[[#Headers],[RANK]])</f>
        <v>30</v>
      </c>
      <c r="BB34">
        <f>CHOOSE($BB$3,Table212324[[#This Row],[BY $]],Table212324[[#This Row],[BY %]])</f>
        <v>7</v>
      </c>
      <c r="BC34" t="str">
        <f>INDEX(Table212324[SUB-HEADER],MATCH(Table24[[#This Row],[RANK]],Table24[SELECTED RANK],0))</f>
        <v>Operating Expenses</v>
      </c>
      <c r="BD34" t="str">
        <f>INDEX(Table212324[ACCOUNT],MATCH(Table24[[#This Row],[RANK]],Table24[SELECTED RANK],0))</f>
        <v>Laundry/dry cleaning</v>
      </c>
      <c r="BE34" s="9">
        <f>INDEX(Table212324[VAR $],MATCH(Table24[[#This Row],[RANK]],Table24[SELECTED RANK],0))</f>
        <v>223</v>
      </c>
      <c r="BF34" s="13">
        <f>INDEX(Table212324[VAR %],MATCH(Table24[[#This Row],[RANK]],Table24[SELECTED RANK],0))</f>
        <v>0.17712470214455917</v>
      </c>
      <c r="BG34" s="20" t="b">
        <f>Table24[[#This Row],[VAR $]]&gt;=0</f>
        <v>1</v>
      </c>
      <c r="BH34" s="9">
        <f>IF(Table24[[#This Row],[IS FAVORABLE]],Table24[[#This Row],[VAR $]],NA())</f>
        <v>223</v>
      </c>
      <c r="BI34" s="9" t="e">
        <f>IF(Table24[[#This Row],[IS FAVORABLE]],NA(),ABS(Table24[[#This Row],[VAR $]]))</f>
        <v>#N/A</v>
      </c>
      <c r="BJ34" s="10">
        <f>IF(Table24[[#This Row],[IS FAVORABLE]],Table24[[#This Row],[VAR %]],NA())</f>
        <v>0.17712470214455917</v>
      </c>
      <c r="BK34" s="10" t="e">
        <f>IF(Table24[[#This Row],[IS FAVORABLE]],NA(),-Table24[[#This Row],[VAR %]])</f>
        <v>#N/A</v>
      </c>
      <c r="BL34" s="20">
        <f>INDEX(LU_ExpenseSubCat[KEY],MATCH(Table24[[#This Row],[SUB HEADER]],LU_ExpenseSubCat[LOOK-UP],0))</f>
        <v>7</v>
      </c>
      <c r="BM34" s="10" t="b">
        <f>Table24[[#This Row],[SUBHEADER KEY]]=$BM$3</f>
        <v>0</v>
      </c>
      <c r="BN34" s="9" t="e">
        <f>IF(Table24[[#This Row],[SELECTED SUBHEADER]],Table24[[#This Row],[FAV VAR $]],NA())</f>
        <v>#N/A</v>
      </c>
      <c r="BO34" s="9" t="e">
        <f>IF(Table24[[#This Row],[SELECTED SUBHEADER]],Table24[[#This Row],[UNFAV VAR $]],NA())</f>
        <v>#N/A</v>
      </c>
      <c r="BP34" s="13" t="e">
        <f>IF(Table24[[#This Row],[SELECTED SUBHEADER]],Table24[[#This Row],[FAV VAR %]],NA())</f>
        <v>#N/A</v>
      </c>
      <c r="BQ34" s="13" t="e">
        <f>IF(Table24[[#This Row],[SELECTED SUBHEADER]],Table24[[#This Row],[UNFAV VAR %]],NA())</f>
        <v>#N/A</v>
      </c>
    </row>
    <row r="35" spans="28:69" x14ac:dyDescent="0.2">
      <c r="AB35" s="6"/>
      <c r="AC35" s="9"/>
      <c r="AD35" s="9"/>
      <c r="AE35" s="9"/>
      <c r="AF35" s="9"/>
      <c r="AG35" s="6"/>
      <c r="AH35" s="18"/>
      <c r="AI35" s="9"/>
      <c r="AJ35" s="9"/>
      <c r="AL35" t="s">
        <v>4</v>
      </c>
      <c r="AM35" t="s">
        <v>15</v>
      </c>
      <c r="AN35" t="s">
        <v>12</v>
      </c>
      <c r="AO35" s="6">
        <v>15372</v>
      </c>
      <c r="AP35" s="18">
        <v>0.66238634894643855</v>
      </c>
      <c r="AR35" t="str">
        <f t="shared" si="11"/>
        <v>Marketing &amp; Promotional</v>
      </c>
      <c r="AS35" t="str">
        <f t="shared" si="12"/>
        <v>Promotion - Other</v>
      </c>
      <c r="AT35" s="6">
        <f t="shared" si="16"/>
        <v>15372</v>
      </c>
      <c r="AU35" s="18">
        <f t="shared" si="17"/>
        <v>0.66238634894643855</v>
      </c>
      <c r="AV35" s="9"/>
      <c r="AW35" s="9">
        <f>RANK(Table212324[[#This Row],[VAR $]],Table212324[VAR $],0)</f>
        <v>5</v>
      </c>
      <c r="AX35" s="9">
        <f>RANK(Table212324[[#This Row],[VAR %]],Table212324[VAR %],0)</f>
        <v>6</v>
      </c>
      <c r="BA35">
        <f>ROW()-ROW(Table24[[#Headers],[RANK]])</f>
        <v>31</v>
      </c>
      <c r="BB35">
        <f>CHOOSE($BB$3,Table212324[[#This Row],[BY $]],Table212324[[#This Row],[BY %]])</f>
        <v>6</v>
      </c>
      <c r="BC35" t="str">
        <f>INDEX(Table212324[SUB-HEADER],MATCH(Table24[[#This Row],[RANK]],Table24[SELECTED RANK],0))</f>
        <v>Employment Expenses</v>
      </c>
      <c r="BD35" t="str">
        <f>INDEX(Table212324[ACCOUNT],MATCH(Table24[[#This Row],[RANK]],Table24[SELECTED RANK],0))</f>
        <v>Salaries/Wages</v>
      </c>
      <c r="BE35" s="9">
        <f>INDEX(Table212324[VAR $],MATCH(Table24[[#This Row],[RANK]],Table24[SELECTED RANK],0))</f>
        <v>17543</v>
      </c>
      <c r="BF35" s="13">
        <f>INDEX(Table212324[VAR %],MATCH(Table24[[#This Row],[RANK]],Table24[SELECTED RANK],0))</f>
        <v>0.14725806045445769</v>
      </c>
      <c r="BG35" s="20" t="b">
        <f>Table24[[#This Row],[VAR $]]&gt;=0</f>
        <v>1</v>
      </c>
      <c r="BH35" s="9">
        <f>IF(Table24[[#This Row],[IS FAVORABLE]],Table24[[#This Row],[VAR $]],NA())</f>
        <v>17543</v>
      </c>
      <c r="BI35" s="9" t="e">
        <f>IF(Table24[[#This Row],[IS FAVORABLE]],NA(),ABS(Table24[[#This Row],[VAR $]]))</f>
        <v>#N/A</v>
      </c>
      <c r="BJ35" s="10">
        <f>IF(Table24[[#This Row],[IS FAVORABLE]],Table24[[#This Row],[VAR %]],NA())</f>
        <v>0.14725806045445769</v>
      </c>
      <c r="BK35" s="10" t="e">
        <f>IF(Table24[[#This Row],[IS FAVORABLE]],NA(),-Table24[[#This Row],[VAR %]])</f>
        <v>#N/A</v>
      </c>
      <c r="BL35" s="20">
        <f>INDEX(LU_ExpenseSubCat[KEY],MATCH(Table24[[#This Row],[SUB HEADER]],LU_ExpenseSubCat[LOOK-UP],0))</f>
        <v>3</v>
      </c>
      <c r="BM35" s="10" t="b">
        <f>Table24[[#This Row],[SUBHEADER KEY]]=$BM$3</f>
        <v>0</v>
      </c>
      <c r="BN35" s="9" t="e">
        <f>IF(Table24[[#This Row],[SELECTED SUBHEADER]],Table24[[#This Row],[FAV VAR $]],NA())</f>
        <v>#N/A</v>
      </c>
      <c r="BO35" s="9" t="e">
        <f>IF(Table24[[#This Row],[SELECTED SUBHEADER]],Table24[[#This Row],[UNFAV VAR $]],NA())</f>
        <v>#N/A</v>
      </c>
      <c r="BP35" s="13" t="e">
        <f>IF(Table24[[#This Row],[SELECTED SUBHEADER]],Table24[[#This Row],[FAV VAR %]],NA())</f>
        <v>#N/A</v>
      </c>
      <c r="BQ35" s="13" t="e">
        <f>IF(Table24[[#This Row],[SELECTED SUBHEADER]],Table24[[#This Row],[UNFAV VAR %]],NA())</f>
        <v>#N/A</v>
      </c>
    </row>
    <row r="36" spans="28:69" x14ac:dyDescent="0.2">
      <c r="AB36" s="6"/>
      <c r="AC36" s="9"/>
      <c r="AD36" s="9"/>
      <c r="AE36" s="9"/>
      <c r="AF36" s="9"/>
      <c r="AG36" s="6"/>
      <c r="AH36" s="18"/>
      <c r="AI36" s="9"/>
      <c r="AJ36" s="9"/>
      <c r="AL36" t="s">
        <v>4</v>
      </c>
      <c r="AM36" t="s">
        <v>6</v>
      </c>
      <c r="AN36" t="s">
        <v>102</v>
      </c>
      <c r="AO36" s="6">
        <v>22798</v>
      </c>
      <c r="AP36" s="18">
        <v>0.66664717234926019</v>
      </c>
      <c r="AR36" t="str">
        <f t="shared" si="11"/>
        <v>General &amp; Administrative</v>
      </c>
      <c r="AS36" t="str">
        <f t="shared" si="12"/>
        <v>Bank charges</v>
      </c>
      <c r="AT36" s="6">
        <f t="shared" si="16"/>
        <v>22798</v>
      </c>
      <c r="AU36" s="18">
        <f t="shared" si="17"/>
        <v>0.66664717234926019</v>
      </c>
      <c r="AV36" s="9"/>
      <c r="AW36" s="9">
        <f>RANK(Table212324[[#This Row],[VAR $]],Table212324[VAR $],0)</f>
        <v>2</v>
      </c>
      <c r="AX36" s="9">
        <f>RANK(Table212324[[#This Row],[VAR %]],Table212324[VAR %],0)</f>
        <v>5</v>
      </c>
      <c r="BA36">
        <f>ROW()-ROW(Table24[[#Headers],[RANK]])</f>
        <v>32</v>
      </c>
      <c r="BB36">
        <f>CHOOSE($BB$3,Table212324[[#This Row],[BY $]],Table212324[[#This Row],[BY %]])</f>
        <v>5</v>
      </c>
      <c r="BC36" t="str">
        <f>INDEX(Table212324[SUB-HEADER],MATCH(Table24[[#This Row],[RANK]],Table24[SELECTED RANK],0))</f>
        <v>Employment Expenses</v>
      </c>
      <c r="BD36" t="str">
        <f>INDEX(Table212324[ACCOUNT],MATCH(Table24[[#This Row],[RANK]],Table24[SELECTED RANK],0))</f>
        <v>Other - Employee Benefits</v>
      </c>
      <c r="BE36" s="9">
        <f>INDEX(Table212324[VAR $],MATCH(Table24[[#This Row],[RANK]],Table24[SELECTED RANK],0))</f>
        <v>95</v>
      </c>
      <c r="BF36" s="13">
        <f>INDEX(Table212324[VAR %],MATCH(Table24[[#This Row],[RANK]],Table24[SELECTED RANK],0))</f>
        <v>0.11874999999999999</v>
      </c>
      <c r="BG36" s="20" t="b">
        <f>Table24[[#This Row],[VAR $]]&gt;=0</f>
        <v>1</v>
      </c>
      <c r="BH36" s="9">
        <f>IF(Table24[[#This Row],[IS FAVORABLE]],Table24[[#This Row],[VAR $]],NA())</f>
        <v>95</v>
      </c>
      <c r="BI36" s="9" t="e">
        <f>IF(Table24[[#This Row],[IS FAVORABLE]],NA(),ABS(Table24[[#This Row],[VAR $]]))</f>
        <v>#N/A</v>
      </c>
      <c r="BJ36" s="10">
        <f>IF(Table24[[#This Row],[IS FAVORABLE]],Table24[[#This Row],[VAR %]],NA())</f>
        <v>0.11874999999999999</v>
      </c>
      <c r="BK36" s="10" t="e">
        <f>IF(Table24[[#This Row],[IS FAVORABLE]],NA(),-Table24[[#This Row],[VAR %]])</f>
        <v>#N/A</v>
      </c>
      <c r="BL36" s="20">
        <f>INDEX(LU_ExpenseSubCat[KEY],MATCH(Table24[[#This Row],[SUB HEADER]],LU_ExpenseSubCat[LOOK-UP],0))</f>
        <v>3</v>
      </c>
      <c r="BM36" s="10" t="b">
        <f>Table24[[#This Row],[SUBHEADER KEY]]=$BM$3</f>
        <v>0</v>
      </c>
      <c r="BN36" s="9" t="e">
        <f>IF(Table24[[#This Row],[SELECTED SUBHEADER]],Table24[[#This Row],[FAV VAR $]],NA())</f>
        <v>#N/A</v>
      </c>
      <c r="BO36" s="9" t="e">
        <f>IF(Table24[[#This Row],[SELECTED SUBHEADER]],Table24[[#This Row],[UNFAV VAR $]],NA())</f>
        <v>#N/A</v>
      </c>
      <c r="BP36" s="13" t="e">
        <f>IF(Table24[[#This Row],[SELECTED SUBHEADER]],Table24[[#This Row],[FAV VAR %]],NA())</f>
        <v>#N/A</v>
      </c>
      <c r="BQ36" s="13" t="e">
        <f>IF(Table24[[#This Row],[SELECTED SUBHEADER]],Table24[[#This Row],[UNFAV VAR %]],NA())</f>
        <v>#N/A</v>
      </c>
    </row>
    <row r="37" spans="28:69" x14ac:dyDescent="0.2">
      <c r="AB37" s="6"/>
      <c r="AC37" s="9"/>
      <c r="AD37" s="9"/>
      <c r="AE37" s="9"/>
      <c r="AF37" s="9"/>
      <c r="AG37" s="6"/>
      <c r="AH37" s="18"/>
      <c r="AI37" s="9"/>
      <c r="AJ37" s="9"/>
      <c r="AL37" t="s">
        <v>4</v>
      </c>
      <c r="AM37" t="s">
        <v>41</v>
      </c>
      <c r="AN37" t="s">
        <v>40</v>
      </c>
      <c r="AO37" s="6">
        <v>7218</v>
      </c>
      <c r="AP37" s="18">
        <v>0.67985306583780725</v>
      </c>
      <c r="AR37" t="str">
        <f t="shared" si="11"/>
        <v>Occupancy Costs</v>
      </c>
      <c r="AS37" t="str">
        <f t="shared" si="12"/>
        <v>Electricity/Gas</v>
      </c>
      <c r="AT37" s="6">
        <f t="shared" si="16"/>
        <v>7218</v>
      </c>
      <c r="AU37" s="18">
        <f t="shared" si="17"/>
        <v>0.67985306583780725</v>
      </c>
      <c r="AV37" s="9"/>
      <c r="AW37" s="9">
        <f>RANK(Table212324[[#This Row],[VAR $]],Table212324[VAR $],0)</f>
        <v>11</v>
      </c>
      <c r="AX37" s="9">
        <f>RANK(Table212324[[#This Row],[VAR %]],Table212324[VAR %],0)</f>
        <v>4</v>
      </c>
      <c r="BA37">
        <f>ROW()-ROW(Table24[[#Headers],[RANK]])</f>
        <v>33</v>
      </c>
      <c r="BB37">
        <f>CHOOSE($BB$3,Table212324[[#This Row],[BY $]],Table212324[[#This Row],[BY %]])</f>
        <v>4</v>
      </c>
      <c r="BC37" t="str">
        <f>INDEX(Table212324[SUB-HEADER],MATCH(Table24[[#This Row],[RANK]],Table24[SELECTED RANK],0))</f>
        <v>General &amp; Administrative</v>
      </c>
      <c r="BD37" t="str">
        <f>INDEX(Table212324[ACCOUNT],MATCH(Table24[[#This Row],[RANK]],Table24[SELECTED RANK],0))</f>
        <v>License fees</v>
      </c>
      <c r="BE37" s="9">
        <f>INDEX(Table212324[VAR $],MATCH(Table24[[#This Row],[RANK]],Table24[SELECTED RANK],0))</f>
        <v>348</v>
      </c>
      <c r="BF37" s="13">
        <f>INDEX(Table212324[VAR %],MATCH(Table24[[#This Row],[RANK]],Table24[SELECTED RANK],0))</f>
        <v>1.7231988115870265E-2</v>
      </c>
      <c r="BG37" s="20" t="b">
        <f>Table24[[#This Row],[VAR $]]&gt;=0</f>
        <v>1</v>
      </c>
      <c r="BH37" s="9">
        <f>IF(Table24[[#This Row],[IS FAVORABLE]],Table24[[#This Row],[VAR $]],NA())</f>
        <v>348</v>
      </c>
      <c r="BI37" s="9" t="e">
        <f>IF(Table24[[#This Row],[IS FAVORABLE]],NA(),ABS(Table24[[#This Row],[VAR $]]))</f>
        <v>#N/A</v>
      </c>
      <c r="BJ37" s="10">
        <f>IF(Table24[[#This Row],[IS FAVORABLE]],Table24[[#This Row],[VAR %]],NA())</f>
        <v>1.7231988115870265E-2</v>
      </c>
      <c r="BK37" s="10" t="e">
        <f>IF(Table24[[#This Row],[IS FAVORABLE]],NA(),-Table24[[#This Row],[VAR %]])</f>
        <v>#N/A</v>
      </c>
      <c r="BL37" s="20">
        <f>INDEX(LU_ExpenseSubCat[KEY],MATCH(Table24[[#This Row],[SUB HEADER]],LU_ExpenseSubCat[LOOK-UP],0))</f>
        <v>5</v>
      </c>
      <c r="BM37" s="10" t="b">
        <f>Table24[[#This Row],[SUBHEADER KEY]]=$BM$3</f>
        <v>0</v>
      </c>
      <c r="BN37" s="9" t="e">
        <f>IF(Table24[[#This Row],[SELECTED SUBHEADER]],Table24[[#This Row],[FAV VAR $]],NA())</f>
        <v>#N/A</v>
      </c>
      <c r="BO37" s="9" t="e">
        <f>IF(Table24[[#This Row],[SELECTED SUBHEADER]],Table24[[#This Row],[UNFAV VAR $]],NA())</f>
        <v>#N/A</v>
      </c>
      <c r="BP37" s="13" t="e">
        <f>IF(Table24[[#This Row],[SELECTED SUBHEADER]],Table24[[#This Row],[FAV VAR %]],NA())</f>
        <v>#N/A</v>
      </c>
      <c r="BQ37" s="13" t="e">
        <f>IF(Table24[[#This Row],[SELECTED SUBHEADER]],Table24[[#This Row],[UNFAV VAR %]],NA())</f>
        <v>#N/A</v>
      </c>
    </row>
    <row r="38" spans="28:69" x14ac:dyDescent="0.2">
      <c r="AB38" s="6"/>
      <c r="AC38" s="9"/>
      <c r="AD38" s="9"/>
      <c r="AE38" s="9"/>
      <c r="AF38" s="9"/>
      <c r="AG38" s="6"/>
      <c r="AH38" s="18"/>
      <c r="AI38" s="9"/>
      <c r="AJ38" s="9"/>
      <c r="AL38" t="s">
        <v>4</v>
      </c>
      <c r="AM38" t="s">
        <v>24</v>
      </c>
      <c r="AN38" t="s">
        <v>16</v>
      </c>
      <c r="AO38" s="6">
        <v>13064</v>
      </c>
      <c r="AP38" s="18">
        <v>0.69238923044307821</v>
      </c>
      <c r="AR38" t="str">
        <f t="shared" si="11"/>
        <v>Operating Expenses</v>
      </c>
      <c r="AS38" t="str">
        <f t="shared" si="12"/>
        <v>Equipment hire</v>
      </c>
      <c r="AT38" s="6">
        <f t="shared" si="16"/>
        <v>13064</v>
      </c>
      <c r="AU38" s="18">
        <f t="shared" si="17"/>
        <v>0.69238923044307821</v>
      </c>
      <c r="AV38" s="9"/>
      <c r="AW38" s="9">
        <f>RANK(Table212324[[#This Row],[VAR $]],Table212324[VAR $],0)</f>
        <v>7</v>
      </c>
      <c r="AX38" s="9">
        <f>RANK(Table212324[[#This Row],[VAR %]],Table212324[VAR %],0)</f>
        <v>3</v>
      </c>
      <c r="BA38">
        <f>ROW()-ROW(Table24[[#Headers],[RANK]])</f>
        <v>34</v>
      </c>
      <c r="BB38">
        <f>CHOOSE($BB$3,Table212324[[#This Row],[BY $]],Table212324[[#This Row],[BY %]])</f>
        <v>3</v>
      </c>
      <c r="BC38" t="str">
        <f>INDEX(Table212324[SUB-HEADER],MATCH(Table24[[#This Row],[RANK]],Table24[SELECTED RANK],0))</f>
        <v>Marketing &amp; Promotional</v>
      </c>
      <c r="BD38" t="str">
        <f>INDEX(Table212324[ACCOUNT],MATCH(Table24[[#This Row],[RANK]],Table24[SELECTED RANK],0))</f>
        <v>Promotion - General</v>
      </c>
      <c r="BE38" s="9">
        <f>INDEX(Table212324[VAR $],MATCH(Table24[[#This Row],[RANK]],Table24[SELECTED RANK],0))</f>
        <v>-4520</v>
      </c>
      <c r="BF38" s="13">
        <f>INDEX(Table212324[VAR %],MATCH(Table24[[#This Row],[RANK]],Table24[SELECTED RANK],0))</f>
        <v>-0.17432218751205214</v>
      </c>
      <c r="BG38" s="20" t="b">
        <f>Table24[[#This Row],[VAR $]]&gt;=0</f>
        <v>0</v>
      </c>
      <c r="BH38" s="9" t="e">
        <f>IF(Table24[[#This Row],[IS FAVORABLE]],Table24[[#This Row],[VAR $]],NA())</f>
        <v>#N/A</v>
      </c>
      <c r="BI38" s="9">
        <f>IF(Table24[[#This Row],[IS FAVORABLE]],NA(),ABS(Table24[[#This Row],[VAR $]]))</f>
        <v>4520</v>
      </c>
      <c r="BJ38" s="10" t="e">
        <f>IF(Table24[[#This Row],[IS FAVORABLE]],Table24[[#This Row],[VAR %]],NA())</f>
        <v>#N/A</v>
      </c>
      <c r="BK38" s="10">
        <f>IF(Table24[[#This Row],[IS FAVORABLE]],NA(),-Table24[[#This Row],[VAR %]])</f>
        <v>0.17432218751205214</v>
      </c>
      <c r="BL38" s="20">
        <f>INDEX(LU_ExpenseSubCat[KEY],MATCH(Table24[[#This Row],[SUB HEADER]],LU_ExpenseSubCat[LOOK-UP],0))</f>
        <v>6</v>
      </c>
      <c r="BM38" s="10" t="b">
        <f>Table24[[#This Row],[SUBHEADER KEY]]=$BM$3</f>
        <v>1</v>
      </c>
      <c r="BN38" s="9" t="e">
        <f>IF(Table24[[#This Row],[SELECTED SUBHEADER]],Table24[[#This Row],[FAV VAR $]],NA())</f>
        <v>#N/A</v>
      </c>
      <c r="BO38" s="9">
        <f>IF(Table24[[#This Row],[SELECTED SUBHEADER]],Table24[[#This Row],[UNFAV VAR $]],NA())</f>
        <v>4520</v>
      </c>
      <c r="BP38" s="13" t="e">
        <f>IF(Table24[[#This Row],[SELECTED SUBHEADER]],Table24[[#This Row],[FAV VAR %]],NA())</f>
        <v>#N/A</v>
      </c>
      <c r="BQ38" s="13">
        <f>IF(Table24[[#This Row],[SELECTED SUBHEADER]],Table24[[#This Row],[UNFAV VAR %]],NA())</f>
        <v>0.17432218751205214</v>
      </c>
    </row>
    <row r="39" spans="28:69" x14ac:dyDescent="0.2">
      <c r="AB39" s="6"/>
      <c r="AC39" s="9"/>
      <c r="AD39" s="9"/>
      <c r="AE39" s="9"/>
      <c r="AF39" s="9"/>
      <c r="AG39" s="6"/>
      <c r="AH39" s="18"/>
      <c r="AI39" s="9"/>
      <c r="AJ39" s="9"/>
      <c r="AL39" t="s">
        <v>4</v>
      </c>
      <c r="AM39" t="s">
        <v>39</v>
      </c>
      <c r="AN39" t="s">
        <v>34</v>
      </c>
      <c r="AO39" s="6">
        <v>1266</v>
      </c>
      <c r="AP39" s="18">
        <v>0.74426807760141089</v>
      </c>
      <c r="AR39" t="str">
        <f t="shared" si="11"/>
        <v>Employment Expenses</v>
      </c>
      <c r="AS39" t="str">
        <f t="shared" si="12"/>
        <v>Workcover Insurance</v>
      </c>
      <c r="AT39" s="6">
        <f t="shared" si="16"/>
        <v>1266</v>
      </c>
      <c r="AU39" s="18">
        <f t="shared" si="17"/>
        <v>0.74426807760141089</v>
      </c>
      <c r="AV39" s="9"/>
      <c r="AW39" s="9">
        <f>RANK(Table212324[[#This Row],[VAR $]],Table212324[VAR $],0)</f>
        <v>21</v>
      </c>
      <c r="AX39" s="9">
        <f>RANK(Table212324[[#This Row],[VAR %]],Table212324[VAR %],0)</f>
        <v>2</v>
      </c>
      <c r="BA39">
        <f>ROW()-ROW(Table24[[#Headers],[RANK]])</f>
        <v>35</v>
      </c>
      <c r="BB39">
        <f>CHOOSE($BB$3,Table212324[[#This Row],[BY $]],Table212324[[#This Row],[BY %]])</f>
        <v>2</v>
      </c>
      <c r="BC39" t="str">
        <f>INDEX(Table212324[SUB-HEADER],MATCH(Table24[[#This Row],[RANK]],Table24[SELECTED RANK],0))</f>
        <v>Operating Expenses</v>
      </c>
      <c r="BD39" t="str">
        <f>INDEX(Table212324[ACCOUNT],MATCH(Table24[[#This Row],[RANK]],Table24[SELECTED RANK],0))</f>
        <v>Travel/Accomodation</v>
      </c>
      <c r="BE39" s="9">
        <f>INDEX(Table212324[VAR $],MATCH(Table24[[#This Row],[RANK]],Table24[SELECTED RANK],0))</f>
        <v>-6992</v>
      </c>
      <c r="BF39" s="13">
        <f>INDEX(Table212324[VAR %],MATCH(Table24[[#This Row],[RANK]],Table24[SELECTED RANK],0))</f>
        <v>-1.0247691631247251</v>
      </c>
      <c r="BG39" s="20" t="b">
        <f>Table24[[#This Row],[VAR $]]&gt;=0</f>
        <v>0</v>
      </c>
      <c r="BH39" s="9" t="e">
        <f>IF(Table24[[#This Row],[IS FAVORABLE]],Table24[[#This Row],[VAR $]],NA())</f>
        <v>#N/A</v>
      </c>
      <c r="BI39" s="9">
        <f>IF(Table24[[#This Row],[IS FAVORABLE]],NA(),ABS(Table24[[#This Row],[VAR $]]))</f>
        <v>6992</v>
      </c>
      <c r="BJ39" s="10" t="e">
        <f>IF(Table24[[#This Row],[IS FAVORABLE]],Table24[[#This Row],[VAR %]],NA())</f>
        <v>#N/A</v>
      </c>
      <c r="BK39" s="10">
        <f>IF(Table24[[#This Row],[IS FAVORABLE]],NA(),-Table24[[#This Row],[VAR %]])</f>
        <v>1.0247691631247251</v>
      </c>
      <c r="BL39" s="20">
        <f>INDEX(LU_ExpenseSubCat[KEY],MATCH(Table24[[#This Row],[SUB HEADER]],LU_ExpenseSubCat[LOOK-UP],0))</f>
        <v>7</v>
      </c>
      <c r="BM39" s="10" t="b">
        <f>Table24[[#This Row],[SUBHEADER KEY]]=$BM$3</f>
        <v>0</v>
      </c>
      <c r="BN39" s="9" t="e">
        <f>IF(Table24[[#This Row],[SELECTED SUBHEADER]],Table24[[#This Row],[FAV VAR $]],NA())</f>
        <v>#N/A</v>
      </c>
      <c r="BO39" s="9" t="e">
        <f>IF(Table24[[#This Row],[SELECTED SUBHEADER]],Table24[[#This Row],[UNFAV VAR $]],NA())</f>
        <v>#N/A</v>
      </c>
      <c r="BP39" s="13" t="e">
        <f>IF(Table24[[#This Row],[SELECTED SUBHEADER]],Table24[[#This Row],[FAV VAR %]],NA())</f>
        <v>#N/A</v>
      </c>
      <c r="BQ39" s="13" t="e">
        <f>IF(Table24[[#This Row],[SELECTED SUBHEADER]],Table24[[#This Row],[UNFAV VAR %]],NA())</f>
        <v>#N/A</v>
      </c>
    </row>
    <row r="40" spans="28:69" x14ac:dyDescent="0.2">
      <c r="AB40" s="6"/>
      <c r="AC40" s="9"/>
      <c r="AD40" s="9"/>
      <c r="AE40" s="9"/>
      <c r="AF40" s="9"/>
      <c r="AG40" s="6"/>
      <c r="AH40" s="18"/>
      <c r="AI40" s="9"/>
      <c r="AJ40" s="9"/>
      <c r="AL40" t="s">
        <v>4</v>
      </c>
      <c r="AM40" t="s">
        <v>30</v>
      </c>
      <c r="AN40" t="s">
        <v>25</v>
      </c>
      <c r="AO40" s="6">
        <v>2178</v>
      </c>
      <c r="AP40" s="18">
        <v>0.90149006622516559</v>
      </c>
      <c r="AR40" t="str">
        <f t="shared" si="11"/>
        <v>Motor Vehicle Expenses</v>
      </c>
      <c r="AS40" t="str">
        <f t="shared" si="12"/>
        <v>Registrations</v>
      </c>
      <c r="AT40" s="6">
        <f t="shared" si="16"/>
        <v>2178</v>
      </c>
      <c r="AU40" s="18">
        <f t="shared" si="17"/>
        <v>0.90149006622516559</v>
      </c>
      <c r="AV40" s="9"/>
      <c r="AW40" s="9">
        <f>RANK(Table212324[[#This Row],[VAR $]],Table212324[VAR $],0)</f>
        <v>18</v>
      </c>
      <c r="AX40" s="9">
        <f>RANK(Table212324[[#This Row],[VAR %]],Table212324[VAR %],0)</f>
        <v>1</v>
      </c>
      <c r="BA40">
        <f>ROW()-ROW(Table24[[#Headers],[RANK]])</f>
        <v>36</v>
      </c>
      <c r="BB40">
        <f>CHOOSE($BB$3,Table212324[[#This Row],[BY $]],Table212324[[#This Row],[BY %]])</f>
        <v>1</v>
      </c>
      <c r="BC40" t="str">
        <f>INDEX(Table212324[SUB-HEADER],MATCH(Table24[[#This Row],[RANK]],Table24[SELECTED RANK],0))</f>
        <v>Operating Expenses</v>
      </c>
      <c r="BD40" t="str">
        <f>INDEX(Table212324[ACCOUNT],MATCH(Table24[[#This Row],[RANK]],Table24[SELECTED RANK],0))</f>
        <v>Sundry supplies</v>
      </c>
      <c r="BE40" s="9">
        <f>INDEX(Table212324[VAR $],MATCH(Table24[[#This Row],[RANK]],Table24[SELECTED RANK],0))</f>
        <v>-112</v>
      </c>
      <c r="BF40" s="13">
        <f>INDEX(Table212324[VAR %],MATCH(Table24[[#This Row],[RANK]],Table24[SELECTED RANK],0))</f>
        <v>-1.3176470588235294</v>
      </c>
      <c r="BG40" s="20" t="b">
        <f>Table24[[#This Row],[VAR $]]&gt;=0</f>
        <v>0</v>
      </c>
      <c r="BH40" s="9" t="e">
        <f>IF(Table24[[#This Row],[IS FAVORABLE]],Table24[[#This Row],[VAR $]],NA())</f>
        <v>#N/A</v>
      </c>
      <c r="BI40" s="9">
        <f>IF(Table24[[#This Row],[IS FAVORABLE]],NA(),ABS(Table24[[#This Row],[VAR $]]))</f>
        <v>112</v>
      </c>
      <c r="BJ40" s="10" t="e">
        <f>IF(Table24[[#This Row],[IS FAVORABLE]],Table24[[#This Row],[VAR %]],NA())</f>
        <v>#N/A</v>
      </c>
      <c r="BK40" s="10">
        <f>IF(Table24[[#This Row],[IS FAVORABLE]],NA(),-Table24[[#This Row],[VAR %]])</f>
        <v>1.3176470588235294</v>
      </c>
      <c r="BL40" s="20">
        <f>INDEX(LU_ExpenseSubCat[KEY],MATCH(Table24[[#This Row],[SUB HEADER]],LU_ExpenseSubCat[LOOK-UP],0))</f>
        <v>7</v>
      </c>
      <c r="BM40" s="10" t="b">
        <f>Table24[[#This Row],[SUBHEADER KEY]]=$BM$3</f>
        <v>0</v>
      </c>
      <c r="BN40" s="9" t="e">
        <f>IF(Table24[[#This Row],[SELECTED SUBHEADER]],Table24[[#This Row],[FAV VAR $]],NA())</f>
        <v>#N/A</v>
      </c>
      <c r="BO40" s="9" t="e">
        <f>IF(Table24[[#This Row],[SELECTED SUBHEADER]],Table24[[#This Row],[UNFAV VAR $]],NA())</f>
        <v>#N/A</v>
      </c>
      <c r="BP40" s="13" t="e">
        <f>IF(Table24[[#This Row],[SELECTED SUBHEADER]],Table24[[#This Row],[FAV VAR %]],NA())</f>
        <v>#N/A</v>
      </c>
      <c r="BQ40" s="13" t="e">
        <f>IF(Table24[[#This Row],[SELECTED SUBHEADER]],Table24[[#This Row],[UNFAV VAR %]],NA())</f>
        <v>#N/A</v>
      </c>
    </row>
  </sheetData>
  <pageMargins left="0.7" right="0.7" top="0.75" bottom="0.75" header="0.3" footer="0.3"/>
  <tableParts count="5">
    <tablePart r:id="rId4"/>
    <tablePart r:id="rId5"/>
    <tablePart r:id="rId6"/>
    <tablePart r:id="rId7"/>
    <tablePart r:id="rId8"/>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68E8A-4572-4FF0-8AE0-DC0123697AD7}">
  <dimension ref="C5:T35"/>
  <sheetViews>
    <sheetView workbookViewId="0">
      <selection activeCell="H26" sqref="H26"/>
    </sheetView>
  </sheetViews>
  <sheetFormatPr defaultRowHeight="12.75" x14ac:dyDescent="0.2"/>
  <cols>
    <col min="6" max="6" width="12" bestFit="1" customWidth="1"/>
    <col min="7" max="7" width="18.85546875" bestFit="1" customWidth="1"/>
  </cols>
  <sheetData>
    <row r="5" spans="3:20" x14ac:dyDescent="0.2">
      <c r="C5" s="3" t="s">
        <v>94</v>
      </c>
      <c r="D5" t="s">
        <v>193</v>
      </c>
      <c r="F5" s="3" t="s">
        <v>94</v>
      </c>
      <c r="G5" t="s">
        <v>185</v>
      </c>
      <c r="I5" s="3" t="s">
        <v>94</v>
      </c>
      <c r="J5" t="s">
        <v>186</v>
      </c>
      <c r="L5" s="3" t="s">
        <v>94</v>
      </c>
      <c r="M5" t="s">
        <v>187</v>
      </c>
      <c r="N5" s="3"/>
      <c r="O5" s="3" t="s">
        <v>94</v>
      </c>
      <c r="P5" t="s">
        <v>194</v>
      </c>
      <c r="Q5" s="3"/>
      <c r="R5" s="3"/>
      <c r="S5" s="3"/>
      <c r="T5" s="3"/>
    </row>
    <row r="6" spans="3:20" x14ac:dyDescent="0.2">
      <c r="C6" s="4">
        <v>2014</v>
      </c>
      <c r="D6" s="28"/>
      <c r="F6" s="4">
        <v>2014</v>
      </c>
      <c r="G6" s="28">
        <v>1800345</v>
      </c>
      <c r="I6" s="4">
        <v>2014</v>
      </c>
      <c r="J6" s="28"/>
      <c r="L6" s="4">
        <v>2014</v>
      </c>
      <c r="M6" s="28"/>
      <c r="O6" s="4">
        <v>2014</v>
      </c>
      <c r="P6" s="28"/>
    </row>
    <row r="7" spans="3:20" x14ac:dyDescent="0.2">
      <c r="C7" s="5" t="s">
        <v>95</v>
      </c>
      <c r="D7" s="28">
        <v>0</v>
      </c>
      <c r="F7" s="5" t="s">
        <v>95</v>
      </c>
      <c r="G7" s="28">
        <v>130555</v>
      </c>
      <c r="I7" s="5" t="s">
        <v>95</v>
      </c>
      <c r="J7" s="28">
        <v>-31957</v>
      </c>
      <c r="L7" s="5" t="s">
        <v>95</v>
      </c>
      <c r="M7" s="28">
        <v>-0.32411407939309111</v>
      </c>
      <c r="O7" s="5" t="s">
        <v>95</v>
      </c>
      <c r="P7" s="28">
        <v>0.13078020351044498</v>
      </c>
    </row>
    <row r="8" spans="3:20" x14ac:dyDescent="0.2">
      <c r="C8" s="5" t="s">
        <v>96</v>
      </c>
      <c r="D8" s="28">
        <v>2.8529125655853855</v>
      </c>
      <c r="F8" s="5" t="s">
        <v>96</v>
      </c>
      <c r="G8" s="28">
        <v>503017</v>
      </c>
      <c r="I8" s="5" t="s">
        <v>96</v>
      </c>
      <c r="J8" s="28">
        <v>-7628</v>
      </c>
      <c r="L8" s="5" t="s">
        <v>96</v>
      </c>
      <c r="M8" s="28">
        <v>-1.539800035931359E-2</v>
      </c>
      <c r="O8" s="5" t="s">
        <v>96</v>
      </c>
      <c r="P8" s="28">
        <v>0.25263982111897076</v>
      </c>
    </row>
    <row r="9" spans="3:20" x14ac:dyDescent="0.2">
      <c r="C9" s="5" t="s">
        <v>97</v>
      </c>
      <c r="D9" s="28">
        <v>6.665665811343878</v>
      </c>
      <c r="F9" s="5" t="s">
        <v>97</v>
      </c>
      <c r="G9" s="28">
        <v>1000791</v>
      </c>
      <c r="I9" s="5" t="s">
        <v>97</v>
      </c>
      <c r="J9" s="28">
        <v>-253000</v>
      </c>
      <c r="L9" s="5" t="s">
        <v>97</v>
      </c>
      <c r="M9" s="28">
        <v>-0.33832982745178802</v>
      </c>
      <c r="O9" s="5" t="s">
        <v>97</v>
      </c>
      <c r="P9" s="28">
        <v>0.55870003935722123</v>
      </c>
    </row>
    <row r="10" spans="3:20" x14ac:dyDescent="0.2">
      <c r="C10" s="5" t="s">
        <v>98</v>
      </c>
      <c r="D10" s="28">
        <v>0.27135689939106122</v>
      </c>
      <c r="F10" s="5" t="s">
        <v>98</v>
      </c>
      <c r="G10" s="28">
        <v>165982</v>
      </c>
      <c r="I10" s="5" t="s">
        <v>98</v>
      </c>
      <c r="J10" s="28">
        <v>174338</v>
      </c>
      <c r="L10" s="5" t="s">
        <v>98</v>
      </c>
      <c r="M10" s="28">
        <v>0.51227668077103905</v>
      </c>
      <c r="O10" s="5" t="s">
        <v>98</v>
      </c>
      <c r="P10" s="28">
        <v>0.24798008772873414</v>
      </c>
    </row>
    <row r="11" spans="3:20" x14ac:dyDescent="0.2">
      <c r="C11" s="4" t="s">
        <v>188</v>
      </c>
      <c r="D11" s="28">
        <v>0</v>
      </c>
      <c r="F11" s="4">
        <v>2015</v>
      </c>
      <c r="G11" s="28">
        <v>1815414</v>
      </c>
      <c r="I11" s="4" t="s">
        <v>188</v>
      </c>
      <c r="J11" s="28">
        <v>-118247</v>
      </c>
      <c r="L11" s="4" t="s">
        <v>188</v>
      </c>
      <c r="M11" s="28">
        <v>-7.0297331071079092E-2</v>
      </c>
      <c r="O11" s="4" t="s">
        <v>188</v>
      </c>
      <c r="P11" s="28">
        <v>0.33034198706298395</v>
      </c>
    </row>
    <row r="12" spans="3:20" x14ac:dyDescent="0.2">
      <c r="C12" s="4">
        <v>2015</v>
      </c>
      <c r="D12" s="28"/>
      <c r="F12" s="5" t="s">
        <v>95</v>
      </c>
      <c r="G12" s="28">
        <v>498615</v>
      </c>
      <c r="I12" s="4">
        <v>2015</v>
      </c>
      <c r="J12" s="28"/>
      <c r="L12" s="4">
        <v>2015</v>
      </c>
      <c r="M12" s="28"/>
      <c r="O12" s="4">
        <v>2015</v>
      </c>
      <c r="P12" s="28"/>
    </row>
    <row r="13" spans="3:20" x14ac:dyDescent="0.2">
      <c r="C13" s="5" t="s">
        <v>95</v>
      </c>
      <c r="D13" s="28">
        <v>2.8191949752977674</v>
      </c>
      <c r="F13" s="5" t="s">
        <v>96</v>
      </c>
      <c r="G13" s="28">
        <v>303375</v>
      </c>
      <c r="I13" s="5" t="s">
        <v>95</v>
      </c>
      <c r="J13" s="28">
        <v>435059</v>
      </c>
      <c r="L13" s="5" t="s">
        <v>95</v>
      </c>
      <c r="M13" s="28">
        <v>0.46596456579062928</v>
      </c>
      <c r="O13" s="5" t="s">
        <v>95</v>
      </c>
      <c r="P13" s="28">
        <v>0.27810018556186983</v>
      </c>
    </row>
    <row r="14" spans="3:20" x14ac:dyDescent="0.2">
      <c r="C14" s="5" t="s">
        <v>96</v>
      </c>
      <c r="D14" s="28">
        <v>1.3237332924820957</v>
      </c>
      <c r="F14" s="5" t="s">
        <v>97</v>
      </c>
      <c r="G14" s="28">
        <v>368487</v>
      </c>
      <c r="I14" s="5" t="s">
        <v>96</v>
      </c>
      <c r="J14" s="28">
        <v>-215526</v>
      </c>
      <c r="L14" s="5" t="s">
        <v>96</v>
      </c>
      <c r="M14" s="28">
        <v>-2.4533688488201344</v>
      </c>
      <c r="O14" s="5" t="s">
        <v>96</v>
      </c>
      <c r="P14" s="28">
        <v>0.21453969169930287</v>
      </c>
    </row>
    <row r="15" spans="3:20" x14ac:dyDescent="0.2">
      <c r="C15" s="5" t="s">
        <v>97</v>
      </c>
      <c r="D15" s="28">
        <v>1.8224656275133087</v>
      </c>
      <c r="F15" s="5" t="s">
        <v>98</v>
      </c>
      <c r="G15" s="28">
        <v>644937</v>
      </c>
      <c r="I15" s="5" t="s">
        <v>97</v>
      </c>
      <c r="J15" s="28">
        <v>-180997</v>
      </c>
      <c r="L15" s="5" t="s">
        <v>97</v>
      </c>
      <c r="M15" s="28">
        <v>-0.96536881967038246</v>
      </c>
      <c r="O15" s="5" t="s">
        <v>97</v>
      </c>
      <c r="P15" s="28">
        <v>0.38153037906924009</v>
      </c>
    </row>
    <row r="16" spans="3:20" x14ac:dyDescent="0.2">
      <c r="C16" s="5" t="s">
        <v>98</v>
      </c>
      <c r="D16" s="28">
        <v>3.9399639998468077</v>
      </c>
      <c r="F16" s="4">
        <v>2016</v>
      </c>
      <c r="G16" s="28">
        <v>1060291</v>
      </c>
      <c r="I16" s="5" t="s">
        <v>98</v>
      </c>
      <c r="J16" s="28">
        <v>-442933</v>
      </c>
      <c r="L16" s="5" t="s">
        <v>98</v>
      </c>
      <c r="M16" s="28">
        <v>-2.1926942040751669</v>
      </c>
      <c r="O16" s="5" t="s">
        <v>98</v>
      </c>
      <c r="P16" s="28">
        <v>0.35919012258769134</v>
      </c>
    </row>
    <row r="17" spans="3:16" x14ac:dyDescent="0.2">
      <c r="C17" s="4" t="s">
        <v>189</v>
      </c>
      <c r="D17" s="28">
        <v>8.3700624047057647E-3</v>
      </c>
      <c r="F17" s="5" t="s">
        <v>95</v>
      </c>
      <c r="G17" s="28">
        <v>167445</v>
      </c>
      <c r="I17" s="4" t="s">
        <v>189</v>
      </c>
      <c r="J17" s="28">
        <v>-404397</v>
      </c>
      <c r="L17" s="4" t="s">
        <v>189</v>
      </c>
      <c r="M17" s="28">
        <v>-0.28659966534775982</v>
      </c>
      <c r="O17" s="4" t="s">
        <v>189</v>
      </c>
      <c r="P17" s="28">
        <v>0.3041734643287568</v>
      </c>
    </row>
    <row r="18" spans="3:16" x14ac:dyDescent="0.2">
      <c r="C18" s="4">
        <v>2016</v>
      </c>
      <c r="D18" s="28"/>
      <c r="F18" s="5" t="s">
        <v>96</v>
      </c>
      <c r="G18" s="28">
        <v>111498</v>
      </c>
      <c r="I18" s="4">
        <v>2016</v>
      </c>
      <c r="J18" s="28"/>
      <c r="L18" s="4">
        <v>2016</v>
      </c>
      <c r="M18" s="28"/>
      <c r="O18" s="4">
        <v>2016</v>
      </c>
      <c r="P18" s="28"/>
    </row>
    <row r="19" spans="3:16" x14ac:dyDescent="0.2">
      <c r="C19" s="5" t="s">
        <v>95</v>
      </c>
      <c r="D19" s="28">
        <v>0.28256290452299798</v>
      </c>
      <c r="F19" s="5" t="s">
        <v>97</v>
      </c>
      <c r="G19" s="28">
        <v>392057</v>
      </c>
      <c r="I19" s="5" t="s">
        <v>95</v>
      </c>
      <c r="J19" s="28">
        <v>115421</v>
      </c>
      <c r="L19" s="5" t="s">
        <v>95</v>
      </c>
      <c r="M19" s="28">
        <v>0.40804126335437979</v>
      </c>
      <c r="O19" s="5" t="s">
        <v>95</v>
      </c>
      <c r="P19" s="28">
        <v>0.20758999967766489</v>
      </c>
    </row>
    <row r="20" spans="3:16" x14ac:dyDescent="0.2">
      <c r="C20" s="5" t="s">
        <v>96</v>
      </c>
      <c r="D20" s="28">
        <v>-0.14596913178353951</v>
      </c>
      <c r="F20" s="5" t="s">
        <v>98</v>
      </c>
      <c r="G20" s="28">
        <v>389291</v>
      </c>
      <c r="I20" s="5" t="s">
        <v>96</v>
      </c>
      <c r="J20" s="28">
        <v>457439</v>
      </c>
      <c r="L20" s="5" t="s">
        <v>96</v>
      </c>
      <c r="M20" s="28">
        <v>0.80402399562693239</v>
      </c>
      <c r="O20" s="5" t="s">
        <v>96</v>
      </c>
      <c r="P20" s="28">
        <v>9.6289796898290245E-2</v>
      </c>
    </row>
    <row r="21" spans="3:16" x14ac:dyDescent="0.2">
      <c r="C21" s="5" t="s">
        <v>97</v>
      </c>
      <c r="D21" s="28">
        <v>2.0030025659683659</v>
      </c>
      <c r="F21" s="4">
        <v>2017</v>
      </c>
      <c r="G21" s="28">
        <v>1748922</v>
      </c>
      <c r="I21" s="5" t="s">
        <v>97</v>
      </c>
      <c r="J21" s="28">
        <v>-159123</v>
      </c>
      <c r="L21" s="5" t="s">
        <v>97</v>
      </c>
      <c r="M21" s="28">
        <v>-0.68312483364386478</v>
      </c>
      <c r="O21" s="5" t="s">
        <v>97</v>
      </c>
      <c r="P21" s="28">
        <v>0.41476979391477298</v>
      </c>
    </row>
    <row r="22" spans="3:16" x14ac:dyDescent="0.2">
      <c r="C22" s="5" t="s">
        <v>98</v>
      </c>
      <c r="D22" s="28">
        <v>1.9818160928344375</v>
      </c>
      <c r="F22" s="5" t="s">
        <v>95</v>
      </c>
      <c r="G22" s="28">
        <v>538953</v>
      </c>
      <c r="I22" s="5" t="s">
        <v>98</v>
      </c>
      <c r="J22" s="28">
        <v>-86302</v>
      </c>
      <c r="L22" s="5" t="s">
        <v>98</v>
      </c>
      <c r="M22" s="28">
        <v>-0.28483542306816417</v>
      </c>
      <c r="O22" s="5" t="s">
        <v>98</v>
      </c>
      <c r="P22" s="28">
        <v>0.28373028309546472</v>
      </c>
    </row>
    <row r="23" spans="3:16" x14ac:dyDescent="0.2">
      <c r="C23" s="4" t="s">
        <v>190</v>
      </c>
      <c r="D23" s="28">
        <v>-0.41106232416564603</v>
      </c>
      <c r="F23" s="5" t="s">
        <v>96</v>
      </c>
      <c r="G23" s="28">
        <v>800519</v>
      </c>
      <c r="I23" s="4" t="s">
        <v>190</v>
      </c>
      <c r="J23" s="28">
        <v>327435</v>
      </c>
      <c r="L23" s="4" t="s">
        <v>190</v>
      </c>
      <c r="M23" s="28">
        <v>0.2359507568496951</v>
      </c>
      <c r="O23" s="4" t="s">
        <v>190</v>
      </c>
      <c r="P23" s="28">
        <v>0.24762497074857034</v>
      </c>
    </row>
    <row r="24" spans="3:16" x14ac:dyDescent="0.2">
      <c r="C24" s="4">
        <v>2017</v>
      </c>
      <c r="D24" s="28"/>
      <c r="F24" s="5" t="s">
        <v>97</v>
      </c>
      <c r="G24" s="28">
        <v>279444</v>
      </c>
      <c r="I24" s="4">
        <v>2017</v>
      </c>
      <c r="J24" s="28"/>
      <c r="L24" s="4">
        <v>2017</v>
      </c>
      <c r="M24" s="28"/>
      <c r="O24" s="4">
        <v>2017</v>
      </c>
      <c r="P24" s="28"/>
    </row>
    <row r="25" spans="3:16" x14ac:dyDescent="0.2">
      <c r="C25" s="5" t="s">
        <v>95</v>
      </c>
      <c r="D25" s="28">
        <v>3.1281682049710851</v>
      </c>
      <c r="F25" s="5" t="s">
        <v>98</v>
      </c>
      <c r="G25" s="28">
        <v>130006</v>
      </c>
      <c r="I25" s="5" t="s">
        <v>95</v>
      </c>
      <c r="J25" s="28">
        <v>-168327</v>
      </c>
      <c r="L25" s="5" t="s">
        <v>95</v>
      </c>
      <c r="M25" s="28">
        <v>-0.45416943225785561</v>
      </c>
      <c r="O25" s="5" t="s">
        <v>95</v>
      </c>
      <c r="P25" s="28">
        <v>0.39697930592537761</v>
      </c>
    </row>
    <row r="26" spans="3:16" x14ac:dyDescent="0.2">
      <c r="C26" s="5" t="s">
        <v>96</v>
      </c>
      <c r="D26" s="28">
        <v>5.131660985791429</v>
      </c>
      <c r="F26" s="4">
        <v>2018</v>
      </c>
      <c r="G26" s="28">
        <v>1531910</v>
      </c>
      <c r="I26" s="5" t="s">
        <v>96</v>
      </c>
      <c r="J26" s="28">
        <v>-182476</v>
      </c>
      <c r="L26" s="5" t="s">
        <v>96</v>
      </c>
      <c r="M26" s="28">
        <v>-0.29524806526406738</v>
      </c>
      <c r="O26" s="5" t="s">
        <v>96</v>
      </c>
      <c r="P26" s="28">
        <v>0.42460981114461588</v>
      </c>
    </row>
    <row r="27" spans="3:16" x14ac:dyDescent="0.2">
      <c r="C27" s="5" t="s">
        <v>97</v>
      </c>
      <c r="D27" s="28">
        <v>1.1404312358775994</v>
      </c>
      <c r="F27" s="5" t="s">
        <v>95</v>
      </c>
      <c r="G27" s="28">
        <v>332870</v>
      </c>
      <c r="I27" s="5" t="s">
        <v>97</v>
      </c>
      <c r="J27" s="28">
        <v>613032</v>
      </c>
      <c r="L27" s="5" t="s">
        <v>97</v>
      </c>
      <c r="M27" s="28">
        <v>0.68688905920159193</v>
      </c>
      <c r="O27" s="5" t="s">
        <v>97</v>
      </c>
      <c r="P27" s="28">
        <v>0.24114072496509448</v>
      </c>
    </row>
    <row r="28" spans="3:16" x14ac:dyDescent="0.2">
      <c r="C28" s="5" t="s">
        <v>98</v>
      </c>
      <c r="D28" s="28">
        <v>-4.2051242771245839E-3</v>
      </c>
      <c r="F28" s="5" t="s">
        <v>96</v>
      </c>
      <c r="G28" s="28">
        <v>359327</v>
      </c>
      <c r="I28" s="5" t="s">
        <v>98</v>
      </c>
      <c r="J28" s="28">
        <v>403265</v>
      </c>
      <c r="L28" s="5" t="s">
        <v>98</v>
      </c>
      <c r="M28" s="28">
        <v>0.75621025707379552</v>
      </c>
      <c r="O28" s="5" t="s">
        <v>98</v>
      </c>
      <c r="P28" s="28">
        <v>0.18206032360429195</v>
      </c>
    </row>
    <row r="29" spans="3:16" x14ac:dyDescent="0.2">
      <c r="C29" s="4" t="s">
        <v>191</v>
      </c>
      <c r="D29" s="28">
        <v>-2.8562858785399464E-2</v>
      </c>
      <c r="F29" s="5" t="s">
        <v>97</v>
      </c>
      <c r="G29" s="28">
        <v>532003</v>
      </c>
      <c r="I29" s="4" t="s">
        <v>191</v>
      </c>
      <c r="J29" s="28">
        <v>665494</v>
      </c>
      <c r="L29" s="4" t="s">
        <v>191</v>
      </c>
      <c r="M29" s="28">
        <v>0.27563352794216073</v>
      </c>
      <c r="O29" s="4" t="s">
        <v>191</v>
      </c>
      <c r="P29" s="28">
        <v>0.34186248891682813</v>
      </c>
    </row>
    <row r="30" spans="3:16" x14ac:dyDescent="0.2">
      <c r="C30" s="4">
        <v>2018</v>
      </c>
      <c r="D30" s="28"/>
      <c r="F30" s="5" t="s">
        <v>98</v>
      </c>
      <c r="G30" s="28">
        <v>307710</v>
      </c>
      <c r="I30" s="4">
        <v>2018</v>
      </c>
      <c r="J30" s="28"/>
      <c r="L30" s="4">
        <v>2018</v>
      </c>
      <c r="M30" s="28"/>
      <c r="O30" s="4">
        <v>2018</v>
      </c>
      <c r="P30" s="28"/>
    </row>
    <row r="31" spans="3:16" x14ac:dyDescent="0.2">
      <c r="C31" s="5" t="s">
        <v>95</v>
      </c>
      <c r="D31" s="28">
        <v>1.5496534027804374</v>
      </c>
      <c r="I31" s="5" t="s">
        <v>95</v>
      </c>
      <c r="J31" s="28">
        <v>73082</v>
      </c>
      <c r="L31" s="5" t="s">
        <v>95</v>
      </c>
      <c r="M31" s="28">
        <v>0.18002620999527039</v>
      </c>
      <c r="O31" s="5" t="s">
        <v>95</v>
      </c>
      <c r="P31" s="28">
        <v>0.32117970123446782</v>
      </c>
    </row>
    <row r="32" spans="3:16" x14ac:dyDescent="0.2">
      <c r="C32" s="5" t="s">
        <v>96</v>
      </c>
      <c r="D32" s="28">
        <v>1.752303626823944</v>
      </c>
      <c r="I32" s="5" t="s">
        <v>96</v>
      </c>
      <c r="J32" s="28">
        <v>35688</v>
      </c>
      <c r="L32" s="5" t="s">
        <v>96</v>
      </c>
      <c r="M32" s="28">
        <v>9.0345936230269736E-2</v>
      </c>
      <c r="O32" s="5" t="s">
        <v>96</v>
      </c>
      <c r="P32" s="28">
        <v>0.24831005673455003</v>
      </c>
    </row>
    <row r="33" spans="3:16" x14ac:dyDescent="0.2">
      <c r="C33" s="5" t="s">
        <v>97</v>
      </c>
      <c r="D33" s="28">
        <v>3.074933935889089</v>
      </c>
      <c r="I33" s="5" t="s">
        <v>97</v>
      </c>
      <c r="J33" s="28">
        <v>-208699</v>
      </c>
      <c r="L33" s="5" t="s">
        <v>97</v>
      </c>
      <c r="M33" s="28">
        <v>-0.64551938732586045</v>
      </c>
      <c r="O33" s="5" t="s">
        <v>97</v>
      </c>
      <c r="P33" s="28">
        <v>0.29374011324390509</v>
      </c>
    </row>
    <row r="34" spans="3:16" x14ac:dyDescent="0.2">
      <c r="C34" s="5" t="s">
        <v>98</v>
      </c>
      <c r="D34" s="28">
        <v>1.3569376890965494</v>
      </c>
      <c r="I34" s="5" t="s">
        <v>98</v>
      </c>
      <c r="J34" s="28">
        <v>79185</v>
      </c>
      <c r="L34" s="5" t="s">
        <v>98</v>
      </c>
      <c r="M34" s="28">
        <v>0.20466793316015974</v>
      </c>
      <c r="O34" s="5" t="s">
        <v>98</v>
      </c>
      <c r="P34" s="28">
        <v>0.21640047062232276</v>
      </c>
    </row>
    <row r="35" spans="3:16" x14ac:dyDescent="0.2">
      <c r="C35" s="4" t="s">
        <v>192</v>
      </c>
      <c r="D35" s="28">
        <v>-0.14910197767650088</v>
      </c>
      <c r="I35" s="4" t="s">
        <v>192</v>
      </c>
      <c r="J35" s="28">
        <v>-20744</v>
      </c>
      <c r="L35" s="4" t="s">
        <v>192</v>
      </c>
      <c r="M35" s="28">
        <v>-1.3727148440343418E-2</v>
      </c>
      <c r="O35" s="4" t="s">
        <v>192</v>
      </c>
      <c r="P35" s="28">
        <v>0.26797712614382402</v>
      </c>
    </row>
  </sheetData>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10622-2B40-4A3A-A2CD-083D5D7D0304}">
  <dimension ref="A1:C3"/>
  <sheetViews>
    <sheetView showGridLines="0" zoomScaleNormal="100" workbookViewId="0"/>
  </sheetViews>
  <sheetFormatPr defaultRowHeight="12.75" x14ac:dyDescent="0.2"/>
  <cols>
    <col min="1" max="3" width="9.140625" style="17"/>
    <col min="4" max="16384" width="9.140625" style="15"/>
  </cols>
  <sheetData>
    <row r="1" spans="1:3" s="16" customFormat="1" x14ac:dyDescent="0.2">
      <c r="A1" s="17"/>
      <c r="B1" s="17"/>
      <c r="C1" s="17"/>
    </row>
    <row r="2" spans="1:3" s="16" customFormat="1" x14ac:dyDescent="0.2">
      <c r="A2" s="17"/>
      <c r="B2" s="17"/>
      <c r="C2" s="17"/>
    </row>
    <row r="3" spans="1:3" s="16" customFormat="1" x14ac:dyDescent="0.2">
      <c r="A3" s="17"/>
      <c r="B3" s="17"/>
      <c r="C3" s="17"/>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7169" r:id="rId3" name="Drop Down 1">
              <controlPr defaultSize="0" autoLine="0" autoPict="0">
                <anchor moveWithCells="1">
                  <from>
                    <xdr:col>21</xdr:col>
                    <xdr:colOff>600075</xdr:colOff>
                    <xdr:row>5</xdr:row>
                    <xdr:rowOff>123825</xdr:rowOff>
                  </from>
                  <to>
                    <xdr:col>24</xdr:col>
                    <xdr:colOff>381000</xdr:colOff>
                    <xdr:row>6</xdr:row>
                    <xdr:rowOff>104775</xdr:rowOff>
                  </to>
                </anchor>
              </controlPr>
            </control>
          </mc:Choice>
        </mc:AlternateContent>
      </controls>
    </mc:Choice>
  </mc:AlternateContent>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D43B1-60F9-4B43-9C27-3AE39A54C6A0}">
  <dimension ref="A1:E16"/>
  <sheetViews>
    <sheetView workbookViewId="0"/>
  </sheetViews>
  <sheetFormatPr defaultRowHeight="12.75" x14ac:dyDescent="0.2"/>
  <cols>
    <col min="1" max="3" width="9.140625" style="17"/>
    <col min="4" max="16384" width="9.140625" style="15"/>
  </cols>
  <sheetData>
    <row r="1" spans="1:5" s="16" customFormat="1" x14ac:dyDescent="0.2">
      <c r="A1" s="17"/>
      <c r="B1" s="17"/>
      <c r="C1" s="17"/>
    </row>
    <row r="2" spans="1:5" s="16" customFormat="1" x14ac:dyDescent="0.2">
      <c r="A2" s="17"/>
      <c r="B2" s="17"/>
      <c r="C2" s="17"/>
    </row>
    <row r="3" spans="1:5" s="16" customFormat="1" x14ac:dyDescent="0.2">
      <c r="A3" s="17"/>
      <c r="B3" s="17"/>
      <c r="C3" s="17"/>
    </row>
    <row r="16" spans="1:5" x14ac:dyDescent="0.2">
      <c r="E16"/>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6388" r:id="rId3" name="Drop Down 4">
              <controlPr defaultSize="0" autoLine="0" autoPict="0">
                <anchor moveWithCells="1">
                  <from>
                    <xdr:col>21</xdr:col>
                    <xdr:colOff>466725</xdr:colOff>
                    <xdr:row>6</xdr:row>
                    <xdr:rowOff>133350</xdr:rowOff>
                  </from>
                  <to>
                    <xdr:col>24</xdr:col>
                    <xdr:colOff>190500</xdr:colOff>
                    <xdr:row>7</xdr:row>
                    <xdr:rowOff>152400</xdr:rowOff>
                  </to>
                </anchor>
              </controlPr>
            </control>
          </mc:Choice>
        </mc:AlternateContent>
        <mc:AlternateContent xmlns:mc="http://schemas.openxmlformats.org/markup-compatibility/2006">
          <mc:Choice Requires="x14">
            <control shapeId="16389" r:id="rId4" name="Drop Down 5">
              <controlPr defaultSize="0" autoLine="0" autoPict="0">
                <anchor moveWithCells="1">
                  <from>
                    <xdr:col>24</xdr:col>
                    <xdr:colOff>390525</xdr:colOff>
                    <xdr:row>6</xdr:row>
                    <xdr:rowOff>123825</xdr:rowOff>
                  </from>
                  <to>
                    <xdr:col>25</xdr:col>
                    <xdr:colOff>485775</xdr:colOff>
                    <xdr:row>7</xdr:row>
                    <xdr:rowOff>152400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217C9-DCA2-48BB-8C81-4A4720ADCD12}">
  <dimension ref="A1:C3"/>
  <sheetViews>
    <sheetView showGridLines="0" zoomScaleNormal="100" workbookViewId="0">
      <pane ySplit="3" topLeftCell="A4" activePane="bottomLeft" state="frozen"/>
      <selection pane="bottomLeft"/>
    </sheetView>
  </sheetViews>
  <sheetFormatPr defaultRowHeight="12.75" x14ac:dyDescent="0.2"/>
  <cols>
    <col min="1" max="3" width="9.140625" style="17"/>
    <col min="4" max="16384" width="9.140625" style="15"/>
  </cols>
  <sheetData>
    <row r="1" spans="1:3" s="16" customFormat="1" x14ac:dyDescent="0.2">
      <c r="A1" s="17"/>
      <c r="B1" s="17"/>
      <c r="C1" s="17"/>
    </row>
    <row r="2" spans="1:3" s="16" customFormat="1" x14ac:dyDescent="0.2">
      <c r="A2" s="17"/>
      <c r="B2" s="17"/>
      <c r="C2" s="17"/>
    </row>
    <row r="3" spans="1:3" s="16" customFormat="1" x14ac:dyDescent="0.2">
      <c r="A3" s="17"/>
      <c r="B3" s="17"/>
      <c r="C3"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F522E-F9E3-465A-8815-19A3561AACAC}">
  <dimension ref="A1:K26"/>
  <sheetViews>
    <sheetView showGridLines="0" workbookViewId="0"/>
  </sheetViews>
  <sheetFormatPr defaultRowHeight="12.75" x14ac:dyDescent="0.2"/>
  <cols>
    <col min="1" max="3" width="9.140625" style="22"/>
    <col min="5" max="5" width="13.5703125" customWidth="1"/>
    <col min="6" max="6" width="31.28515625" customWidth="1"/>
    <col min="7" max="10" width="11.28515625" bestFit="1" customWidth="1"/>
    <col min="11" max="11" width="12.28515625" bestFit="1" customWidth="1"/>
    <col min="12" max="25" width="11.28515625" bestFit="1" customWidth="1"/>
    <col min="26" max="26" width="12.28515625" bestFit="1" customWidth="1"/>
  </cols>
  <sheetData>
    <row r="1" spans="1:11" s="16" customFormat="1" x14ac:dyDescent="0.2">
      <c r="A1" s="22"/>
      <c r="B1" s="22"/>
      <c r="C1" s="22"/>
    </row>
    <row r="2" spans="1:11" s="16" customFormat="1" x14ac:dyDescent="0.2">
      <c r="A2" s="22"/>
      <c r="B2" s="22"/>
      <c r="C2" s="22"/>
    </row>
    <row r="3" spans="1:11" s="16" customFormat="1" x14ac:dyDescent="0.2">
      <c r="A3" s="22"/>
      <c r="B3" s="22"/>
      <c r="C3" s="22"/>
    </row>
    <row r="5" spans="1:11" ht="26.25" x14ac:dyDescent="0.4">
      <c r="E5" s="25" t="s">
        <v>196</v>
      </c>
    </row>
    <row r="7" spans="1:11" x14ac:dyDescent="0.2">
      <c r="E7" t="s">
        <v>118</v>
      </c>
    </row>
    <row r="8" spans="1:11" x14ac:dyDescent="0.2">
      <c r="G8">
        <v>2014</v>
      </c>
      <c r="H8">
        <v>2015</v>
      </c>
      <c r="I8">
        <v>2016</v>
      </c>
      <c r="J8">
        <v>2017</v>
      </c>
      <c r="K8">
        <v>2018</v>
      </c>
    </row>
    <row r="10" spans="1:11" x14ac:dyDescent="0.2">
      <c r="E10" s="23" t="s">
        <v>51</v>
      </c>
      <c r="G10" s="24">
        <v>4786190</v>
      </c>
      <c r="H10" s="24">
        <v>4334059</v>
      </c>
      <c r="I10" s="24">
        <v>4792861</v>
      </c>
      <c r="J10" s="24">
        <v>6062500</v>
      </c>
      <c r="K10" s="24">
        <v>5132674</v>
      </c>
    </row>
    <row r="11" spans="1:11" x14ac:dyDescent="0.2">
      <c r="E11" s="4"/>
    </row>
    <row r="12" spans="1:11" x14ac:dyDescent="0.2">
      <c r="E12" s="4" t="s">
        <v>1</v>
      </c>
      <c r="F12" s="4" t="s">
        <v>2</v>
      </c>
      <c r="G12" s="7">
        <v>92901</v>
      </c>
      <c r="H12" s="7">
        <v>106406</v>
      </c>
      <c r="I12" s="7">
        <v>93744</v>
      </c>
      <c r="J12" s="7">
        <v>41228</v>
      </c>
      <c r="K12" s="7">
        <v>98833</v>
      </c>
    </row>
    <row r="13" spans="1:11" x14ac:dyDescent="0.2">
      <c r="F13" s="4" t="s">
        <v>89</v>
      </c>
      <c r="G13" s="7">
        <v>1649550</v>
      </c>
      <c r="H13" s="7">
        <v>1399069</v>
      </c>
      <c r="I13" s="7">
        <v>1342082</v>
      </c>
      <c r="J13" s="7">
        <v>2428580</v>
      </c>
      <c r="K13" s="7">
        <v>1469327</v>
      </c>
    </row>
    <row r="14" spans="1:11" x14ac:dyDescent="0.2">
      <c r="F14" s="4" t="s">
        <v>52</v>
      </c>
      <c r="G14" s="7">
        <v>-60353</v>
      </c>
      <c r="H14" s="7">
        <v>-94458</v>
      </c>
      <c r="I14" s="7">
        <v>-48100</v>
      </c>
      <c r="J14" s="7">
        <v>-55392</v>
      </c>
      <c r="K14" s="7">
        <v>-56994</v>
      </c>
    </row>
    <row r="15" spans="1:11" x14ac:dyDescent="0.2">
      <c r="E15" s="23" t="s">
        <v>195</v>
      </c>
      <c r="F15" s="27"/>
      <c r="G15" s="24">
        <v>1682098</v>
      </c>
      <c r="H15" s="24">
        <v>1411017</v>
      </c>
      <c r="I15" s="24">
        <v>1387726</v>
      </c>
      <c r="J15" s="24">
        <v>2414416</v>
      </c>
      <c r="K15" s="24">
        <v>1511166</v>
      </c>
    </row>
    <row r="16" spans="1:11" x14ac:dyDescent="0.2">
      <c r="E16" s="4"/>
    </row>
    <row r="17" spans="5:11" x14ac:dyDescent="0.2">
      <c r="E17" s="23" t="s">
        <v>3</v>
      </c>
      <c r="G17" s="24">
        <v>3104092</v>
      </c>
      <c r="H17" s="24">
        <v>2923042</v>
      </c>
      <c r="I17" s="24">
        <v>3405135</v>
      </c>
      <c r="J17" s="24">
        <v>3648084</v>
      </c>
      <c r="K17" s="24">
        <v>3621508</v>
      </c>
    </row>
    <row r="18" spans="5:11" x14ac:dyDescent="0.2">
      <c r="E18" s="4"/>
    </row>
    <row r="19" spans="5:11" x14ac:dyDescent="0.2">
      <c r="E19" s="4" t="s">
        <v>4</v>
      </c>
      <c r="G19" s="7">
        <v>2200807</v>
      </c>
      <c r="H19" s="7">
        <v>2083510</v>
      </c>
      <c r="I19" s="7">
        <v>1902101</v>
      </c>
      <c r="J19" s="7">
        <v>2699465</v>
      </c>
      <c r="K19" s="7">
        <v>2231623</v>
      </c>
    </row>
    <row r="20" spans="5:11" x14ac:dyDescent="0.2">
      <c r="E20" s="4"/>
    </row>
    <row r="21" spans="5:11" x14ac:dyDescent="0.2">
      <c r="E21" s="23" t="s">
        <v>101</v>
      </c>
      <c r="G21" s="24">
        <v>903285</v>
      </c>
      <c r="H21" s="24">
        <v>839532</v>
      </c>
      <c r="I21" s="24">
        <v>1503034</v>
      </c>
      <c r="J21" s="24">
        <v>948619</v>
      </c>
      <c r="K21" s="24">
        <v>1389885</v>
      </c>
    </row>
    <row r="22" spans="5:11" x14ac:dyDescent="0.2">
      <c r="E22" s="4"/>
    </row>
    <row r="23" spans="5:11" x14ac:dyDescent="0.2">
      <c r="E23" s="4" t="s">
        <v>50</v>
      </c>
      <c r="G23" s="7">
        <v>1228501</v>
      </c>
      <c r="H23" s="7">
        <v>548088</v>
      </c>
      <c r="I23" s="7">
        <v>1226154</v>
      </c>
      <c r="J23" s="7">
        <v>1147628</v>
      </c>
      <c r="K23" s="7">
        <v>632610</v>
      </c>
    </row>
    <row r="24" spans="5:11" x14ac:dyDescent="0.2">
      <c r="E24" s="4"/>
    </row>
    <row r="25" spans="5:11" x14ac:dyDescent="0.2">
      <c r="E25" s="23" t="s">
        <v>83</v>
      </c>
      <c r="G25" s="24">
        <v>2131786</v>
      </c>
      <c r="H25" s="24">
        <v>1387620</v>
      </c>
      <c r="I25" s="24">
        <v>2729188</v>
      </c>
      <c r="J25" s="24">
        <v>2096247</v>
      </c>
      <c r="K25" s="24">
        <v>2022495</v>
      </c>
    </row>
    <row r="26" spans="5:11" x14ac:dyDescent="0.2">
      <c r="E26"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1A8C3-7149-40A8-A9B1-E97F332763EC}">
  <dimension ref="A1:S23"/>
  <sheetViews>
    <sheetView showGridLines="0" workbookViewId="0"/>
  </sheetViews>
  <sheetFormatPr defaultRowHeight="12.75" x14ac:dyDescent="0.2"/>
  <cols>
    <col min="1" max="3" width="9.140625" style="17"/>
    <col min="5" max="5" width="17" customWidth="1"/>
    <col min="6" max="6" width="28.42578125" bestFit="1" customWidth="1"/>
    <col min="7" max="7" width="10.42578125" bestFit="1" customWidth="1"/>
    <col min="8" max="8" width="11.28515625" bestFit="1" customWidth="1"/>
    <col min="9" max="11" width="10.42578125" bestFit="1" customWidth="1"/>
    <col min="12" max="12" width="11.28515625" bestFit="1" customWidth="1"/>
    <col min="13" max="13" width="10.42578125" bestFit="1" customWidth="1"/>
    <col min="14" max="16" width="11.28515625" bestFit="1" customWidth="1"/>
    <col min="17" max="17" width="10.42578125" bestFit="1" customWidth="1"/>
    <col min="18" max="20" width="11.28515625" bestFit="1" customWidth="1"/>
    <col min="21" max="21" width="10.42578125" bestFit="1" customWidth="1"/>
    <col min="22" max="24" width="11.28515625" bestFit="1" customWidth="1"/>
    <col min="25" max="25" width="10.42578125" bestFit="1" customWidth="1"/>
    <col min="26" max="28" width="11.28515625" bestFit="1" customWidth="1"/>
    <col min="29" max="29" width="10.42578125" bestFit="1" customWidth="1"/>
    <col min="30" max="31" width="11.28515625" bestFit="1" customWidth="1"/>
  </cols>
  <sheetData>
    <row r="1" spans="1:19" s="16" customFormat="1" x14ac:dyDescent="0.2">
      <c r="A1" s="17"/>
      <c r="B1" s="17"/>
      <c r="C1" s="17"/>
    </row>
    <row r="2" spans="1:19" s="16" customFormat="1" x14ac:dyDescent="0.2">
      <c r="A2" s="17"/>
      <c r="B2" s="17"/>
      <c r="C2" s="17"/>
    </row>
    <row r="3" spans="1:19" s="16" customFormat="1" x14ac:dyDescent="0.2">
      <c r="A3" s="17"/>
      <c r="B3" s="17"/>
      <c r="C3" s="17"/>
    </row>
    <row r="5" spans="1:19" ht="26.25" x14ac:dyDescent="0.4">
      <c r="E5" s="25" t="s">
        <v>197</v>
      </c>
    </row>
    <row r="7" spans="1:19" x14ac:dyDescent="0.2">
      <c r="E7" s="3" t="s">
        <v>131</v>
      </c>
    </row>
    <row r="8" spans="1:19" x14ac:dyDescent="0.2">
      <c r="G8">
        <v>2014</v>
      </c>
      <c r="K8" t="s">
        <v>188</v>
      </c>
      <c r="L8">
        <v>2015</v>
      </c>
      <c r="M8">
        <v>2016</v>
      </c>
      <c r="N8">
        <v>2017</v>
      </c>
      <c r="O8">
        <v>2018</v>
      </c>
      <c r="S8" t="s">
        <v>192</v>
      </c>
    </row>
    <row r="9" spans="1:19" x14ac:dyDescent="0.2">
      <c r="G9" t="s">
        <v>95</v>
      </c>
      <c r="H9" t="s">
        <v>96</v>
      </c>
      <c r="I9" t="s">
        <v>97</v>
      </c>
      <c r="J9" t="s">
        <v>98</v>
      </c>
      <c r="O9" t="s">
        <v>95</v>
      </c>
      <c r="P9" t="s">
        <v>96</v>
      </c>
      <c r="Q9" t="s">
        <v>97</v>
      </c>
      <c r="R9" t="s">
        <v>98</v>
      </c>
    </row>
    <row r="10" spans="1:19" x14ac:dyDescent="0.2">
      <c r="E10" s="23" t="s">
        <v>51</v>
      </c>
      <c r="G10" s="24">
        <v>-179154</v>
      </c>
      <c r="H10" s="24">
        <v>941869</v>
      </c>
      <c r="I10" s="24">
        <v>467878</v>
      </c>
      <c r="J10" s="24">
        <v>-566840</v>
      </c>
      <c r="K10" s="24">
        <v>663753</v>
      </c>
      <c r="L10" s="24">
        <v>1634292</v>
      </c>
      <c r="M10" s="24">
        <v>-511019</v>
      </c>
      <c r="N10" s="24">
        <v>-946636</v>
      </c>
      <c r="O10" s="24">
        <v>-664991</v>
      </c>
      <c r="P10" s="24">
        <v>86469</v>
      </c>
      <c r="Q10" s="24">
        <v>999364</v>
      </c>
      <c r="R10" s="24">
        <v>163054</v>
      </c>
      <c r="S10" s="24">
        <v>583896</v>
      </c>
    </row>
    <row r="11" spans="1:19" x14ac:dyDescent="0.2">
      <c r="E11" s="4"/>
      <c r="G11" s="28"/>
      <c r="H11" s="28"/>
      <c r="I11" s="28"/>
      <c r="J11" s="28"/>
      <c r="K11" s="28"/>
      <c r="L11" s="28"/>
      <c r="M11" s="28"/>
      <c r="N11" s="28"/>
      <c r="O11" s="28"/>
      <c r="P11" s="28"/>
      <c r="Q11" s="28"/>
      <c r="R11" s="28"/>
      <c r="S11" s="28"/>
    </row>
    <row r="12" spans="1:19" x14ac:dyDescent="0.2">
      <c r="E12" s="4" t="s">
        <v>1</v>
      </c>
      <c r="G12" s="7">
        <v>-31957</v>
      </c>
      <c r="H12" s="7">
        <v>-7628</v>
      </c>
      <c r="I12" s="7">
        <v>-253000</v>
      </c>
      <c r="J12" s="7">
        <v>174338</v>
      </c>
      <c r="K12" s="7">
        <v>-118247</v>
      </c>
      <c r="L12" s="7">
        <v>-404397</v>
      </c>
      <c r="M12" s="7">
        <v>327435</v>
      </c>
      <c r="N12" s="7">
        <v>665494</v>
      </c>
      <c r="O12" s="7">
        <v>73082</v>
      </c>
      <c r="P12" s="7">
        <v>35688</v>
      </c>
      <c r="Q12" s="7">
        <v>-208699</v>
      </c>
      <c r="R12" s="7">
        <v>79185</v>
      </c>
      <c r="S12" s="7">
        <v>-20744</v>
      </c>
    </row>
    <row r="13" spans="1:19" x14ac:dyDescent="0.2">
      <c r="E13" s="4"/>
      <c r="G13" s="28"/>
      <c r="H13" s="28"/>
      <c r="I13" s="28"/>
      <c r="J13" s="28"/>
      <c r="K13" s="28"/>
      <c r="L13" s="28"/>
      <c r="M13" s="28"/>
      <c r="N13" s="28"/>
      <c r="O13" s="28"/>
      <c r="P13" s="28"/>
      <c r="Q13" s="28"/>
      <c r="R13" s="28"/>
      <c r="S13" s="28"/>
    </row>
    <row r="14" spans="1:19" x14ac:dyDescent="0.2">
      <c r="E14" s="23" t="s">
        <v>3</v>
      </c>
      <c r="G14" s="24">
        <v>-211111</v>
      </c>
      <c r="H14" s="24">
        <v>934241</v>
      </c>
      <c r="I14" s="24">
        <v>214878</v>
      </c>
      <c r="J14" s="24">
        <v>-392502</v>
      </c>
      <c r="K14" s="24">
        <v>545506</v>
      </c>
      <c r="L14" s="24">
        <v>1229895</v>
      </c>
      <c r="M14" s="24">
        <v>-183584</v>
      </c>
      <c r="N14" s="24">
        <v>-281142</v>
      </c>
      <c r="O14" s="24">
        <v>-591909</v>
      </c>
      <c r="P14" s="24">
        <v>122157</v>
      </c>
      <c r="Q14" s="24">
        <v>790665</v>
      </c>
      <c r="R14" s="24">
        <v>242239</v>
      </c>
      <c r="S14" s="24">
        <v>563152</v>
      </c>
    </row>
    <row r="15" spans="1:19" x14ac:dyDescent="0.2">
      <c r="E15" s="4"/>
      <c r="G15" s="28"/>
      <c r="H15" s="28"/>
      <c r="I15" s="28"/>
      <c r="J15" s="28"/>
      <c r="K15" s="28"/>
      <c r="L15" s="28"/>
      <c r="M15" s="28"/>
      <c r="N15" s="28"/>
      <c r="O15" s="28"/>
      <c r="P15" s="28"/>
      <c r="Q15" s="28"/>
      <c r="R15" s="28"/>
      <c r="S15" s="28"/>
    </row>
    <row r="16" spans="1:19" x14ac:dyDescent="0.2">
      <c r="E16" s="4" t="s">
        <v>4</v>
      </c>
      <c r="G16" s="7">
        <v>-17196</v>
      </c>
      <c r="H16" s="7">
        <v>-801100</v>
      </c>
      <c r="I16" s="7">
        <v>85915</v>
      </c>
      <c r="J16" s="7">
        <v>387864</v>
      </c>
      <c r="K16" s="7">
        <v>-344517</v>
      </c>
      <c r="L16" s="7">
        <v>-362627</v>
      </c>
      <c r="M16" s="7">
        <v>-304501</v>
      </c>
      <c r="N16" s="7">
        <v>223414</v>
      </c>
      <c r="O16" s="7">
        <v>224691</v>
      </c>
      <c r="P16" s="7">
        <v>21866</v>
      </c>
      <c r="Q16" s="7">
        <v>-332335</v>
      </c>
      <c r="R16" s="7">
        <v>-121045</v>
      </c>
      <c r="S16" s="7">
        <v>-206823</v>
      </c>
    </row>
    <row r="17" spans="5:19" x14ac:dyDescent="0.2">
      <c r="E17" s="4"/>
      <c r="G17" s="28"/>
      <c r="H17" s="28"/>
      <c r="I17" s="28"/>
      <c r="J17" s="28"/>
      <c r="K17" s="28"/>
      <c r="L17" s="28"/>
      <c r="M17" s="28"/>
      <c r="N17" s="28"/>
      <c r="O17" s="28"/>
      <c r="P17" s="28"/>
      <c r="Q17" s="28"/>
      <c r="R17" s="28"/>
      <c r="S17" s="28"/>
    </row>
    <row r="18" spans="5:19" x14ac:dyDescent="0.2">
      <c r="E18" s="23" t="s">
        <v>101</v>
      </c>
      <c r="G18" s="24">
        <v>-228307</v>
      </c>
      <c r="H18" s="24">
        <v>133141</v>
      </c>
      <c r="I18" s="24">
        <v>300793</v>
      </c>
      <c r="J18" s="24">
        <v>-4638</v>
      </c>
      <c r="K18" s="24">
        <v>200989</v>
      </c>
      <c r="L18" s="24">
        <v>867268</v>
      </c>
      <c r="M18" s="24">
        <v>-488085</v>
      </c>
      <c r="N18" s="24">
        <v>-57728</v>
      </c>
      <c r="O18" s="24">
        <v>-367218</v>
      </c>
      <c r="P18" s="24">
        <v>144023</v>
      </c>
      <c r="Q18" s="24">
        <v>458330</v>
      </c>
      <c r="R18" s="24">
        <v>121194</v>
      </c>
      <c r="S18" s="24">
        <v>356329</v>
      </c>
    </row>
    <row r="19" spans="5:19" x14ac:dyDescent="0.2">
      <c r="E19" s="4"/>
      <c r="G19" s="28"/>
      <c r="H19" s="28"/>
      <c r="I19" s="28"/>
      <c r="J19" s="28"/>
      <c r="K19" s="28"/>
      <c r="L19" s="28"/>
      <c r="M19" s="28"/>
      <c r="N19" s="28"/>
      <c r="O19" s="28"/>
      <c r="P19" s="28"/>
      <c r="Q19" s="28"/>
      <c r="R19" s="28"/>
      <c r="S19" s="28"/>
    </row>
    <row r="20" spans="5:19" x14ac:dyDescent="0.2">
      <c r="E20" s="4" t="s">
        <v>50</v>
      </c>
      <c r="G20" s="7">
        <v>-31511</v>
      </c>
      <c r="H20" s="7">
        <v>220354</v>
      </c>
      <c r="I20" s="7">
        <v>-46066</v>
      </c>
      <c r="J20" s="7">
        <v>-171590</v>
      </c>
      <c r="K20" s="7">
        <v>-28813</v>
      </c>
      <c r="L20" s="7">
        <v>673422</v>
      </c>
      <c r="M20" s="7">
        <v>-270106</v>
      </c>
      <c r="N20" s="7">
        <v>-434378</v>
      </c>
      <c r="O20" s="7">
        <v>-60466</v>
      </c>
      <c r="P20" s="7">
        <v>234762</v>
      </c>
      <c r="Q20" s="7">
        <v>317111</v>
      </c>
      <c r="R20" s="7">
        <v>74664</v>
      </c>
      <c r="S20" s="7">
        <v>566071</v>
      </c>
    </row>
    <row r="21" spans="5:19" x14ac:dyDescent="0.2">
      <c r="E21" s="4"/>
      <c r="G21" s="28"/>
      <c r="H21" s="28"/>
      <c r="I21" s="28"/>
      <c r="J21" s="28"/>
      <c r="K21" s="28"/>
      <c r="L21" s="28"/>
      <c r="M21" s="28"/>
      <c r="N21" s="28"/>
      <c r="O21" s="28"/>
      <c r="P21" s="28"/>
      <c r="Q21" s="28"/>
      <c r="R21" s="28"/>
      <c r="S21" s="28"/>
    </row>
    <row r="22" spans="5:19" x14ac:dyDescent="0.2">
      <c r="E22" s="23" t="s">
        <v>83</v>
      </c>
      <c r="G22" s="24">
        <v>-259818</v>
      </c>
      <c r="H22" s="24">
        <v>353495</v>
      </c>
      <c r="I22" s="24">
        <v>254727</v>
      </c>
      <c r="J22" s="24">
        <v>-176228</v>
      </c>
      <c r="K22" s="24">
        <v>172176</v>
      </c>
      <c r="L22" s="24">
        <v>1540690</v>
      </c>
      <c r="M22" s="24">
        <v>-758191</v>
      </c>
      <c r="N22" s="24">
        <v>-492106</v>
      </c>
      <c r="O22" s="24">
        <v>-427684</v>
      </c>
      <c r="P22" s="24">
        <v>378785</v>
      </c>
      <c r="Q22" s="24">
        <v>775441</v>
      </c>
      <c r="R22" s="24">
        <v>195858</v>
      </c>
      <c r="S22" s="24">
        <v>922400</v>
      </c>
    </row>
    <row r="23" spans="5:19" x14ac:dyDescent="0.2">
      <c r="E23" s="4"/>
      <c r="G23" s="28"/>
      <c r="H23" s="28"/>
      <c r="I23" s="28"/>
      <c r="J23" s="28"/>
      <c r="K23" s="28"/>
      <c r="L23" s="28"/>
      <c r="M23" s="28"/>
      <c r="N23" s="28"/>
      <c r="O23" s="28"/>
      <c r="P23" s="28"/>
      <c r="Q23" s="28"/>
      <c r="R23" s="28"/>
      <c r="S23" s="2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ACD12-47D1-46D5-814D-A6625839FD8B}">
  <dimension ref="A1:AE71"/>
  <sheetViews>
    <sheetView showGridLines="0" workbookViewId="0"/>
  </sheetViews>
  <sheetFormatPr defaultRowHeight="12.75" x14ac:dyDescent="0.2"/>
  <cols>
    <col min="1" max="3" width="9.140625" style="17"/>
    <col min="5" max="5" width="15.85546875" customWidth="1"/>
    <col min="6" max="6" width="35.42578125" customWidth="1"/>
    <col min="7" max="10" width="7.7109375" bestFit="1" customWidth="1"/>
    <col min="11" max="11" width="10.42578125" customWidth="1"/>
    <col min="12" max="25" width="7.7109375" bestFit="1" customWidth="1"/>
    <col min="26" max="26" width="10" bestFit="1" customWidth="1"/>
  </cols>
  <sheetData>
    <row r="1" spans="1:31" s="16" customFormat="1" x14ac:dyDescent="0.2">
      <c r="A1" s="17"/>
      <c r="B1" s="17"/>
      <c r="C1" s="17"/>
    </row>
    <row r="2" spans="1:31" s="16" customFormat="1" x14ac:dyDescent="0.2">
      <c r="A2" s="17"/>
      <c r="B2" s="17"/>
      <c r="C2" s="17"/>
    </row>
    <row r="3" spans="1:31" s="16" customFormat="1" x14ac:dyDescent="0.2">
      <c r="A3" s="17"/>
      <c r="B3" s="17"/>
      <c r="C3" s="17"/>
    </row>
    <row r="5" spans="1:31" ht="26.25" x14ac:dyDescent="0.4">
      <c r="E5" s="25" t="s">
        <v>198</v>
      </c>
    </row>
    <row r="7" spans="1:31" x14ac:dyDescent="0.2">
      <c r="E7" s="3" t="s">
        <v>124</v>
      </c>
    </row>
    <row r="8" spans="1:31" x14ac:dyDescent="0.2">
      <c r="G8">
        <v>2014</v>
      </c>
      <c r="K8" t="s">
        <v>188</v>
      </c>
      <c r="L8">
        <v>2015</v>
      </c>
      <c r="P8" t="s">
        <v>189</v>
      </c>
      <c r="Q8">
        <v>2016</v>
      </c>
      <c r="U8" t="s">
        <v>190</v>
      </c>
      <c r="V8">
        <v>2017</v>
      </c>
      <c r="Z8" t="s">
        <v>191</v>
      </c>
      <c r="AA8">
        <v>2018</v>
      </c>
      <c r="AE8" t="s">
        <v>192</v>
      </c>
    </row>
    <row r="9" spans="1:31" x14ac:dyDescent="0.2">
      <c r="G9" t="s">
        <v>95</v>
      </c>
      <c r="H9" t="s">
        <v>96</v>
      </c>
      <c r="I9" t="s">
        <v>97</v>
      </c>
      <c r="J9" t="s">
        <v>98</v>
      </c>
      <c r="L9" t="s">
        <v>95</v>
      </c>
      <c r="M9" t="s">
        <v>96</v>
      </c>
      <c r="N9" t="s">
        <v>97</v>
      </c>
      <c r="O9" t="s">
        <v>98</v>
      </c>
      <c r="Q9" t="s">
        <v>95</v>
      </c>
      <c r="R9" t="s">
        <v>96</v>
      </c>
      <c r="S9" t="s">
        <v>97</v>
      </c>
      <c r="T9" t="s">
        <v>98</v>
      </c>
      <c r="V9" t="s">
        <v>95</v>
      </c>
      <c r="W9" t="s">
        <v>96</v>
      </c>
      <c r="X9" t="s">
        <v>97</v>
      </c>
      <c r="Y9" t="s">
        <v>98</v>
      </c>
      <c r="AA9" t="s">
        <v>95</v>
      </c>
      <c r="AB9" t="s">
        <v>96</v>
      </c>
      <c r="AC9" t="s">
        <v>97</v>
      </c>
      <c r="AD9" t="s">
        <v>98</v>
      </c>
    </row>
    <row r="10" spans="1:31" x14ac:dyDescent="0.2">
      <c r="E10" s="4" t="s">
        <v>51</v>
      </c>
      <c r="G10" s="8">
        <v>1</v>
      </c>
      <c r="H10" s="8">
        <v>1</v>
      </c>
      <c r="I10" s="8">
        <v>1</v>
      </c>
      <c r="J10" s="8">
        <v>1</v>
      </c>
      <c r="K10" s="8">
        <v>1</v>
      </c>
      <c r="L10" s="8">
        <v>1</v>
      </c>
      <c r="M10" s="8">
        <v>1</v>
      </c>
      <c r="N10" s="8">
        <v>1</v>
      </c>
      <c r="O10" s="8">
        <v>1</v>
      </c>
      <c r="P10" s="8">
        <v>1</v>
      </c>
      <c r="Q10" s="8">
        <v>1</v>
      </c>
      <c r="R10" s="8">
        <v>1</v>
      </c>
      <c r="S10" s="8">
        <v>1</v>
      </c>
      <c r="T10" s="8">
        <v>1</v>
      </c>
      <c r="U10" s="8">
        <v>1</v>
      </c>
      <c r="V10" s="8">
        <v>1</v>
      </c>
      <c r="W10" s="8">
        <v>1</v>
      </c>
      <c r="X10" s="8">
        <v>1</v>
      </c>
      <c r="Y10" s="8">
        <v>1</v>
      </c>
      <c r="Z10" s="8">
        <v>1</v>
      </c>
      <c r="AA10" s="8">
        <v>1</v>
      </c>
      <c r="AB10" s="8">
        <v>1</v>
      </c>
      <c r="AC10" s="8">
        <v>1</v>
      </c>
      <c r="AD10" s="8">
        <v>1</v>
      </c>
      <c r="AE10" s="8">
        <v>1</v>
      </c>
    </row>
    <row r="11" spans="1:31" x14ac:dyDescent="0.2">
      <c r="E11" s="4"/>
    </row>
    <row r="12" spans="1:31" x14ac:dyDescent="0.2">
      <c r="E12" s="4" t="s">
        <v>1</v>
      </c>
      <c r="F12" s="4" t="s">
        <v>2</v>
      </c>
      <c r="G12" s="8">
        <v>4.0139119563889014E-3</v>
      </c>
      <c r="H12" s="8">
        <v>2.9468220553021721E-3</v>
      </c>
      <c r="I12" s="8">
        <v>3.0837088260967697E-3</v>
      </c>
      <c r="J12" s="8">
        <v>7.5554918647773011E-3</v>
      </c>
      <c r="K12" s="8">
        <v>7.5554918647773011E-3</v>
      </c>
      <c r="L12" s="8">
        <v>2.5570392200935561E-2</v>
      </c>
      <c r="M12" s="8">
        <v>1.8158363857640473E-2</v>
      </c>
      <c r="N12" s="8">
        <v>1.5936944320627297E-2</v>
      </c>
      <c r="O12" s="8">
        <v>1.6477918272568084E-2</v>
      </c>
      <c r="P12" s="8">
        <v>1.6477918272568084E-2</v>
      </c>
      <c r="Q12" s="8">
        <v>3.1709095056619396E-2</v>
      </c>
      <c r="R12" s="8">
        <v>1.6409305715897129E-2</v>
      </c>
      <c r="S12" s="8">
        <v>1.3206080426256686E-2</v>
      </c>
      <c r="T12" s="8">
        <v>1.3594616522515309E-2</v>
      </c>
      <c r="U12" s="8">
        <v>1.3594616522515309E-2</v>
      </c>
      <c r="V12" s="8">
        <v>6.6453796491693275E-3</v>
      </c>
      <c r="W12" s="8">
        <v>5.6525868502038277E-3</v>
      </c>
      <c r="X12" s="8">
        <v>1.3954802850300175E-2</v>
      </c>
      <c r="Y12" s="8">
        <v>1.6789734832669517E-2</v>
      </c>
      <c r="Z12" s="8">
        <v>1.6789734832669517E-2</v>
      </c>
      <c r="AA12" s="8">
        <v>7.0841510693768223E-3</v>
      </c>
      <c r="AB12" s="8">
        <v>9.5845037302374723E-3</v>
      </c>
      <c r="AC12" s="8">
        <v>8.6738696272059268E-3</v>
      </c>
      <c r="AD12" s="8">
        <v>8.4559447360917465E-3</v>
      </c>
      <c r="AE12" s="8">
        <v>8.4559447360917465E-3</v>
      </c>
    </row>
    <row r="13" spans="1:31" x14ac:dyDescent="0.2">
      <c r="F13" s="4" t="s">
        <v>89</v>
      </c>
      <c r="G13" s="8">
        <v>0.13157657486191221</v>
      </c>
      <c r="H13" s="8">
        <v>0.21258934300152343</v>
      </c>
      <c r="I13" s="8">
        <v>0.34656498641281325</v>
      </c>
      <c r="J13" s="8">
        <v>0.33073006451627107</v>
      </c>
      <c r="K13" s="8">
        <v>0.33073006451627107</v>
      </c>
      <c r="L13" s="8">
        <v>0.25943914245540689</v>
      </c>
      <c r="M13" s="8">
        <v>0.23835682304404074</v>
      </c>
      <c r="N13" s="8">
        <v>0.27714471268830193</v>
      </c>
      <c r="O13" s="8">
        <v>0.30077738390386222</v>
      </c>
      <c r="P13" s="8">
        <v>0.30077738390386222</v>
      </c>
      <c r="Q13" s="8">
        <v>0.18413764204439795</v>
      </c>
      <c r="R13" s="8">
        <v>0.1321194203677574</v>
      </c>
      <c r="S13" s="8">
        <v>0.22860915335645524</v>
      </c>
      <c r="T13" s="8">
        <v>0.24375864406019651</v>
      </c>
      <c r="U13" s="8">
        <v>0.24375864406019651</v>
      </c>
      <c r="V13" s="8">
        <v>0.39719070295035114</v>
      </c>
      <c r="W13" s="8">
        <v>0.42354931019383646</v>
      </c>
      <c r="X13" s="8">
        <v>0.37129553439947732</v>
      </c>
      <c r="Y13" s="8">
        <v>0.34153409863905687</v>
      </c>
      <c r="Z13" s="8">
        <v>0.34153409863905687</v>
      </c>
      <c r="AA13" s="8">
        <v>0.32997844457438164</v>
      </c>
      <c r="AB13" s="8">
        <v>0.2811783266116043</v>
      </c>
      <c r="AC13" s="8">
        <v>0.28592637817102923</v>
      </c>
      <c r="AD13" s="8">
        <v>0.2680171851302442</v>
      </c>
      <c r="AE13" s="8">
        <v>0.2680171851302442</v>
      </c>
    </row>
    <row r="14" spans="1:31" x14ac:dyDescent="0.2">
      <c r="F14" s="4" t="s">
        <v>52</v>
      </c>
      <c r="G14" s="8">
        <v>-4.810283307856128E-3</v>
      </c>
      <c r="H14" s="8">
        <v>-3.5911153097592029E-3</v>
      </c>
      <c r="I14" s="8">
        <v>-7.7751632794747609E-3</v>
      </c>
      <c r="J14" s="8">
        <v>-7.9435693180644282E-3</v>
      </c>
      <c r="K14" s="8">
        <v>-7.9435693180644282E-3</v>
      </c>
      <c r="L14" s="8">
        <v>-6.9093490944725769E-3</v>
      </c>
      <c r="M14" s="8">
        <v>-6.4408964495556139E-3</v>
      </c>
      <c r="N14" s="8">
        <v>-1.2581419759299467E-2</v>
      </c>
      <c r="O14" s="8">
        <v>-1.3081837847673503E-2</v>
      </c>
      <c r="P14" s="8">
        <v>-1.3081837847673503E-2</v>
      </c>
      <c r="Q14" s="8">
        <v>-8.2567374233524331E-3</v>
      </c>
      <c r="R14" s="8">
        <v>-6.5409181514805379E-3</v>
      </c>
      <c r="S14" s="8">
        <v>-1.1214875544539891E-2</v>
      </c>
      <c r="T14" s="8">
        <v>-9.728289834141474E-3</v>
      </c>
      <c r="U14" s="8">
        <v>-9.728289834141474E-3</v>
      </c>
      <c r="V14" s="8">
        <v>-6.8567766741429031E-3</v>
      </c>
      <c r="W14" s="8">
        <v>-1.6159410904919611E-2</v>
      </c>
      <c r="X14" s="8">
        <v>-1.7463836237233011E-2</v>
      </c>
      <c r="Y14" s="8">
        <v>-1.6461344554898255E-2</v>
      </c>
      <c r="Z14" s="8">
        <v>-1.6461344554898255E-2</v>
      </c>
      <c r="AA14" s="8">
        <v>-1.5882894409290638E-2</v>
      </c>
      <c r="AB14" s="8">
        <v>-1.2043142547900372E-2</v>
      </c>
      <c r="AC14" s="8">
        <v>-9.5461231404945206E-3</v>
      </c>
      <c r="AD14" s="8">
        <v>-8.4960037225119255E-3</v>
      </c>
      <c r="AE14" s="8">
        <v>-8.4960037225119255E-3</v>
      </c>
    </row>
    <row r="15" spans="1:31" x14ac:dyDescent="0.2">
      <c r="E15" s="4" t="s">
        <v>195</v>
      </c>
      <c r="G15" s="8">
        <v>0.13078020351044498</v>
      </c>
      <c r="H15" s="8">
        <v>0.21194504974706641</v>
      </c>
      <c r="I15" s="8">
        <v>0.34187353195943526</v>
      </c>
      <c r="J15" s="8">
        <v>0.33034198706298395</v>
      </c>
      <c r="K15" s="8">
        <v>0.33034198706298395</v>
      </c>
      <c r="L15" s="8">
        <v>0.27810018556186983</v>
      </c>
      <c r="M15" s="8">
        <v>0.25007429045212559</v>
      </c>
      <c r="N15" s="8">
        <v>0.28050023724962975</v>
      </c>
      <c r="O15" s="8">
        <v>0.3041734643287568</v>
      </c>
      <c r="P15" s="8">
        <v>0.3041734643287568</v>
      </c>
      <c r="Q15" s="8">
        <v>0.20758999967766489</v>
      </c>
      <c r="R15" s="8">
        <v>0.141987807932174</v>
      </c>
      <c r="S15" s="8">
        <v>0.23060035823817202</v>
      </c>
      <c r="T15" s="8">
        <v>0.24762497074857034</v>
      </c>
      <c r="U15" s="8">
        <v>0.24762497074857034</v>
      </c>
      <c r="V15" s="8">
        <v>0.39697930592537761</v>
      </c>
      <c r="W15" s="8">
        <v>0.4130424861391207</v>
      </c>
      <c r="X15" s="8">
        <v>0.36778650101254445</v>
      </c>
      <c r="Y15" s="8">
        <v>0.34186248891682813</v>
      </c>
      <c r="Z15" s="8">
        <v>0.34186248891682813</v>
      </c>
      <c r="AA15" s="8">
        <v>0.32117970123446782</v>
      </c>
      <c r="AB15" s="8">
        <v>0.27871968779394141</v>
      </c>
      <c r="AC15" s="8">
        <v>0.2850541246577406</v>
      </c>
      <c r="AD15" s="8">
        <v>0.26797712614382402</v>
      </c>
      <c r="AE15" s="8">
        <v>0.26797712614382402</v>
      </c>
    </row>
    <row r="16" spans="1:31" x14ac:dyDescent="0.2">
      <c r="E16" s="4"/>
    </row>
    <row r="17" spans="5:31" x14ac:dyDescent="0.2">
      <c r="E17" s="4" t="s">
        <v>3</v>
      </c>
      <c r="G17" s="8">
        <v>0.86921979648955505</v>
      </c>
      <c r="H17" s="8">
        <v>0.78805495025293359</v>
      </c>
      <c r="I17" s="8">
        <v>0.65812646804056474</v>
      </c>
      <c r="J17" s="8">
        <v>0.66965801293701599</v>
      </c>
      <c r="K17" s="8">
        <v>0.66965801293701599</v>
      </c>
      <c r="L17" s="8">
        <v>0.72189981443813012</v>
      </c>
      <c r="M17" s="8">
        <v>0.74992570954787441</v>
      </c>
      <c r="N17" s="8">
        <v>0.71949976275037031</v>
      </c>
      <c r="O17" s="8">
        <v>0.6958265356712432</v>
      </c>
      <c r="P17" s="8">
        <v>0.6958265356712432</v>
      </c>
      <c r="Q17" s="8">
        <v>0.79241000032233511</v>
      </c>
      <c r="R17" s="8">
        <v>0.85801219206782597</v>
      </c>
      <c r="S17" s="8">
        <v>0.76939964176182796</v>
      </c>
      <c r="T17" s="8">
        <v>0.75237502925142963</v>
      </c>
      <c r="U17" s="8">
        <v>0.75237502925142963</v>
      </c>
      <c r="V17" s="8">
        <v>0.60302069407462244</v>
      </c>
      <c r="W17" s="8">
        <v>0.58695751386087935</v>
      </c>
      <c r="X17" s="8">
        <v>0.63221349898745549</v>
      </c>
      <c r="Y17" s="8">
        <v>0.65813751108317187</v>
      </c>
      <c r="Z17" s="8">
        <v>0.65813751108317187</v>
      </c>
      <c r="AA17" s="8">
        <v>0.67882029876553218</v>
      </c>
      <c r="AB17" s="8">
        <v>0.72128031220605859</v>
      </c>
      <c r="AC17" s="8">
        <v>0.7149458753422594</v>
      </c>
      <c r="AD17" s="8">
        <v>0.73202287385617604</v>
      </c>
      <c r="AE17" s="8">
        <v>0.73202287385617604</v>
      </c>
    </row>
    <row r="18" spans="5:31" x14ac:dyDescent="0.2">
      <c r="E18" s="4"/>
    </row>
    <row r="19" spans="5:31" x14ac:dyDescent="0.2">
      <c r="E19" s="4" t="s">
        <v>4</v>
      </c>
      <c r="F19" s="4" t="s">
        <v>25</v>
      </c>
      <c r="G19" s="8">
        <v>1.1720182153668617E-2</v>
      </c>
      <c r="H19" s="8">
        <v>1.1493576135324332E-2</v>
      </c>
      <c r="I19" s="8">
        <v>1.1259867209331368E-2</v>
      </c>
      <c r="J19" s="8">
        <v>1.1139566046837555E-2</v>
      </c>
      <c r="K19" s="8">
        <v>1.1139566046837555E-2</v>
      </c>
      <c r="L19" s="8">
        <v>1.0110249518526347E-2</v>
      </c>
      <c r="M19" s="8">
        <v>1.1596170510385541E-2</v>
      </c>
      <c r="N19" s="8">
        <v>1.185625068898251E-2</v>
      </c>
      <c r="O19" s="8">
        <v>1.0759253267778655E-2</v>
      </c>
      <c r="P19" s="8">
        <v>1.0759253267778655E-2</v>
      </c>
      <c r="Q19" s="8">
        <v>6.9103685281931629E-3</v>
      </c>
      <c r="R19" s="8">
        <v>1.0199251128499265E-2</v>
      </c>
      <c r="S19" s="8">
        <v>1.1128271535186659E-2</v>
      </c>
      <c r="T19" s="8">
        <v>1.1551570562388805E-2</v>
      </c>
      <c r="U19" s="8">
        <v>1.1551570562388805E-2</v>
      </c>
      <c r="V19" s="8">
        <v>8.5796255989275469E-3</v>
      </c>
      <c r="W19" s="8">
        <v>1.3352698477307629E-2</v>
      </c>
      <c r="X19" s="8">
        <v>1.1759328381096565E-2</v>
      </c>
      <c r="Y19" s="8">
        <v>1.296242433340683E-2</v>
      </c>
      <c r="Z19" s="8">
        <v>1.296242433340683E-2</v>
      </c>
      <c r="AA19" s="8">
        <v>1.2518356847465936E-2</v>
      </c>
      <c r="AB19" s="8">
        <v>1.1767723459908E-2</v>
      </c>
      <c r="AC19" s="8">
        <v>1.179824166172444E-2</v>
      </c>
      <c r="AD19" s="8">
        <v>1.1087242874660855E-2</v>
      </c>
      <c r="AE19" s="8">
        <v>1.1087242874660855E-2</v>
      </c>
    </row>
    <row r="20" spans="5:31" x14ac:dyDescent="0.2">
      <c r="F20" s="5" t="s">
        <v>26</v>
      </c>
      <c r="G20" s="8">
        <v>2.2598915332202054E-3</v>
      </c>
      <c r="H20" s="8">
        <v>2.2001644520061739E-3</v>
      </c>
      <c r="I20" s="8">
        <v>2.5111873868736753E-3</v>
      </c>
      <c r="J20" s="8">
        <v>2.468099207643089E-3</v>
      </c>
      <c r="K20" s="8">
        <v>2.468099207643089E-3</v>
      </c>
      <c r="L20" s="8">
        <v>2.6498480422860195E-3</v>
      </c>
      <c r="M20" s="8">
        <v>1.82537799262677E-3</v>
      </c>
      <c r="N20" s="8">
        <v>1.7731414247439382E-3</v>
      </c>
      <c r="O20" s="8">
        <v>2.2384742452312206E-3</v>
      </c>
      <c r="P20" s="8">
        <v>2.2384742452312206E-3</v>
      </c>
      <c r="Q20" s="8">
        <v>1.6600257372175538E-3</v>
      </c>
      <c r="R20" s="8">
        <v>1.6130871301199864E-3</v>
      </c>
      <c r="S20" s="8">
        <v>2.0733412239208522E-3</v>
      </c>
      <c r="T20" s="8">
        <v>2.347821334836736E-3</v>
      </c>
      <c r="U20" s="8">
        <v>2.347821334836736E-3</v>
      </c>
      <c r="V20" s="8">
        <v>2.0602002747424752E-3</v>
      </c>
      <c r="W20" s="8">
        <v>3.0019056781809099E-3</v>
      </c>
      <c r="X20" s="8">
        <v>2.9040511320188051E-3</v>
      </c>
      <c r="Y20" s="8">
        <v>3.0276410788089756E-3</v>
      </c>
      <c r="Z20" s="8">
        <v>3.0276410788089756E-3</v>
      </c>
      <c r="AA20" s="8">
        <v>2.729646332779492E-3</v>
      </c>
      <c r="AB20" s="8">
        <v>2.7996914017704134E-3</v>
      </c>
      <c r="AC20" s="8">
        <v>2.7450605093858062E-3</v>
      </c>
      <c r="AD20" s="8">
        <v>2.2438280297451094E-3</v>
      </c>
      <c r="AE20" s="8">
        <v>2.2438280297451094E-3</v>
      </c>
    </row>
    <row r="21" spans="5:31" x14ac:dyDescent="0.2">
      <c r="F21" s="5" t="s">
        <v>27</v>
      </c>
      <c r="G21" s="8">
        <v>7.8495168680467759E-3</v>
      </c>
      <c r="H21" s="8">
        <v>7.3568521557731154E-3</v>
      </c>
      <c r="I21" s="8">
        <v>6.9683619674238018E-3</v>
      </c>
      <c r="J21" s="8">
        <v>6.9587883763187978E-3</v>
      </c>
      <c r="K21" s="8">
        <v>6.9587883763187978E-3</v>
      </c>
      <c r="L21" s="8">
        <v>5.4201690749180256E-3</v>
      </c>
      <c r="M21" s="8">
        <v>7.7527114845711278E-3</v>
      </c>
      <c r="N21" s="8">
        <v>8.113218399068256E-3</v>
      </c>
      <c r="O21" s="8">
        <v>6.7134121300841719E-3</v>
      </c>
      <c r="P21" s="8">
        <v>6.7134121300841719E-3</v>
      </c>
      <c r="Q21" s="8">
        <v>4.149444467861951E-3</v>
      </c>
      <c r="R21" s="8">
        <v>7.0438307688862013E-3</v>
      </c>
      <c r="S21" s="8">
        <v>7.0781594311078852E-3</v>
      </c>
      <c r="T21" s="8">
        <v>7.3606172296875969E-3</v>
      </c>
      <c r="U21" s="8">
        <v>7.3606172296875969E-3</v>
      </c>
      <c r="V21" s="8">
        <v>4.2898127994637734E-3</v>
      </c>
      <c r="W21" s="8">
        <v>8.2255607565974078E-3</v>
      </c>
      <c r="X21" s="8">
        <v>6.7892957897506059E-3</v>
      </c>
      <c r="Y21" s="8">
        <v>7.9046276445190883E-3</v>
      </c>
      <c r="Z21" s="8">
        <v>7.9046276445190883E-3</v>
      </c>
      <c r="AA21" s="8">
        <v>9.0698747006458906E-3</v>
      </c>
      <c r="AB21" s="8">
        <v>7.2051888311922586E-3</v>
      </c>
      <c r="AC21" s="8">
        <v>7.211343114401427E-3</v>
      </c>
      <c r="AD21" s="8">
        <v>6.9249567485397713E-3</v>
      </c>
      <c r="AE21" s="8">
        <v>6.9249567485397713E-3</v>
      </c>
    </row>
    <row r="22" spans="5:31" x14ac:dyDescent="0.2">
      <c r="F22" s="5" t="s">
        <v>28</v>
      </c>
      <c r="G22" s="8">
        <v>2.5043124259975676E-4</v>
      </c>
      <c r="H22" s="8">
        <v>2.1008108193095292E-4</v>
      </c>
      <c r="I22" s="8">
        <v>2.5498854015818494E-4</v>
      </c>
      <c r="J22" s="8">
        <v>2.5192924036086247E-4</v>
      </c>
      <c r="K22" s="8">
        <v>2.5192924036086247E-4</v>
      </c>
      <c r="L22" s="8">
        <v>3.0006698521361369E-4</v>
      </c>
      <c r="M22" s="8">
        <v>2.6036737680959227E-4</v>
      </c>
      <c r="N22" s="8">
        <v>2.5330591782056261E-4</v>
      </c>
      <c r="O22" s="8">
        <v>2.1915601143431411E-4</v>
      </c>
      <c r="P22" s="8">
        <v>2.1915601143431411E-4</v>
      </c>
      <c r="Q22" s="8">
        <v>3.0993759096668296E-4</v>
      </c>
      <c r="R22" s="8">
        <v>3.0388545808823981E-4</v>
      </c>
      <c r="S22" s="8">
        <v>2.7974469687909394E-4</v>
      </c>
      <c r="T22" s="8">
        <v>2.4452093281349477E-4</v>
      </c>
      <c r="U22" s="8">
        <v>2.4452093281349477E-4</v>
      </c>
      <c r="V22" s="8">
        <v>1.7972429997753446E-4</v>
      </c>
      <c r="W22" s="8">
        <v>2.4977335380858113E-4</v>
      </c>
      <c r="X22" s="8">
        <v>2.4989879098964919E-4</v>
      </c>
      <c r="Y22" s="8">
        <v>2.2479096395056631E-4</v>
      </c>
      <c r="Z22" s="8">
        <v>2.2479096395056631E-4</v>
      </c>
      <c r="AA22" s="8">
        <v>1.4955644453192694E-4</v>
      </c>
      <c r="AB22" s="8">
        <v>1.964978288600549E-4</v>
      </c>
      <c r="AC22" s="8">
        <v>1.8953933791161646E-4</v>
      </c>
      <c r="AD22" s="8">
        <v>2.0449325382178475E-4</v>
      </c>
      <c r="AE22" s="8">
        <v>2.0449325382178475E-4</v>
      </c>
    </row>
    <row r="23" spans="5:31" x14ac:dyDescent="0.2">
      <c r="F23" s="5" t="s">
        <v>29</v>
      </c>
      <c r="G23" s="8">
        <v>5.5996425845305619E-4</v>
      </c>
      <c r="H23" s="8">
        <v>8.065374021266361E-4</v>
      </c>
      <c r="I23" s="8">
        <v>6.2418851831995393E-4</v>
      </c>
      <c r="J23" s="8">
        <v>5.79455601645742E-4</v>
      </c>
      <c r="K23" s="8">
        <v>5.79455601645742E-4</v>
      </c>
      <c r="L23" s="8">
        <v>8.3996446046784789E-4</v>
      </c>
      <c r="M23" s="8">
        <v>7.4306042986498001E-4</v>
      </c>
      <c r="N23" s="8">
        <v>7.1917791805062282E-4</v>
      </c>
      <c r="O23" s="8">
        <v>6.862867147056197E-4</v>
      </c>
      <c r="P23" s="8">
        <v>6.862867147056197E-4</v>
      </c>
      <c r="Q23" s="8">
        <v>2.6034757641201368E-4</v>
      </c>
      <c r="R23" s="8">
        <v>5.7264847629693422E-4</v>
      </c>
      <c r="S23" s="8">
        <v>7.5709774843322347E-4</v>
      </c>
      <c r="T23" s="8">
        <v>8.092311673340586E-4</v>
      </c>
      <c r="U23" s="8">
        <v>8.092311673340586E-4</v>
      </c>
      <c r="V23" s="8">
        <v>7.6014539990498179E-4</v>
      </c>
      <c r="W23" s="8">
        <v>7.8909878073599887E-4</v>
      </c>
      <c r="X23" s="8">
        <v>7.5764769813680007E-4</v>
      </c>
      <c r="Y23" s="8">
        <v>7.5510216847046751E-4</v>
      </c>
      <c r="Z23" s="8">
        <v>7.5510216847046751E-4</v>
      </c>
      <c r="AA23" s="8">
        <v>3.3963786113056952E-4</v>
      </c>
      <c r="AB23" s="8">
        <v>9.0517852310943324E-4</v>
      </c>
      <c r="AC23" s="8">
        <v>8.6503518469490802E-4</v>
      </c>
      <c r="AD23" s="8">
        <v>8.7132668715680906E-4</v>
      </c>
      <c r="AE23" s="8">
        <v>8.7132668715680906E-4</v>
      </c>
    </row>
    <row r="24" spans="5:31" x14ac:dyDescent="0.2">
      <c r="F24" s="5" t="s">
        <v>30</v>
      </c>
      <c r="G24" s="8">
        <v>8.0037825134882264E-4</v>
      </c>
      <c r="H24" s="8">
        <v>9.1994104348745297E-4</v>
      </c>
      <c r="I24" s="8">
        <v>9.0114079655575119E-4</v>
      </c>
      <c r="J24" s="8">
        <v>8.8129362086906233E-4</v>
      </c>
      <c r="K24" s="8">
        <v>8.8129362086906233E-4</v>
      </c>
      <c r="L24" s="8">
        <v>9.0020095564084096E-4</v>
      </c>
      <c r="M24" s="8">
        <v>1.0146532265130697E-3</v>
      </c>
      <c r="N24" s="8">
        <v>9.9740702929913111E-4</v>
      </c>
      <c r="O24" s="8">
        <v>9.0192416632332785E-4</v>
      </c>
      <c r="P24" s="8">
        <v>9.0192416632332785E-4</v>
      </c>
      <c r="Q24" s="8">
        <v>5.3061315573496126E-4</v>
      </c>
      <c r="R24" s="8">
        <v>6.6579929510790221E-4</v>
      </c>
      <c r="S24" s="8">
        <v>9.3992843484560433E-4</v>
      </c>
      <c r="T24" s="8">
        <v>7.8937989771691718E-4</v>
      </c>
      <c r="U24" s="8">
        <v>7.8937989771691718E-4</v>
      </c>
      <c r="V24" s="8">
        <v>1.2897428248387821E-3</v>
      </c>
      <c r="W24" s="8">
        <v>1.08635990798473E-3</v>
      </c>
      <c r="X24" s="8">
        <v>1.0584349702007052E-3</v>
      </c>
      <c r="Y24" s="8">
        <v>1.050262477657733E-3</v>
      </c>
      <c r="Z24" s="8">
        <v>1.050262477657733E-3</v>
      </c>
      <c r="AA24" s="8">
        <v>2.2964150837805555E-4</v>
      </c>
      <c r="AB24" s="8">
        <v>6.611668749758404E-4</v>
      </c>
      <c r="AC24" s="8">
        <v>7.8726351533068206E-4</v>
      </c>
      <c r="AD24" s="8">
        <v>8.4263815539737991E-4</v>
      </c>
      <c r="AE24" s="8">
        <v>8.4263815539737991E-4</v>
      </c>
    </row>
    <row r="25" spans="5:31" x14ac:dyDescent="0.2">
      <c r="F25" s="4" t="s">
        <v>31</v>
      </c>
      <c r="G25" s="8">
        <v>1.8259442760433467E-2</v>
      </c>
      <c r="H25" s="8">
        <v>1.3724182272769544E-2</v>
      </c>
      <c r="I25" s="8">
        <v>1.6296675296672579E-2</v>
      </c>
      <c r="J25" s="8">
        <v>1.6776138759616387E-2</v>
      </c>
      <c r="K25" s="8">
        <v>1.6776138759616387E-2</v>
      </c>
      <c r="L25" s="8">
        <v>1.9260061586238861E-2</v>
      </c>
      <c r="M25" s="8">
        <v>1.9661322847128179E-2</v>
      </c>
      <c r="N25" s="8">
        <v>1.8165892609793857E-2</v>
      </c>
      <c r="O25" s="8">
        <v>1.7980678415193744E-2</v>
      </c>
      <c r="P25" s="8">
        <v>1.7980678415193744E-2</v>
      </c>
      <c r="Q25" s="8">
        <v>2.6489746024740458E-2</v>
      </c>
      <c r="R25" s="8">
        <v>3.2590061062143301E-2</v>
      </c>
      <c r="S25" s="8">
        <v>2.623585983347286E-2</v>
      </c>
      <c r="T25" s="8">
        <v>2.9024891623745108E-2</v>
      </c>
      <c r="U25" s="8">
        <v>2.9024891623745108E-2</v>
      </c>
      <c r="V25" s="8">
        <v>1.0130115973733736E-2</v>
      </c>
      <c r="W25" s="8">
        <v>1.3083189944926518E-2</v>
      </c>
      <c r="X25" s="8">
        <v>1.8500461858401894E-2</v>
      </c>
      <c r="Y25" s="8">
        <v>1.9012624260535464E-2</v>
      </c>
      <c r="Z25" s="8">
        <v>1.9012624260535464E-2</v>
      </c>
      <c r="AA25" s="8">
        <v>2.4780055538509337E-2</v>
      </c>
      <c r="AB25" s="8">
        <v>2.2402765787473102E-2</v>
      </c>
      <c r="AC25" s="8">
        <v>2.0208758719915579E-2</v>
      </c>
      <c r="AD25" s="8">
        <v>1.7803682977729652E-2</v>
      </c>
      <c r="AE25" s="8">
        <v>1.7803682977729652E-2</v>
      </c>
    </row>
    <row r="26" spans="5:31" x14ac:dyDescent="0.2">
      <c r="F26" s="5" t="s">
        <v>32</v>
      </c>
      <c r="G26" s="8">
        <v>1.7159548742935335E-2</v>
      </c>
      <c r="H26" s="8">
        <v>1.2730645945803094E-2</v>
      </c>
      <c r="I26" s="8">
        <v>1.5465609283507304E-2</v>
      </c>
      <c r="J26" s="8">
        <v>1.5950075074179674E-2</v>
      </c>
      <c r="K26" s="8">
        <v>1.5950075074179674E-2</v>
      </c>
      <c r="L26" s="8">
        <v>1.8939915769300916E-2</v>
      </c>
      <c r="M26" s="8">
        <v>1.9231015086652446E-2</v>
      </c>
      <c r="N26" s="8">
        <v>1.7666230510781679E-2</v>
      </c>
      <c r="O26" s="8">
        <v>1.7556105530656625E-2</v>
      </c>
      <c r="P26" s="8">
        <v>1.7556105530656625E-2</v>
      </c>
      <c r="Q26" s="8">
        <v>2.5850034836985225E-2</v>
      </c>
      <c r="R26" s="8">
        <v>3.203879146229479E-2</v>
      </c>
      <c r="S26" s="8">
        <v>2.5662280104859585E-2</v>
      </c>
      <c r="T26" s="8">
        <v>2.836909909333413E-2</v>
      </c>
      <c r="U26" s="8">
        <v>2.836909909333413E-2</v>
      </c>
      <c r="V26" s="8">
        <v>9.310307998836212E-3</v>
      </c>
      <c r="W26" s="8">
        <v>1.2478491738977594E-2</v>
      </c>
      <c r="X26" s="8">
        <v>1.78863923747246E-2</v>
      </c>
      <c r="Y26" s="8">
        <v>1.8385164265508232E-2</v>
      </c>
      <c r="Z26" s="8">
        <v>1.8385164265508232E-2</v>
      </c>
      <c r="AA26" s="8">
        <v>2.3980169780335354E-2</v>
      </c>
      <c r="AB26" s="8">
        <v>2.1678381373294333E-2</v>
      </c>
      <c r="AC26" s="8">
        <v>1.9570518762648082E-2</v>
      </c>
      <c r="AD26" s="8">
        <v>1.7162564264935093E-2</v>
      </c>
      <c r="AE26" s="8">
        <v>1.7162564264935093E-2</v>
      </c>
    </row>
    <row r="27" spans="5:31" x14ac:dyDescent="0.2">
      <c r="F27" s="5" t="s">
        <v>33</v>
      </c>
      <c r="G27" s="8">
        <v>1.0998940174981318E-3</v>
      </c>
      <c r="H27" s="8">
        <v>9.935363269664493E-4</v>
      </c>
      <c r="I27" s="8">
        <v>8.3106601316527376E-4</v>
      </c>
      <c r="J27" s="8">
        <v>8.2606368543671003E-4</v>
      </c>
      <c r="K27" s="8">
        <v>8.2606368543671003E-4</v>
      </c>
      <c r="L27" s="8">
        <v>3.2014581693794468E-4</v>
      </c>
      <c r="M27" s="8">
        <v>4.3030776047573327E-4</v>
      </c>
      <c r="N27" s="8">
        <v>4.9966209901217877E-4</v>
      </c>
      <c r="O27" s="8">
        <v>4.2457288453711924E-4</v>
      </c>
      <c r="P27" s="8">
        <v>4.2457288453711924E-4</v>
      </c>
      <c r="Q27" s="8">
        <v>6.3971118775523362E-4</v>
      </c>
      <c r="R27" s="8">
        <v>5.5126959984851543E-4</v>
      </c>
      <c r="S27" s="8">
        <v>5.7357972861327741E-4</v>
      </c>
      <c r="T27" s="8">
        <v>6.5579253041097728E-4</v>
      </c>
      <c r="U27" s="8">
        <v>6.5579253041097728E-4</v>
      </c>
      <c r="V27" s="8">
        <v>8.1980797489752402E-4</v>
      </c>
      <c r="W27" s="8">
        <v>6.0469820594892293E-4</v>
      </c>
      <c r="X27" s="8">
        <v>6.1406948367729252E-4</v>
      </c>
      <c r="Y27" s="8">
        <v>6.2745999502723294E-4</v>
      </c>
      <c r="Z27" s="8">
        <v>6.2745999502723294E-4</v>
      </c>
      <c r="AA27" s="8">
        <v>7.998857581739833E-4</v>
      </c>
      <c r="AB27" s="8">
        <v>7.243844141787679E-4</v>
      </c>
      <c r="AC27" s="8">
        <v>6.3823995726749474E-4</v>
      </c>
      <c r="AD27" s="8">
        <v>6.4111871279456034E-4</v>
      </c>
      <c r="AE27" s="8">
        <v>6.4111871279456034E-4</v>
      </c>
    </row>
    <row r="28" spans="5:31" x14ac:dyDescent="0.2">
      <c r="F28" s="4" t="s">
        <v>34</v>
      </c>
      <c r="G28" s="8">
        <v>0.13209045977172693</v>
      </c>
      <c r="H28" s="8">
        <v>0.16372742715572294</v>
      </c>
      <c r="I28" s="8">
        <v>0.12541901059844493</v>
      </c>
      <c r="J28" s="8">
        <v>0.11423935993459014</v>
      </c>
      <c r="K28" s="8">
        <v>0.11423935993459014</v>
      </c>
      <c r="L28" s="8">
        <v>3.4309703708950638E-2</v>
      </c>
      <c r="M28" s="8">
        <v>7.3345334138653268E-2</v>
      </c>
      <c r="N28" s="8">
        <v>8.4479320938837518E-2</v>
      </c>
      <c r="O28" s="8">
        <v>0.10146806044081523</v>
      </c>
      <c r="P28" s="8">
        <v>0.10146806044081523</v>
      </c>
      <c r="Q28" s="8">
        <v>0.16715058255869597</v>
      </c>
      <c r="R28" s="8">
        <v>0.15668782157393324</v>
      </c>
      <c r="S28" s="8">
        <v>0.1715666665292</v>
      </c>
      <c r="T28" s="8">
        <v>0.17153598848346108</v>
      </c>
      <c r="U28" s="8">
        <v>0.17153598848346108</v>
      </c>
      <c r="V28" s="8">
        <v>0.10222998081222125</v>
      </c>
      <c r="W28" s="8">
        <v>0.13965229082252523</v>
      </c>
      <c r="X28" s="8">
        <v>0.13299636374541038</v>
      </c>
      <c r="Y28" s="8">
        <v>0.12998469075800295</v>
      </c>
      <c r="Z28" s="8">
        <v>0.12998469075800295</v>
      </c>
      <c r="AA28" s="8">
        <v>0.11014976871819514</v>
      </c>
      <c r="AB28" s="8">
        <v>9.4493309409991108E-2</v>
      </c>
      <c r="AC28" s="8">
        <v>9.7536617300284567E-2</v>
      </c>
      <c r="AD28" s="8">
        <v>0.11306132873383865</v>
      </c>
      <c r="AE28" s="8">
        <v>0.11306132873383865</v>
      </c>
    </row>
    <row r="29" spans="5:31" x14ac:dyDescent="0.2">
      <c r="F29" s="5" t="s">
        <v>35</v>
      </c>
      <c r="G29" s="8">
        <v>0.11922029735204022</v>
      </c>
      <c r="H29" s="8">
        <v>0.15015143902195882</v>
      </c>
      <c r="I29" s="8">
        <v>0.11283839060604647</v>
      </c>
      <c r="J29" s="8">
        <v>0.10220272028533142</v>
      </c>
      <c r="K29" s="8">
        <v>0.10220272028533142</v>
      </c>
      <c r="L29" s="8">
        <v>2.0690120601271771E-2</v>
      </c>
      <c r="M29" s="8">
        <v>6.3980839455604552E-2</v>
      </c>
      <c r="N29" s="8">
        <v>7.4169266826750249E-2</v>
      </c>
      <c r="O29" s="8">
        <v>9.26260871721519E-2</v>
      </c>
      <c r="P29" s="8">
        <v>9.26260871721519E-2</v>
      </c>
      <c r="Q29" s="8">
        <v>0.15060983320398605</v>
      </c>
      <c r="R29" s="8">
        <v>0.14246985069399906</v>
      </c>
      <c r="S29" s="8">
        <v>0.15859531046162686</v>
      </c>
      <c r="T29" s="8">
        <v>0.15907429559521347</v>
      </c>
      <c r="U29" s="8">
        <v>0.15907429559521347</v>
      </c>
      <c r="V29" s="8">
        <v>9.048971188868879E-2</v>
      </c>
      <c r="W29" s="8">
        <v>0.12791756862599987</v>
      </c>
      <c r="X29" s="8">
        <v>0.12112594399268296</v>
      </c>
      <c r="Y29" s="8">
        <v>0.11869217008114367</v>
      </c>
      <c r="Z29" s="8">
        <v>0.11869217008114367</v>
      </c>
      <c r="AA29" s="8">
        <v>9.8020258626512202E-2</v>
      </c>
      <c r="AB29" s="8">
        <v>8.582445334948266E-2</v>
      </c>
      <c r="AC29" s="8">
        <v>8.5569559889191668E-2</v>
      </c>
      <c r="AD29" s="8">
        <v>0.10029020898895666</v>
      </c>
      <c r="AE29" s="8">
        <v>0.10029020898895666</v>
      </c>
    </row>
    <row r="30" spans="5:31" x14ac:dyDescent="0.2">
      <c r="F30" s="5" t="s">
        <v>36</v>
      </c>
      <c r="G30" s="8">
        <v>1.0249649897122846E-2</v>
      </c>
      <c r="H30" s="8">
        <v>1.1661841715278582E-2</v>
      </c>
      <c r="I30" s="8">
        <v>1.0896733406448178E-2</v>
      </c>
      <c r="J30" s="8">
        <v>1.0366530438942206E-2</v>
      </c>
      <c r="K30" s="8">
        <v>1.0366530438942206E-2</v>
      </c>
      <c r="L30" s="8">
        <v>1.2030008929502664E-2</v>
      </c>
      <c r="M30" s="8">
        <v>7.4530551383267954E-3</v>
      </c>
      <c r="N30" s="8">
        <v>8.301819872412422E-3</v>
      </c>
      <c r="O30" s="8">
        <v>6.9324005910510293E-3</v>
      </c>
      <c r="P30" s="8">
        <v>6.9324005910510293E-3</v>
      </c>
      <c r="Q30" s="8">
        <v>1.5149749446451463E-2</v>
      </c>
      <c r="R30" s="8">
        <v>1.2520895306623991E-2</v>
      </c>
      <c r="S30" s="8">
        <v>1.0935474514364581E-2</v>
      </c>
      <c r="T30" s="8">
        <v>1.0424251992483608E-2</v>
      </c>
      <c r="U30" s="8">
        <v>1.0424251992483608E-2</v>
      </c>
      <c r="V30" s="8">
        <v>9.769930798778758E-3</v>
      </c>
      <c r="W30" s="8">
        <v>9.4445163956163227E-3</v>
      </c>
      <c r="X30" s="8">
        <v>9.8855418101123586E-3</v>
      </c>
      <c r="Y30" s="8">
        <v>9.3069323187637519E-3</v>
      </c>
      <c r="Z30" s="8">
        <v>9.3069323187637519E-3</v>
      </c>
      <c r="AA30" s="8">
        <v>1.044965351148883E-2</v>
      </c>
      <c r="AB30" s="8">
        <v>6.755820845520494E-3</v>
      </c>
      <c r="AC30" s="8">
        <v>1.0135464742772531E-2</v>
      </c>
      <c r="AD30" s="8">
        <v>1.0835518501479034E-2</v>
      </c>
      <c r="AE30" s="8">
        <v>1.0835518501479034E-2</v>
      </c>
    </row>
    <row r="31" spans="5:31" x14ac:dyDescent="0.2">
      <c r="F31" s="5" t="s">
        <v>37</v>
      </c>
      <c r="G31" s="8">
        <v>1.4304632577298107E-3</v>
      </c>
      <c r="H31" s="8">
        <v>7.5067189148576169E-4</v>
      </c>
      <c r="I31" s="8">
        <v>5.106046156900159E-4</v>
      </c>
      <c r="J31" s="8">
        <v>5.179870688555825E-4</v>
      </c>
      <c r="K31" s="8">
        <v>5.179870688555825E-4</v>
      </c>
      <c r="L31" s="8">
        <v>8.2992504460568245E-4</v>
      </c>
      <c r="M31" s="8">
        <v>9.6226793393341514E-4</v>
      </c>
      <c r="N31" s="8">
        <v>8.9220239550232222E-4</v>
      </c>
      <c r="O31" s="8">
        <v>9.1867921306907046E-4</v>
      </c>
      <c r="P31" s="8">
        <v>9.1867921306907046E-4</v>
      </c>
      <c r="Q31" s="8">
        <v>5.5044916155682895E-4</v>
      </c>
      <c r="R31" s="8">
        <v>8.2155968066066837E-4</v>
      </c>
      <c r="S31" s="8">
        <v>9.4439610199477907E-4</v>
      </c>
      <c r="T31" s="8">
        <v>9.334767607025201E-4</v>
      </c>
      <c r="U31" s="8">
        <v>9.334767607025201E-4</v>
      </c>
      <c r="V31" s="8">
        <v>2.9021054996372371E-4</v>
      </c>
      <c r="W31" s="8">
        <v>9.7041573387111695E-4</v>
      </c>
      <c r="X31" s="8">
        <v>9.2826041816700599E-4</v>
      </c>
      <c r="Y31" s="8">
        <v>9.1030566879807598E-4</v>
      </c>
      <c r="Z31" s="8">
        <v>9.1030566879807598E-4</v>
      </c>
      <c r="AA31" s="8">
        <v>6.8024060254844184E-4</v>
      </c>
      <c r="AB31" s="8">
        <v>1.0412774291641434E-3</v>
      </c>
      <c r="AC31" s="8">
        <v>9.5212082643808321E-4</v>
      </c>
      <c r="AD31" s="8">
        <v>1.043632807785088E-3</v>
      </c>
      <c r="AE31" s="8">
        <v>1.043632807785088E-3</v>
      </c>
    </row>
    <row r="32" spans="5:31" x14ac:dyDescent="0.2">
      <c r="F32" s="5" t="s">
        <v>38</v>
      </c>
      <c r="G32" s="8">
        <v>4.4977451170916317E-4</v>
      </c>
      <c r="H32" s="8">
        <v>5.4995748199759007E-4</v>
      </c>
      <c r="I32" s="8">
        <v>5.0872200956907771E-4</v>
      </c>
      <c r="J32" s="8">
        <v>4.9541802547292701E-4</v>
      </c>
      <c r="K32" s="8">
        <v>4.9541802547292701E-4</v>
      </c>
      <c r="L32" s="8">
        <v>2.1975165831628957E-4</v>
      </c>
      <c r="M32" s="8">
        <v>3.2553717531642434E-4</v>
      </c>
      <c r="N32" s="8">
        <v>4.375937615329681E-4</v>
      </c>
      <c r="O32" s="8">
        <v>4.5339156493979659E-4</v>
      </c>
      <c r="P32" s="8">
        <v>4.5339156493979659E-4</v>
      </c>
      <c r="Q32" s="8">
        <v>4.3019337626175596E-4</v>
      </c>
      <c r="R32" s="8">
        <v>6.1846035440068906E-4</v>
      </c>
      <c r="S32" s="8">
        <v>6.3200306825633137E-4</v>
      </c>
      <c r="T32" s="8">
        <v>6.6022987303127956E-4</v>
      </c>
      <c r="U32" s="8">
        <v>6.6022987303127956E-4</v>
      </c>
      <c r="V32" s="8">
        <v>7.9034497490120686E-4</v>
      </c>
      <c r="W32" s="8">
        <v>6.157992438959709E-4</v>
      </c>
      <c r="X32" s="8">
        <v>5.0638582283266185E-4</v>
      </c>
      <c r="Y32" s="8">
        <v>5.0138158481148056E-4</v>
      </c>
      <c r="Z32" s="8">
        <v>5.0138158481148056E-4</v>
      </c>
      <c r="AA32" s="8">
        <v>5.798930526689554E-4</v>
      </c>
      <c r="AB32" s="8">
        <v>4.5178394258397868E-4</v>
      </c>
      <c r="AC32" s="8">
        <v>5.1436412462747025E-4</v>
      </c>
      <c r="AD32" s="8">
        <v>5.1079580937520225E-4</v>
      </c>
      <c r="AE32" s="8">
        <v>5.1079580937520225E-4</v>
      </c>
    </row>
    <row r="33" spans="6:31" x14ac:dyDescent="0.2">
      <c r="F33" s="5" t="s">
        <v>39</v>
      </c>
      <c r="G33" s="8">
        <v>7.40274753124881E-4</v>
      </c>
      <c r="H33" s="8">
        <v>6.1351704500217771E-4</v>
      </c>
      <c r="I33" s="8">
        <v>6.6455996069118416E-4</v>
      </c>
      <c r="J33" s="8">
        <v>6.5670411598800211E-4</v>
      </c>
      <c r="K33" s="8">
        <v>6.5670411598800211E-4</v>
      </c>
      <c r="L33" s="8">
        <v>5.3989747525423431E-4</v>
      </c>
      <c r="M33" s="8">
        <v>6.2363443547207721E-4</v>
      </c>
      <c r="N33" s="8">
        <v>6.7843808263955791E-4</v>
      </c>
      <c r="O33" s="8">
        <v>5.3750189960342476E-4</v>
      </c>
      <c r="P33" s="8">
        <v>5.3750189960342476E-4</v>
      </c>
      <c r="Q33" s="8">
        <v>4.1035737043988821E-4</v>
      </c>
      <c r="R33" s="8">
        <v>2.5705553824884606E-4</v>
      </c>
      <c r="S33" s="8">
        <v>4.5948238295743068E-4</v>
      </c>
      <c r="T33" s="8">
        <v>4.4373426203021972E-4</v>
      </c>
      <c r="U33" s="8">
        <v>4.4373426203021972E-4</v>
      </c>
      <c r="V33" s="8">
        <v>8.897825998887772E-4</v>
      </c>
      <c r="W33" s="8">
        <v>7.0399082314196381E-4</v>
      </c>
      <c r="X33" s="8">
        <v>5.502317016153912E-4</v>
      </c>
      <c r="Y33" s="8">
        <v>5.7390110448596755E-4</v>
      </c>
      <c r="Z33" s="8">
        <v>5.7390110448596755E-4</v>
      </c>
      <c r="AA33" s="8">
        <v>4.1972292497669813E-4</v>
      </c>
      <c r="AB33" s="8">
        <v>4.1997384323983042E-4</v>
      </c>
      <c r="AC33" s="8">
        <v>3.6510771725480908E-4</v>
      </c>
      <c r="AD33" s="8">
        <v>3.811726262426595E-4</v>
      </c>
      <c r="AE33" s="8">
        <v>3.811726262426595E-4</v>
      </c>
    </row>
    <row r="34" spans="6:31" x14ac:dyDescent="0.2">
      <c r="F34" s="4" t="s">
        <v>40</v>
      </c>
      <c r="G34" s="8">
        <v>0.11835981560246744</v>
      </c>
      <c r="H34" s="8">
        <v>0.15874235027206837</v>
      </c>
      <c r="I34" s="8">
        <v>0.1101805691201975</v>
      </c>
      <c r="J34" s="8">
        <v>0.11049987128305745</v>
      </c>
      <c r="K34" s="8">
        <v>0.11049987128305745</v>
      </c>
      <c r="L34" s="8">
        <v>0.11494015671528161</v>
      </c>
      <c r="M34" s="8">
        <v>0.10147436535062131</v>
      </c>
      <c r="N34" s="8">
        <v>9.9818348263284784E-2</v>
      </c>
      <c r="O34" s="8">
        <v>9.1979007266831322E-2</v>
      </c>
      <c r="P34" s="8">
        <v>9.1979007266831322E-2</v>
      </c>
      <c r="Q34" s="8">
        <v>0.15291948813186976</v>
      </c>
      <c r="R34" s="8">
        <v>0.11685337552098286</v>
      </c>
      <c r="S34" s="8">
        <v>0.11690097862530568</v>
      </c>
      <c r="T34" s="8">
        <v>0.11761526931633629</v>
      </c>
      <c r="U34" s="8">
        <v>0.11761526931633629</v>
      </c>
      <c r="V34" s="8">
        <v>0.10939022638632623</v>
      </c>
      <c r="W34" s="8">
        <v>0.12944704496537093</v>
      </c>
      <c r="X34" s="8">
        <v>0.11857220552948783</v>
      </c>
      <c r="Y34" s="8">
        <v>0.11702402565822703</v>
      </c>
      <c r="Z34" s="8">
        <v>0.11702402565822703</v>
      </c>
      <c r="AA34" s="8">
        <v>5.6329711172734796E-2</v>
      </c>
      <c r="AB34" s="8">
        <v>9.7974300661005806E-2</v>
      </c>
      <c r="AC34" s="8">
        <v>9.7377581221914006E-2</v>
      </c>
      <c r="AD34" s="8">
        <v>8.9107454295145522E-2</v>
      </c>
      <c r="AE34" s="8">
        <v>8.9107454295145522E-2</v>
      </c>
    </row>
    <row r="35" spans="6:31" x14ac:dyDescent="0.2">
      <c r="F35" s="5" t="s">
        <v>41</v>
      </c>
      <c r="G35" s="8">
        <v>1.9029769262670318E-2</v>
      </c>
      <c r="H35" s="8">
        <v>1.5066961672245412E-2</v>
      </c>
      <c r="I35" s="8">
        <v>1.1774446215721142E-2</v>
      </c>
      <c r="J35" s="8">
        <v>1.1508560731736093E-2</v>
      </c>
      <c r="K35" s="8">
        <v>1.1508560731736093E-2</v>
      </c>
      <c r="L35" s="8">
        <v>8.6400328400447757E-3</v>
      </c>
      <c r="M35" s="8">
        <v>1.1029910442976893E-2</v>
      </c>
      <c r="N35" s="8">
        <v>1.0791503108209796E-2</v>
      </c>
      <c r="O35" s="8">
        <v>9.1695344325425903E-3</v>
      </c>
      <c r="P35" s="8">
        <v>9.1695344325425903E-3</v>
      </c>
      <c r="Q35" s="8">
        <v>1.0730039399266564E-2</v>
      </c>
      <c r="R35" s="8">
        <v>1.0458851771087208E-2</v>
      </c>
      <c r="S35" s="8">
        <v>1.0469118797331497E-2</v>
      </c>
      <c r="T35" s="8">
        <v>1.0642382413923727E-2</v>
      </c>
      <c r="U35" s="8">
        <v>1.0642382413923727E-2</v>
      </c>
      <c r="V35" s="8">
        <v>1.0969811473628773E-2</v>
      </c>
      <c r="W35" s="8">
        <v>1.0458411194780045E-2</v>
      </c>
      <c r="X35" s="8">
        <v>1.1230224486355753E-2</v>
      </c>
      <c r="Y35" s="8">
        <v>1.1681115838888602E-2</v>
      </c>
      <c r="Z35" s="8">
        <v>1.1681115838888602E-2</v>
      </c>
      <c r="AA35" s="8">
        <v>3.2796280965420618E-3</v>
      </c>
      <c r="AB35" s="8">
        <v>1.0883885889523123E-2</v>
      </c>
      <c r="AC35" s="8">
        <v>9.7435793549282435E-3</v>
      </c>
      <c r="AD35" s="8">
        <v>9.0237677488423998E-3</v>
      </c>
      <c r="AE35" s="8">
        <v>9.0237677488423998E-3</v>
      </c>
    </row>
    <row r="36" spans="6:31" x14ac:dyDescent="0.2">
      <c r="F36" s="5" t="s">
        <v>42</v>
      </c>
      <c r="G36" s="8">
        <v>1.0798595180901511E-3</v>
      </c>
      <c r="H36" s="8">
        <v>1.1464138021932732E-3</v>
      </c>
      <c r="I36" s="8">
        <v>1.0691110982350149E-3</v>
      </c>
      <c r="J36" s="8">
        <v>1.1233145007204662E-3</v>
      </c>
      <c r="K36" s="8">
        <v>1.1233145007204662E-3</v>
      </c>
      <c r="L36" s="8">
        <v>1.3597831039977512E-3</v>
      </c>
      <c r="M36" s="8">
        <v>9.145598996198013E-4</v>
      </c>
      <c r="N36" s="8">
        <v>9.2503390992182747E-4</v>
      </c>
      <c r="O36" s="8">
        <v>1.0559030459167029E-3</v>
      </c>
      <c r="P36" s="8">
        <v>1.0559030459167029E-3</v>
      </c>
      <c r="Q36" s="8">
        <v>9.3973077581098268E-4</v>
      </c>
      <c r="R36" s="8">
        <v>1.1931449141689013E-3</v>
      </c>
      <c r="S36" s="8">
        <v>1.4162504862883858E-3</v>
      </c>
      <c r="T36" s="8">
        <v>1.2861287268423262E-3</v>
      </c>
      <c r="U36" s="8">
        <v>1.2861287268423262E-3</v>
      </c>
      <c r="V36" s="8">
        <v>1.3501419748312322E-3</v>
      </c>
      <c r="W36" s="8">
        <v>1.5942323940621782E-3</v>
      </c>
      <c r="X36" s="8">
        <v>1.4666787223901593E-3</v>
      </c>
      <c r="Y36" s="8">
        <v>1.3903809796351114E-3</v>
      </c>
      <c r="Z36" s="8">
        <v>1.3903809796351114E-3</v>
      </c>
      <c r="AA36" s="8">
        <v>9.8996717477262586E-4</v>
      </c>
      <c r="AB36" s="8">
        <v>8.3269981574301947E-4</v>
      </c>
      <c r="AC36" s="8">
        <v>8.6107674643385462E-4</v>
      </c>
      <c r="AD36" s="8">
        <v>9.4532210748753186E-4</v>
      </c>
      <c r="AE36" s="8">
        <v>9.4532210748753186E-4</v>
      </c>
    </row>
    <row r="37" spans="6:31" x14ac:dyDescent="0.2">
      <c r="F37" s="5" t="s">
        <v>43</v>
      </c>
      <c r="G37" s="8">
        <v>8.7400503667315124E-3</v>
      </c>
      <c r="H37" s="8">
        <v>8.5534445603384305E-3</v>
      </c>
      <c r="I37" s="8">
        <v>7.3193634197498353E-3</v>
      </c>
      <c r="J37" s="8">
        <v>7.8340268879876357E-3</v>
      </c>
      <c r="K37" s="8">
        <v>7.8340268879876357E-3</v>
      </c>
      <c r="L37" s="8">
        <v>6.1017338628939282E-4</v>
      </c>
      <c r="M37" s="8">
        <v>7.5116767752611698E-4</v>
      </c>
      <c r="N37" s="8">
        <v>2.7945130631084015E-3</v>
      </c>
      <c r="O37" s="8">
        <v>2.5645274549033728E-3</v>
      </c>
      <c r="P37" s="8">
        <v>2.5645274549033728E-3</v>
      </c>
      <c r="Q37" s="8">
        <v>1.8199535341563622E-3</v>
      </c>
      <c r="R37" s="8">
        <v>4.0243189809809439E-3</v>
      </c>
      <c r="S37" s="8">
        <v>6.4169446930300265E-3</v>
      </c>
      <c r="T37" s="8">
        <v>6.5749740415456713E-3</v>
      </c>
      <c r="U37" s="8">
        <v>6.5749740415456713E-3</v>
      </c>
      <c r="V37" s="8">
        <v>7.8997668740125298E-3</v>
      </c>
      <c r="W37" s="8">
        <v>1.0504357157394216E-2</v>
      </c>
      <c r="X37" s="8">
        <v>1.0455765415006922E-2</v>
      </c>
      <c r="Y37" s="8">
        <v>9.8700825510607791E-3</v>
      </c>
      <c r="Z37" s="8">
        <v>9.8700825510607791E-3</v>
      </c>
      <c r="AA37" s="8">
        <v>1.1979953647150998E-2</v>
      </c>
      <c r="AB37" s="8">
        <v>9.0256123645453493E-3</v>
      </c>
      <c r="AC37" s="8">
        <v>9.9340500900777558E-3</v>
      </c>
      <c r="AD37" s="8">
        <v>9.2391066671098226E-3</v>
      </c>
      <c r="AE37" s="8">
        <v>9.2391066671098226E-3</v>
      </c>
    </row>
    <row r="38" spans="6:31" x14ac:dyDescent="0.2">
      <c r="F38" s="5" t="s">
        <v>44</v>
      </c>
      <c r="G38" s="8">
        <v>8.2640306607978942E-2</v>
      </c>
      <c r="H38" s="8">
        <v>0.1280447539609316</v>
      </c>
      <c r="I38" s="8">
        <v>8.3734973404004973E-2</v>
      </c>
      <c r="J38" s="8">
        <v>8.3798307615327347E-2</v>
      </c>
      <c r="K38" s="8">
        <v>8.3798307615327347E-2</v>
      </c>
      <c r="L38" s="8">
        <v>0.10101994887706345</v>
      </c>
      <c r="M38" s="8">
        <v>8.4568883073844248E-2</v>
      </c>
      <c r="N38" s="8">
        <v>8.028263859931653E-2</v>
      </c>
      <c r="O38" s="8">
        <v>7.3651331833533243E-2</v>
      </c>
      <c r="P38" s="8">
        <v>7.3651331833533243E-2</v>
      </c>
      <c r="Q38" s="8">
        <v>0.13391039580270117</v>
      </c>
      <c r="R38" s="8">
        <v>9.5934144916204986E-2</v>
      </c>
      <c r="S38" s="8">
        <v>9.3307915743921568E-2</v>
      </c>
      <c r="T38" s="8">
        <v>9.3359820376370736E-2</v>
      </c>
      <c r="U38" s="8">
        <v>9.3359820376370736E-2</v>
      </c>
      <c r="V38" s="8">
        <v>8.411023581448622E-2</v>
      </c>
      <c r="W38" s="8">
        <v>0.10189951093760601</v>
      </c>
      <c r="X38" s="8">
        <v>9.0110550681519436E-2</v>
      </c>
      <c r="Y38" s="8">
        <v>8.8683944686567123E-2</v>
      </c>
      <c r="Z38" s="8">
        <v>8.8683944686567123E-2</v>
      </c>
      <c r="AA38" s="8">
        <v>3.4250355558385868E-2</v>
      </c>
      <c r="AB38" s="8">
        <v>7.2608363720702493E-2</v>
      </c>
      <c r="AC38" s="8">
        <v>7.1508255788692049E-2</v>
      </c>
      <c r="AD38" s="8">
        <v>6.4546397577568373E-2</v>
      </c>
      <c r="AE38" s="8">
        <v>6.4546397577568373E-2</v>
      </c>
    </row>
    <row r="39" spans="6:31" x14ac:dyDescent="0.2">
      <c r="F39" s="5" t="s">
        <v>45</v>
      </c>
      <c r="G39" s="8">
        <v>1.6698755256551782E-3</v>
      </c>
      <c r="H39" s="8">
        <v>1.3036400896256743E-3</v>
      </c>
      <c r="I39" s="8">
        <v>1.2385456491194528E-3</v>
      </c>
      <c r="J39" s="8">
        <v>1.1822141993044699E-3</v>
      </c>
      <c r="K39" s="8">
        <v>1.1822141993044699E-3</v>
      </c>
      <c r="L39" s="8">
        <v>1.1601102774057926E-3</v>
      </c>
      <c r="M39" s="8">
        <v>9.4854797635302945E-4</v>
      </c>
      <c r="N39" s="8">
        <v>9.7895428031882521E-4</v>
      </c>
      <c r="O39" s="8">
        <v>1.1688320609830086E-3</v>
      </c>
      <c r="P39" s="8">
        <v>1.1688320609830086E-3</v>
      </c>
      <c r="Q39" s="8">
        <v>9.4964877872191658E-4</v>
      </c>
      <c r="R39" s="8">
        <v>1.1147557005246986E-3</v>
      </c>
      <c r="S39" s="8">
        <v>8.986884303916838E-4</v>
      </c>
      <c r="T39" s="8">
        <v>9.9513246868987697E-4</v>
      </c>
      <c r="U39" s="8">
        <v>9.9513246868987697E-4</v>
      </c>
      <c r="V39" s="8">
        <v>5.0013442493748316E-4</v>
      </c>
      <c r="W39" s="8">
        <v>8.606388030614196E-4</v>
      </c>
      <c r="X39" s="8">
        <v>1.0579806087625421E-3</v>
      </c>
      <c r="Y39" s="8">
        <v>1.0316927893313818E-3</v>
      </c>
      <c r="Z39" s="8">
        <v>1.0316927893313818E-3</v>
      </c>
      <c r="AA39" s="8">
        <v>1.0497897525853968E-3</v>
      </c>
      <c r="AB39" s="8">
        <v>8.0531897073792989E-4</v>
      </c>
      <c r="AC39" s="8">
        <v>9.1696058070754984E-4</v>
      </c>
      <c r="AD39" s="8">
        <v>7.8840983316919066E-4</v>
      </c>
      <c r="AE39" s="8">
        <v>7.8840983316919066E-4</v>
      </c>
    </row>
    <row r="40" spans="6:31" x14ac:dyDescent="0.2">
      <c r="F40" s="5" t="s">
        <v>46</v>
      </c>
      <c r="G40" s="8">
        <v>2.8899765396011934E-3</v>
      </c>
      <c r="H40" s="8">
        <v>3.5626807684150455E-3</v>
      </c>
      <c r="I40" s="8">
        <v>3.3855533408205275E-3</v>
      </c>
      <c r="J40" s="8">
        <v>3.3295761074932343E-3</v>
      </c>
      <c r="K40" s="8">
        <v>3.3295761074932343E-3</v>
      </c>
      <c r="L40" s="8">
        <v>2.002305719176344E-4</v>
      </c>
      <c r="M40" s="8">
        <v>1.1128756500999217E-3</v>
      </c>
      <c r="N40" s="8">
        <v>1.9384972272947312E-3</v>
      </c>
      <c r="O40" s="8">
        <v>2.1314094965259249E-3</v>
      </c>
      <c r="P40" s="8">
        <v>2.1314094965259249E-3</v>
      </c>
      <c r="Q40" s="8">
        <v>2.8601040894405501E-3</v>
      </c>
      <c r="R40" s="8">
        <v>3.1549113387452431E-3</v>
      </c>
      <c r="S40" s="8">
        <v>3.0558843300355076E-3</v>
      </c>
      <c r="T40" s="8">
        <v>2.8137423099684668E-3</v>
      </c>
      <c r="U40" s="8">
        <v>2.8137423099684668E-3</v>
      </c>
      <c r="V40" s="8">
        <v>2.5301351246837332E-3</v>
      </c>
      <c r="W40" s="8">
        <v>2.5766742523759306E-3</v>
      </c>
      <c r="X40" s="8">
        <v>2.8197670852395688E-3</v>
      </c>
      <c r="Y40" s="8">
        <v>3.0473835895559382E-3</v>
      </c>
      <c r="Z40" s="8">
        <v>3.0473835895559382E-3</v>
      </c>
      <c r="AA40" s="8">
        <v>2.3600971827425371E-3</v>
      </c>
      <c r="AB40" s="8">
        <v>1.9988016853715418E-3</v>
      </c>
      <c r="AC40" s="8">
        <v>2.5981325951078826E-3</v>
      </c>
      <c r="AD40" s="8">
        <v>2.7378305522367434E-3</v>
      </c>
      <c r="AE40" s="8">
        <v>2.7378305522367434E-3</v>
      </c>
    </row>
    <row r="41" spans="6:31" x14ac:dyDescent="0.2">
      <c r="F41" s="5" t="s">
        <v>47</v>
      </c>
      <c r="G41" s="8">
        <v>2.3099777817401565E-3</v>
      </c>
      <c r="H41" s="8">
        <v>1.0644554183189365E-3</v>
      </c>
      <c r="I41" s="8">
        <v>1.6585759925465532E-3</v>
      </c>
      <c r="J41" s="8">
        <v>1.7238712404882032E-3</v>
      </c>
      <c r="K41" s="8">
        <v>1.7238712404882032E-3</v>
      </c>
      <c r="L41" s="8">
        <v>1.949877658562813E-3</v>
      </c>
      <c r="M41" s="8">
        <v>2.1484206302013059E-3</v>
      </c>
      <c r="N41" s="8">
        <v>2.1072080751146707E-3</v>
      </c>
      <c r="O41" s="8">
        <v>2.2374689424264761E-3</v>
      </c>
      <c r="P41" s="8">
        <v>2.2374689424264761E-3</v>
      </c>
      <c r="Q41" s="8">
        <v>1.7096157517722231E-3</v>
      </c>
      <c r="R41" s="8">
        <v>9.7324789927087847E-4</v>
      </c>
      <c r="S41" s="8">
        <v>1.3361761443070235E-3</v>
      </c>
      <c r="T41" s="8">
        <v>1.9430889789954883E-3</v>
      </c>
      <c r="U41" s="8">
        <v>1.9430889789954883E-3</v>
      </c>
      <c r="V41" s="8">
        <v>2.0300006997462498E-3</v>
      </c>
      <c r="W41" s="8">
        <v>1.5532202260911394E-3</v>
      </c>
      <c r="X41" s="8">
        <v>1.4312385302134455E-3</v>
      </c>
      <c r="Y41" s="8">
        <v>1.3194252231881066E-3</v>
      </c>
      <c r="Z41" s="8">
        <v>1.3194252231881066E-3</v>
      </c>
      <c r="AA41" s="8">
        <v>2.4199197605553079E-3</v>
      </c>
      <c r="AB41" s="8">
        <v>1.8196182143823526E-3</v>
      </c>
      <c r="AC41" s="8">
        <v>1.8155260659666751E-3</v>
      </c>
      <c r="AD41" s="8">
        <v>1.8266198087314597E-3</v>
      </c>
      <c r="AE41" s="8">
        <v>1.8266198087314597E-3</v>
      </c>
    </row>
    <row r="42" spans="6:31" x14ac:dyDescent="0.2">
      <c r="F42" s="4" t="s">
        <v>102</v>
      </c>
      <c r="G42" s="8">
        <v>0.11353951504490734</v>
      </c>
      <c r="H42" s="8">
        <v>0.12159914522423479</v>
      </c>
      <c r="I42" s="8">
        <v>0.11081940013056919</v>
      </c>
      <c r="J42" s="8">
        <v>0.10571651850303755</v>
      </c>
      <c r="K42" s="8">
        <v>0.10571651850303755</v>
      </c>
      <c r="L42" s="8">
        <v>9.3179722834037859E-2</v>
      </c>
      <c r="M42" s="8">
        <v>9.1023811298197976E-2</v>
      </c>
      <c r="N42" s="8">
        <v>9.3212264128335276E-2</v>
      </c>
      <c r="O42" s="8">
        <v>9.0506908859750379E-2</v>
      </c>
      <c r="P42" s="8">
        <v>9.0506908859750379E-2</v>
      </c>
      <c r="Q42" s="8">
        <v>8.6879225999052831E-2</v>
      </c>
      <c r="R42" s="8">
        <v>7.0276439052895406E-2</v>
      </c>
      <c r="S42" s="8">
        <v>6.6483354846868986E-2</v>
      </c>
      <c r="T42" s="8">
        <v>8.1472179496581143E-2</v>
      </c>
      <c r="U42" s="8">
        <v>8.1472179496581143E-2</v>
      </c>
      <c r="V42" s="8">
        <v>8.3369977939578746E-2</v>
      </c>
      <c r="W42" s="8">
        <v>0.10239196531542366</v>
      </c>
      <c r="X42" s="8">
        <v>9.9569219920477667E-2</v>
      </c>
      <c r="Y42" s="8">
        <v>9.8174814654963458E-2</v>
      </c>
      <c r="Z42" s="8">
        <v>9.8174814654963458E-2</v>
      </c>
      <c r="AA42" s="8">
        <v>8.3209346216414931E-2</v>
      </c>
      <c r="AB42" s="8">
        <v>9.5813227203030579E-2</v>
      </c>
      <c r="AC42" s="8">
        <v>8.1384792099329792E-2</v>
      </c>
      <c r="AD42" s="8">
        <v>8.7629819979463203E-2</v>
      </c>
      <c r="AE42" s="8">
        <v>8.7629819979463203E-2</v>
      </c>
    </row>
    <row r="43" spans="6:31" x14ac:dyDescent="0.2">
      <c r="F43" s="5" t="s">
        <v>9</v>
      </c>
      <c r="G43" s="8">
        <v>5.9001600756502701E-4</v>
      </c>
      <c r="H43" s="8">
        <v>7.8312072101968276E-4</v>
      </c>
      <c r="I43" s="8">
        <v>6.808758804059819E-4</v>
      </c>
      <c r="J43" s="8">
        <v>6.1817160289566334E-4</v>
      </c>
      <c r="K43" s="8">
        <v>6.1817160289566334E-4</v>
      </c>
      <c r="L43" s="8">
        <v>5.3989747525423431E-4</v>
      </c>
      <c r="M43" s="8">
        <v>5.7530276672299128E-4</v>
      </c>
      <c r="N43" s="8">
        <v>5.8785186037260174E-4</v>
      </c>
      <c r="O43" s="8">
        <v>6.9081057732697023E-4</v>
      </c>
      <c r="P43" s="8">
        <v>6.9081057732697023E-4</v>
      </c>
      <c r="Q43" s="8">
        <v>1.0004785436404525E-3</v>
      </c>
      <c r="R43" s="8">
        <v>8.235957641319464E-4</v>
      </c>
      <c r="S43" s="8">
        <v>6.3062840144120064E-4</v>
      </c>
      <c r="T43" s="8">
        <v>5.9507099981736828E-4</v>
      </c>
      <c r="U43" s="8">
        <v>5.9507099981736828E-4</v>
      </c>
      <c r="V43" s="8">
        <v>2.9021054996372371E-4</v>
      </c>
      <c r="W43" s="8">
        <v>6.0994036275725111E-4</v>
      </c>
      <c r="X43" s="8">
        <v>5.0729454570898791E-4</v>
      </c>
      <c r="Y43" s="8">
        <v>5.4946730405655824E-4</v>
      </c>
      <c r="Z43" s="8">
        <v>5.4946730405655824E-4</v>
      </c>
      <c r="AA43" s="8">
        <v>5.7024424979592778E-4</v>
      </c>
      <c r="AB43" s="8">
        <v>5.5848870620675442E-4</v>
      </c>
      <c r="AC43" s="8">
        <v>7.0669765425277148E-4</v>
      </c>
      <c r="AD43" s="8">
        <v>6.9762112595489955E-4</v>
      </c>
      <c r="AE43" s="8">
        <v>6.9762112595489955E-4</v>
      </c>
    </row>
    <row r="44" spans="6:31" x14ac:dyDescent="0.2">
      <c r="F44" s="5" t="s">
        <v>10</v>
      </c>
      <c r="G44" s="8">
        <v>3.0910227411602782E-2</v>
      </c>
      <c r="H44" s="8">
        <v>2.9424732430965952E-2</v>
      </c>
      <c r="I44" s="8">
        <v>2.9355477243789334E-2</v>
      </c>
      <c r="J44" s="8">
        <v>2.8302314354480405E-2</v>
      </c>
      <c r="K44" s="8">
        <v>2.8302314354480405E-2</v>
      </c>
      <c r="L44" s="8">
        <v>1.2940249301005671E-2</v>
      </c>
      <c r="M44" s="8">
        <v>1.8218232763445794E-2</v>
      </c>
      <c r="N44" s="8">
        <v>1.9146764058837907E-2</v>
      </c>
      <c r="O44" s="8">
        <v>1.7071884679704663E-2</v>
      </c>
      <c r="P44" s="8">
        <v>1.7071884679704663E-2</v>
      </c>
      <c r="Q44" s="8">
        <v>1.5609696831446021E-2</v>
      </c>
      <c r="R44" s="8">
        <v>1.2792712450039602E-2</v>
      </c>
      <c r="S44" s="8">
        <v>1.2869630723253452E-2</v>
      </c>
      <c r="T44" s="8">
        <v>1.5856259992778808E-2</v>
      </c>
      <c r="U44" s="8">
        <v>1.5856259992778808E-2</v>
      </c>
      <c r="V44" s="8">
        <v>1.3530146173308732E-2</v>
      </c>
      <c r="W44" s="8">
        <v>1.5872942453452731E-2</v>
      </c>
      <c r="X44" s="8">
        <v>1.7127835953711475E-2</v>
      </c>
      <c r="Y44" s="8">
        <v>1.7043064475521633E-2</v>
      </c>
      <c r="Z44" s="8">
        <v>1.7043064475521633E-2</v>
      </c>
      <c r="AA44" s="8">
        <v>1.9149979062097765E-2</v>
      </c>
      <c r="AB44" s="8">
        <v>2.1608721282325504E-2</v>
      </c>
      <c r="AC44" s="8">
        <v>1.5734792087687324E-2</v>
      </c>
      <c r="AD44" s="8">
        <v>1.7882751370139786E-2</v>
      </c>
      <c r="AE44" s="8">
        <v>1.7882751370139786E-2</v>
      </c>
    </row>
    <row r="45" spans="6:31" x14ac:dyDescent="0.2">
      <c r="F45" s="5" t="s">
        <v>11</v>
      </c>
      <c r="G45" s="8">
        <v>1.0470029390610631E-2</v>
      </c>
      <c r="H45" s="8">
        <v>1.9941311106665659E-2</v>
      </c>
      <c r="I45" s="8">
        <v>2.0881239558072855E-2</v>
      </c>
      <c r="J45" s="8">
        <v>1.9161668296347318E-2</v>
      </c>
      <c r="K45" s="8">
        <v>1.9161668296347318E-2</v>
      </c>
      <c r="L45" s="8">
        <v>2.2380088938069632E-2</v>
      </c>
      <c r="M45" s="8">
        <v>2.0519443830337759E-2</v>
      </c>
      <c r="N45" s="8">
        <v>2.4331507230122555E-2</v>
      </c>
      <c r="O45" s="8">
        <v>2.4282921698137391E-2</v>
      </c>
      <c r="P45" s="8">
        <v>2.4282921698137391E-2</v>
      </c>
      <c r="Q45" s="8">
        <v>1.9659961270198634E-2</v>
      </c>
      <c r="R45" s="8">
        <v>1.8752328770470273E-2</v>
      </c>
      <c r="S45" s="8">
        <v>1.740671854659227E-2</v>
      </c>
      <c r="T45" s="8">
        <v>2.1506164870165691E-2</v>
      </c>
      <c r="U45" s="8">
        <v>2.1506164870165691E-2</v>
      </c>
      <c r="V45" s="8">
        <v>2.186007284726749E-2</v>
      </c>
      <c r="W45" s="8">
        <v>3.090004748777344E-2</v>
      </c>
      <c r="X45" s="8">
        <v>2.8633403471594005E-2</v>
      </c>
      <c r="Y45" s="8">
        <v>2.7488416423892426E-2</v>
      </c>
      <c r="Z45" s="8">
        <v>2.7488416423892426E-2</v>
      </c>
      <c r="AA45" s="8">
        <v>1.9929602334238392E-2</v>
      </c>
      <c r="AB45" s="8">
        <v>1.7605078019301886E-2</v>
      </c>
      <c r="AC45" s="8">
        <v>1.6738372611519101E-2</v>
      </c>
      <c r="AD45" s="8">
        <v>2.1549460603123901E-2</v>
      </c>
      <c r="AE45" s="8">
        <v>2.1549460603123901E-2</v>
      </c>
    </row>
    <row r="46" spans="6:31" x14ac:dyDescent="0.2">
      <c r="F46" s="5" t="s">
        <v>6</v>
      </c>
      <c r="G46" s="8">
        <v>3.2289602695842239E-2</v>
      </c>
      <c r="H46" s="8">
        <v>2.4250649478376702E-2</v>
      </c>
      <c r="I46" s="8">
        <v>1.8858483870353701E-2</v>
      </c>
      <c r="J46" s="8">
        <v>1.8987538034801466E-2</v>
      </c>
      <c r="K46" s="8">
        <v>1.8987538034801466E-2</v>
      </c>
      <c r="L46" s="8">
        <v>2.8799737636598804E-2</v>
      </c>
      <c r="M46" s="8">
        <v>2.2534094874130304E-2</v>
      </c>
      <c r="N46" s="8">
        <v>2.3516710521901255E-2</v>
      </c>
      <c r="O46" s="8">
        <v>1.8797486944048699E-2</v>
      </c>
      <c r="P46" s="8">
        <v>1.8797486944048699E-2</v>
      </c>
      <c r="Q46" s="8">
        <v>2.3959415532088458E-2</v>
      </c>
      <c r="R46" s="8">
        <v>1.2643060314900669E-2</v>
      </c>
      <c r="S46" s="8">
        <v>1.3373102444295064E-2</v>
      </c>
      <c r="T46" s="8">
        <v>1.5922820132083342E-2</v>
      </c>
      <c r="U46" s="8">
        <v>1.5922820132083342E-2</v>
      </c>
      <c r="V46" s="8">
        <v>1.0379814898702523E-2</v>
      </c>
      <c r="W46" s="8">
        <v>1.8693222816333326E-2</v>
      </c>
      <c r="X46" s="8">
        <v>2.0595749630490559E-2</v>
      </c>
      <c r="Y46" s="8">
        <v>2.0558599681305054E-2</v>
      </c>
      <c r="Z46" s="8">
        <v>2.0558599681305054E-2</v>
      </c>
      <c r="AA46" s="8">
        <v>1.0999635275251399E-2</v>
      </c>
      <c r="AB46" s="8">
        <v>1.8452273576518189E-2</v>
      </c>
      <c r="AC46" s="8">
        <v>1.5478192148647273E-2</v>
      </c>
      <c r="AD46" s="8">
        <v>1.8978513339292617E-2</v>
      </c>
      <c r="AE46" s="8">
        <v>1.8978513339292617E-2</v>
      </c>
    </row>
    <row r="47" spans="6:31" x14ac:dyDescent="0.2">
      <c r="F47" s="5" t="s">
        <v>7</v>
      </c>
      <c r="G47" s="8">
        <v>3.395847649652702E-4</v>
      </c>
      <c r="H47" s="8">
        <v>3.4656688038290956E-4</v>
      </c>
      <c r="I47" s="8">
        <v>4.0036756838619027E-4</v>
      </c>
      <c r="J47" s="8">
        <v>4.3963762556782702E-4</v>
      </c>
      <c r="K47" s="8">
        <v>4.3963762556782702E-4</v>
      </c>
      <c r="L47" s="8">
        <v>7.1000979958537214E-4</v>
      </c>
      <c r="M47" s="8">
        <v>4.6304856833801736E-4</v>
      </c>
      <c r="N47" s="8">
        <v>4.7857324303468638E-4</v>
      </c>
      <c r="O47" s="8">
        <v>4.4886770231844606E-4</v>
      </c>
      <c r="P47" s="8">
        <v>4.4886770231844606E-4</v>
      </c>
      <c r="Q47" s="8">
        <v>5.7028516737869664E-4</v>
      </c>
      <c r="R47" s="8">
        <v>5.8791910233151913E-4</v>
      </c>
      <c r="S47" s="8">
        <v>5.106887218210486E-4</v>
      </c>
      <c r="T47" s="8">
        <v>5.777887180330334E-4</v>
      </c>
      <c r="U47" s="8">
        <v>5.777887180330334E-4</v>
      </c>
      <c r="V47" s="8">
        <v>1.9003634997624545E-4</v>
      </c>
      <c r="W47" s="8">
        <v>3.8761124165109437E-4</v>
      </c>
      <c r="X47" s="8">
        <v>3.3304693417347792E-4</v>
      </c>
      <c r="Y47" s="8">
        <v>3.2565369212316826E-4</v>
      </c>
      <c r="Z47" s="8">
        <v>3.2565369212316826E-4</v>
      </c>
      <c r="AA47" s="8">
        <v>4.1007412210367062E-4</v>
      </c>
      <c r="AB47" s="8">
        <v>3.5756162300764087E-4</v>
      </c>
      <c r="AC47" s="8">
        <v>2.7848777413058142E-4</v>
      </c>
      <c r="AD47" s="8">
        <v>2.4910042210626301E-4</v>
      </c>
      <c r="AE47" s="8">
        <v>2.4910042210626301E-4</v>
      </c>
    </row>
    <row r="48" spans="6:31" x14ac:dyDescent="0.2">
      <c r="F48" s="5" t="s">
        <v>8</v>
      </c>
      <c r="G48" s="8">
        <v>3.894005477432138E-2</v>
      </c>
      <c r="H48" s="8">
        <v>4.6852764606823888E-2</v>
      </c>
      <c r="I48" s="8">
        <v>4.0642956009561131E-2</v>
      </c>
      <c r="J48" s="8">
        <v>3.8207188588944875E-2</v>
      </c>
      <c r="K48" s="8">
        <v>3.8207188588944875E-2</v>
      </c>
      <c r="L48" s="8">
        <v>2.7809739683524147E-2</v>
      </c>
      <c r="M48" s="8">
        <v>2.8713688495223117E-2</v>
      </c>
      <c r="N48" s="8">
        <v>2.5150857214066267E-2</v>
      </c>
      <c r="O48" s="8">
        <v>2.9214937258214203E-2</v>
      </c>
      <c r="P48" s="8">
        <v>2.9214937258214203E-2</v>
      </c>
      <c r="Q48" s="8">
        <v>2.6079388654300571E-2</v>
      </c>
      <c r="R48" s="8">
        <v>2.4676822651021401E-2</v>
      </c>
      <c r="S48" s="8">
        <v>2.1692586009465956E-2</v>
      </c>
      <c r="T48" s="8">
        <v>2.70140747837029E-2</v>
      </c>
      <c r="U48" s="8">
        <v>2.70140747837029E-2</v>
      </c>
      <c r="V48" s="8">
        <v>3.7119697120360035E-2</v>
      </c>
      <c r="W48" s="8">
        <v>3.5928200953455815E-2</v>
      </c>
      <c r="X48" s="8">
        <v>3.2371889384799159E-2</v>
      </c>
      <c r="Y48" s="8">
        <v>3.2209613078064622E-2</v>
      </c>
      <c r="Z48" s="8">
        <v>3.2209613078064622E-2</v>
      </c>
      <c r="AA48" s="8">
        <v>3.2149811172927777E-2</v>
      </c>
      <c r="AB48" s="8">
        <v>3.7231103995670603E-2</v>
      </c>
      <c r="AC48" s="8">
        <v>3.2448249823092738E-2</v>
      </c>
      <c r="AD48" s="8">
        <v>2.8272373118845742E-2</v>
      </c>
      <c r="AE48" s="8">
        <v>2.8272373118845742E-2</v>
      </c>
    </row>
    <row r="49" spans="5:31" x14ac:dyDescent="0.2">
      <c r="F49" s="4" t="s">
        <v>12</v>
      </c>
      <c r="G49" s="8">
        <v>5.6229827763408589E-2</v>
      </c>
      <c r="H49" s="8">
        <v>7.6078455248380736E-2</v>
      </c>
      <c r="I49" s="8">
        <v>6.3275646795480159E-2</v>
      </c>
      <c r="J49" s="8">
        <v>6.0301548107934339E-2</v>
      </c>
      <c r="K49" s="8">
        <v>6.0301548107934339E-2</v>
      </c>
      <c r="L49" s="8">
        <v>5.6859904971351412E-2</v>
      </c>
      <c r="M49" s="8">
        <v>5.268401347424561E-2</v>
      </c>
      <c r="N49" s="8">
        <v>5.3095029260787671E-2</v>
      </c>
      <c r="O49" s="8">
        <v>5.4567668691067266E-2</v>
      </c>
      <c r="P49" s="8">
        <v>5.4567668691067266E-2</v>
      </c>
      <c r="Q49" s="8">
        <v>3.9659614140096749E-2</v>
      </c>
      <c r="R49" s="8">
        <v>5.7230234210681699E-2</v>
      </c>
      <c r="S49" s="8">
        <v>5.2571726677746483E-2</v>
      </c>
      <c r="T49" s="8">
        <v>5.5227633340978022E-2</v>
      </c>
      <c r="U49" s="8">
        <v>5.5227633340978022E-2</v>
      </c>
      <c r="V49" s="8">
        <v>5.05504056686812E-2</v>
      </c>
      <c r="W49" s="8">
        <v>5.8474100661745208E-2</v>
      </c>
      <c r="X49" s="8">
        <v>5.9536569507531271E-2</v>
      </c>
      <c r="Y49" s="8">
        <v>5.964720719706388E-2</v>
      </c>
      <c r="Z49" s="8">
        <v>5.964720719706388E-2</v>
      </c>
      <c r="AA49" s="8">
        <v>6.0929295502307031E-2</v>
      </c>
      <c r="AB49" s="8">
        <v>5.6967458671030424E-2</v>
      </c>
      <c r="AC49" s="8">
        <v>5.8191836629198884E-2</v>
      </c>
      <c r="AD49" s="8">
        <v>5.9447535847544947E-2</v>
      </c>
      <c r="AE49" s="8">
        <v>5.9447535847544947E-2</v>
      </c>
    </row>
    <row r="50" spans="5:31" x14ac:dyDescent="0.2">
      <c r="F50" s="5" t="s">
        <v>13</v>
      </c>
      <c r="G50" s="8">
        <v>2.9280420884763562E-2</v>
      </c>
      <c r="H50" s="8">
        <v>4.0203430744496581E-2</v>
      </c>
      <c r="I50" s="8">
        <v>2.897623669964923E-2</v>
      </c>
      <c r="J50" s="8">
        <v>2.8151303600789952E-2</v>
      </c>
      <c r="K50" s="8">
        <v>2.8151303600789952E-2</v>
      </c>
      <c r="L50" s="8">
        <v>1.8369900046460184E-2</v>
      </c>
      <c r="M50" s="8">
        <v>1.9555928627533397E-2</v>
      </c>
      <c r="N50" s="8">
        <v>1.9075349523823219E-2</v>
      </c>
      <c r="O50" s="8">
        <v>2.2181503735286347E-2</v>
      </c>
      <c r="P50" s="8">
        <v>2.2181503735286347E-2</v>
      </c>
      <c r="Q50" s="8">
        <v>1.255991093633386E-2</v>
      </c>
      <c r="R50" s="8">
        <v>2.2167349772671281E-2</v>
      </c>
      <c r="S50" s="8">
        <v>2.3399234860450698E-2</v>
      </c>
      <c r="T50" s="8">
        <v>2.5072153526449599E-2</v>
      </c>
      <c r="U50" s="8">
        <v>2.5072153526449599E-2</v>
      </c>
      <c r="V50" s="8">
        <v>2.4820367771897455E-2</v>
      </c>
      <c r="W50" s="8">
        <v>2.9593208631673727E-2</v>
      </c>
      <c r="X50" s="8">
        <v>3.079820854372161E-2</v>
      </c>
      <c r="Y50" s="8">
        <v>3.0563947751543044E-2</v>
      </c>
      <c r="Z50" s="8">
        <v>3.0563947751543044E-2</v>
      </c>
      <c r="AA50" s="8">
        <v>2.398981858320838E-2</v>
      </c>
      <c r="AB50" s="8">
        <v>1.8460326766225568E-2</v>
      </c>
      <c r="AC50" s="8">
        <v>1.7890976693414065E-2</v>
      </c>
      <c r="AD50" s="8">
        <v>2.2609361907577445E-2</v>
      </c>
      <c r="AE50" s="8">
        <v>2.2609361907577445E-2</v>
      </c>
    </row>
    <row r="51" spans="5:31" x14ac:dyDescent="0.2">
      <c r="F51" s="5" t="s">
        <v>14</v>
      </c>
      <c r="G51" s="8">
        <v>1.3239798933763942E-2</v>
      </c>
      <c r="H51" s="8">
        <v>2.1019482009632953E-2</v>
      </c>
      <c r="I51" s="8">
        <v>2.1027246121674507E-2</v>
      </c>
      <c r="J51" s="8">
        <v>1.9300752319794903E-2</v>
      </c>
      <c r="K51" s="8">
        <v>1.9300752319794903E-2</v>
      </c>
      <c r="L51" s="8">
        <v>2.9060204703689429E-2</v>
      </c>
      <c r="M51" s="8">
        <v>2.1586170532212744E-2</v>
      </c>
      <c r="N51" s="8">
        <v>2.2600783163424256E-2</v>
      </c>
      <c r="O51" s="8">
        <v>2.1583683667398247E-2</v>
      </c>
      <c r="P51" s="8">
        <v>2.1583683667398247E-2</v>
      </c>
      <c r="Q51" s="8">
        <v>1.4810057846751977E-2</v>
      </c>
      <c r="R51" s="8">
        <v>2.0662684087396847E-2</v>
      </c>
      <c r="S51" s="8">
        <v>1.6455105443818053E-2</v>
      </c>
      <c r="T51" s="8">
        <v>1.8597136466034943E-2</v>
      </c>
      <c r="U51" s="8">
        <v>1.8597136466034943E-2</v>
      </c>
      <c r="V51" s="8">
        <v>1.5119675023110041E-2</v>
      </c>
      <c r="W51" s="8">
        <v>1.8270766650015108E-2</v>
      </c>
      <c r="X51" s="8">
        <v>2.0034386073640175E-2</v>
      </c>
      <c r="Y51" s="8">
        <v>1.9419593640487707E-2</v>
      </c>
      <c r="Z51" s="8">
        <v>1.9419593640487707E-2</v>
      </c>
      <c r="AA51" s="8">
        <v>2.9379639868081567E-2</v>
      </c>
      <c r="AB51" s="8">
        <v>2.8482521357059105E-2</v>
      </c>
      <c r="AC51" s="8">
        <v>2.7629666212843362E-2</v>
      </c>
      <c r="AD51" s="8">
        <v>2.4804034587173777E-2</v>
      </c>
      <c r="AE51" s="8">
        <v>2.4804034587173777E-2</v>
      </c>
    </row>
    <row r="52" spans="5:31" x14ac:dyDescent="0.2">
      <c r="F52" s="5" t="s">
        <v>15</v>
      </c>
      <c r="G52" s="8">
        <v>1.3709607944881085E-2</v>
      </c>
      <c r="H52" s="8">
        <v>1.4855542494251205E-2</v>
      </c>
      <c r="I52" s="8">
        <v>1.327216397415642E-2</v>
      </c>
      <c r="J52" s="8">
        <v>1.2849492187349482E-2</v>
      </c>
      <c r="K52" s="8">
        <v>1.2849492187349482E-2</v>
      </c>
      <c r="L52" s="8">
        <v>9.4298002212017968E-3</v>
      </c>
      <c r="M52" s="8">
        <v>1.154191431449947E-2</v>
      </c>
      <c r="N52" s="8">
        <v>1.1418896573540196E-2</v>
      </c>
      <c r="O52" s="8">
        <v>1.0802481288382671E-2</v>
      </c>
      <c r="P52" s="8">
        <v>1.0802481288382671E-2</v>
      </c>
      <c r="Q52" s="8">
        <v>1.2289645357010912E-2</v>
      </c>
      <c r="R52" s="8">
        <v>1.4400200350613573E-2</v>
      </c>
      <c r="S52" s="8">
        <v>1.2717386373477729E-2</v>
      </c>
      <c r="T52" s="8">
        <v>1.1558343348493476E-2</v>
      </c>
      <c r="U52" s="8">
        <v>1.1558343348493476E-2</v>
      </c>
      <c r="V52" s="8">
        <v>1.0610362873673704E-2</v>
      </c>
      <c r="W52" s="8">
        <v>1.0610125380056368E-2</v>
      </c>
      <c r="X52" s="8">
        <v>8.7039748901694813E-3</v>
      </c>
      <c r="Y52" s="8">
        <v>9.6636658050331288E-3</v>
      </c>
      <c r="Z52" s="8">
        <v>9.6636658050331288E-3</v>
      </c>
      <c r="AA52" s="8">
        <v>7.5598370510170801E-3</v>
      </c>
      <c r="AB52" s="8">
        <v>1.0024610547745751E-2</v>
      </c>
      <c r="AC52" s="8">
        <v>1.2671193722941456E-2</v>
      </c>
      <c r="AD52" s="8">
        <v>1.2034139352793721E-2</v>
      </c>
      <c r="AE52" s="8">
        <v>1.2034139352793721E-2</v>
      </c>
    </row>
    <row r="53" spans="5:31" x14ac:dyDescent="0.2">
      <c r="F53" s="4" t="s">
        <v>16</v>
      </c>
      <c r="G53" s="8">
        <v>5.3849729233740498E-2</v>
      </c>
      <c r="H53" s="8">
        <v>4.5463820893165738E-2</v>
      </c>
      <c r="I53" s="8">
        <v>4.9321770227086226E-2</v>
      </c>
      <c r="J53" s="8">
        <v>4.8363808575612628E-2</v>
      </c>
      <c r="K53" s="8">
        <v>4.8363808575612628E-2</v>
      </c>
      <c r="L53" s="8">
        <v>4.1399762288942196E-2</v>
      </c>
      <c r="M53" s="8">
        <v>4.2687465290845952E-2</v>
      </c>
      <c r="N53" s="8">
        <v>4.4263831174122054E-2</v>
      </c>
      <c r="O53" s="8">
        <v>4.2589820873470748E-2</v>
      </c>
      <c r="P53" s="8">
        <v>4.2589820873470748E-2</v>
      </c>
      <c r="Q53" s="8">
        <v>4.1151033827828427E-2</v>
      </c>
      <c r="R53" s="8">
        <v>4.8883310020177588E-2</v>
      </c>
      <c r="S53" s="8">
        <v>5.0265723095364763E-2</v>
      </c>
      <c r="T53" s="8">
        <v>4.8911893526197368E-2</v>
      </c>
      <c r="U53" s="8">
        <v>4.8911893526197368E-2</v>
      </c>
      <c r="V53" s="8">
        <v>4.0281077019964869E-2</v>
      </c>
      <c r="W53" s="8">
        <v>4.8582150764429809E-2</v>
      </c>
      <c r="X53" s="8">
        <v>4.9018556575496017E-2</v>
      </c>
      <c r="Y53" s="8">
        <v>4.7188901034116625E-2</v>
      </c>
      <c r="Z53" s="8">
        <v>4.7188901034116625E-2</v>
      </c>
      <c r="AA53" s="8">
        <v>4.5019384444971909E-2</v>
      </c>
      <c r="AB53" s="8">
        <v>4.8049759048563956E-2</v>
      </c>
      <c r="AC53" s="8">
        <v>5.0668941138721606E-2</v>
      </c>
      <c r="AD53" s="8">
        <v>4.8420468917550211E-2</v>
      </c>
      <c r="AE53" s="8">
        <v>4.8420468917550211E-2</v>
      </c>
    </row>
    <row r="54" spans="5:31" x14ac:dyDescent="0.2">
      <c r="F54" s="5" t="s">
        <v>17</v>
      </c>
      <c r="G54" s="8">
        <v>1.2019697919817926E-2</v>
      </c>
      <c r="H54" s="8">
        <v>9.708555986942858E-3</v>
      </c>
      <c r="I54" s="8">
        <v>1.2099718717727685E-2</v>
      </c>
      <c r="J54" s="8">
        <v>1.1597369000006056E-2</v>
      </c>
      <c r="K54" s="8">
        <v>1.1597369000006056E-2</v>
      </c>
      <c r="L54" s="8">
        <v>1.3659740771127532E-2</v>
      </c>
      <c r="M54" s="8">
        <v>1.2420927051297362E-2</v>
      </c>
      <c r="N54" s="8">
        <v>1.183971510872743E-2</v>
      </c>
      <c r="O54" s="8">
        <v>9.8151063836560554E-3</v>
      </c>
      <c r="P54" s="8">
        <v>9.8151063836560554E-3</v>
      </c>
      <c r="Q54" s="8">
        <v>1.2050373536784634E-2</v>
      </c>
      <c r="R54" s="8">
        <v>1.0564728111593662E-2</v>
      </c>
      <c r="S54" s="8">
        <v>1.0481834465371456E-2</v>
      </c>
      <c r="T54" s="8">
        <v>1.2516108721433439E-2</v>
      </c>
      <c r="U54" s="8">
        <v>1.2516108721433439E-2</v>
      </c>
      <c r="V54" s="8">
        <v>6.45976274919253E-3</v>
      </c>
      <c r="W54" s="8">
        <v>1.1360678890142894E-2</v>
      </c>
      <c r="X54" s="8">
        <v>1.0175878769098515E-2</v>
      </c>
      <c r="Y54" s="8">
        <v>9.2342173286858297E-3</v>
      </c>
      <c r="Z54" s="8">
        <v>9.2342173286858297E-3</v>
      </c>
      <c r="AA54" s="8">
        <v>1.1860308491525456E-2</v>
      </c>
      <c r="AB54" s="8">
        <v>1.0968444381450605E-2</v>
      </c>
      <c r="AC54" s="8">
        <v>1.2031789519126592E-2</v>
      </c>
      <c r="AD54" s="8">
        <v>1.1864632113312703E-2</v>
      </c>
      <c r="AE54" s="8">
        <v>1.1864632113312703E-2</v>
      </c>
    </row>
    <row r="55" spans="5:31" x14ac:dyDescent="0.2">
      <c r="F55" s="5" t="s">
        <v>18</v>
      </c>
      <c r="G55" s="8">
        <v>1.6139792723069125E-2</v>
      </c>
      <c r="H55" s="8">
        <v>1.1470828502249005E-2</v>
      </c>
      <c r="I55" s="8">
        <v>1.3137871404196162E-2</v>
      </c>
      <c r="J55" s="8">
        <v>1.2801601778220434E-2</v>
      </c>
      <c r="K55" s="8">
        <v>1.2801601778220434E-2</v>
      </c>
      <c r="L55" s="8">
        <v>6.820109842364439E-3</v>
      </c>
      <c r="M55" s="8">
        <v>7.6049101233642462E-3</v>
      </c>
      <c r="N55" s="8">
        <v>7.9440282590670097E-3</v>
      </c>
      <c r="O55" s="8">
        <v>7.0944218930823607E-3</v>
      </c>
      <c r="P55" s="8">
        <v>7.0944218930823607E-3</v>
      </c>
      <c r="Q55" s="8">
        <v>9.2795314735424871E-3</v>
      </c>
      <c r="R55" s="8">
        <v>7.5233284263721677E-3</v>
      </c>
      <c r="S55" s="8">
        <v>9.5494666980090702E-3</v>
      </c>
      <c r="T55" s="8">
        <v>1.1010915395757246E-2</v>
      </c>
      <c r="U55" s="8">
        <v>1.1010915395757246E-2</v>
      </c>
      <c r="V55" s="8">
        <v>4.5203607744349547E-3</v>
      </c>
      <c r="W55" s="8">
        <v>3.32846121112324E-3</v>
      </c>
      <c r="X55" s="8">
        <v>5.6613435195109613E-3</v>
      </c>
      <c r="Y55" s="8">
        <v>5.9669295352652064E-3</v>
      </c>
      <c r="Z55" s="8">
        <v>5.9669295352652064E-3</v>
      </c>
      <c r="AA55" s="8">
        <v>5.6995478570973698E-3</v>
      </c>
      <c r="AB55" s="8">
        <v>6.5565044002628562E-3</v>
      </c>
      <c r="AC55" s="8">
        <v>9.1221045479428584E-3</v>
      </c>
      <c r="AD55" s="8">
        <v>8.6739076054347282E-3</v>
      </c>
      <c r="AE55" s="8">
        <v>8.6739076054347282E-3</v>
      </c>
    </row>
    <row r="56" spans="5:31" x14ac:dyDescent="0.2">
      <c r="F56" s="5" t="s">
        <v>19</v>
      </c>
      <c r="G56" s="8">
        <v>4.0800258044352373E-3</v>
      </c>
      <c r="H56" s="8">
        <v>2.2349549496507902E-3</v>
      </c>
      <c r="I56" s="8">
        <v>2.9412582962791128E-3</v>
      </c>
      <c r="J56" s="8">
        <v>2.7741574544908085E-3</v>
      </c>
      <c r="K56" s="8">
        <v>2.7741574544908085E-3</v>
      </c>
      <c r="L56" s="8">
        <v>3.2399425968510816E-3</v>
      </c>
      <c r="M56" s="8">
        <v>3.8353517781532752E-3</v>
      </c>
      <c r="N56" s="8">
        <v>4.4427988746219586E-3</v>
      </c>
      <c r="O56" s="8">
        <v>5.4107072456026795E-3</v>
      </c>
      <c r="P56" s="8">
        <v>5.4107072456026795E-3</v>
      </c>
      <c r="Q56" s="8">
        <v>4.9205691941870584E-3</v>
      </c>
      <c r="R56" s="8">
        <v>6.3169489696399597E-3</v>
      </c>
      <c r="S56" s="8">
        <v>6.1976853360166829E-3</v>
      </c>
      <c r="T56" s="8">
        <v>5.7498618585178993E-3</v>
      </c>
      <c r="U56" s="8">
        <v>5.7498618585178993E-3</v>
      </c>
      <c r="V56" s="8">
        <v>5.1803319743524588E-3</v>
      </c>
      <c r="W56" s="8">
        <v>7.2730300283076468E-3</v>
      </c>
      <c r="X56" s="8">
        <v>6.2506503048083712E-3</v>
      </c>
      <c r="Y56" s="8">
        <v>6.7126491243707804E-3</v>
      </c>
      <c r="Z56" s="8">
        <v>6.7126491243707804E-3</v>
      </c>
      <c r="AA56" s="8">
        <v>6.2398808179869123E-3</v>
      </c>
      <c r="AB56" s="8">
        <v>4.7191691685242688E-3</v>
      </c>
      <c r="AC56" s="8">
        <v>5.1159321784473282E-3</v>
      </c>
      <c r="AD56" s="8">
        <v>4.8980420077074189E-3</v>
      </c>
      <c r="AE56" s="8">
        <v>4.8980420077074189E-3</v>
      </c>
    </row>
    <row r="57" spans="5:31" x14ac:dyDescent="0.2">
      <c r="F57" s="5" t="s">
        <v>20</v>
      </c>
      <c r="G57" s="8">
        <v>9.8399443842296427E-3</v>
      </c>
      <c r="H57" s="8">
        <v>9.6600500046498845E-3</v>
      </c>
      <c r="I57" s="8">
        <v>9.4276730967427363E-3</v>
      </c>
      <c r="J57" s="8">
        <v>9.7657902110168861E-3</v>
      </c>
      <c r="K57" s="8">
        <v>9.7657902110168861E-3</v>
      </c>
      <c r="L57" s="8">
        <v>1.0129770604925002E-2</v>
      </c>
      <c r="M57" s="8">
        <v>7.1007016822850714E-3</v>
      </c>
      <c r="N57" s="8">
        <v>7.2277260941042273E-3</v>
      </c>
      <c r="O57" s="8">
        <v>7.7969610031313509E-3</v>
      </c>
      <c r="P57" s="8">
        <v>7.7969610031313509E-3</v>
      </c>
      <c r="Q57" s="8">
        <v>9.1196036766036798E-3</v>
      </c>
      <c r="R57" s="8">
        <v>1.0387079828724659E-2</v>
      </c>
      <c r="S57" s="8">
        <v>1.0862273506458872E-2</v>
      </c>
      <c r="T57" s="8">
        <v>8.8812244823606289E-3</v>
      </c>
      <c r="U57" s="8">
        <v>8.8812244823606289E-3</v>
      </c>
      <c r="V57" s="8">
        <v>7.6102928990487134E-3</v>
      </c>
      <c r="W57" s="8">
        <v>1.3661985728998995E-2</v>
      </c>
      <c r="X57" s="8">
        <v>1.4103833402017638E-2</v>
      </c>
      <c r="Y57" s="8">
        <v>1.266706855381613E-2</v>
      </c>
      <c r="Z57" s="8">
        <v>1.266706855381613E-2</v>
      </c>
      <c r="AA57" s="8">
        <v>1.3329821169087552E-2</v>
      </c>
      <c r="AB57" s="8">
        <v>1.0667255086394619E-2</v>
      </c>
      <c r="AC57" s="8">
        <v>7.2146030047340595E-3</v>
      </c>
      <c r="AD57" s="8">
        <v>8.3104029164341557E-3</v>
      </c>
      <c r="AE57" s="8">
        <v>8.3104029164341557E-3</v>
      </c>
    </row>
    <row r="58" spans="5:31" x14ac:dyDescent="0.2">
      <c r="F58" s="5" t="s">
        <v>21</v>
      </c>
      <c r="G58" s="8">
        <v>5.0987800993310475E-4</v>
      </c>
      <c r="H58" s="8">
        <v>8.2292907890150341E-4</v>
      </c>
      <c r="I58" s="8">
        <v>8.9674804894022877E-4</v>
      </c>
      <c r="J58" s="8">
        <v>9.2294543264030465E-4</v>
      </c>
      <c r="K58" s="8">
        <v>9.2294543264030465E-4</v>
      </c>
      <c r="L58" s="8">
        <v>1.1902285249922892E-3</v>
      </c>
      <c r="M58" s="8">
        <v>1.0623612608266835E-3</v>
      </c>
      <c r="N58" s="8">
        <v>9.3677656836384032E-4</v>
      </c>
      <c r="O58" s="8">
        <v>9.5872377479139551E-4</v>
      </c>
      <c r="P58" s="8">
        <v>9.5872377479139551E-4</v>
      </c>
      <c r="Q58" s="8">
        <v>1.0203145494623203E-3</v>
      </c>
      <c r="R58" s="8">
        <v>1.3326166319514434E-3</v>
      </c>
      <c r="S58" s="8">
        <v>1.1237901213693331E-3</v>
      </c>
      <c r="T58" s="8">
        <v>8.3095079173869566E-4</v>
      </c>
      <c r="U58" s="8">
        <v>8.3095079173869566E-4</v>
      </c>
      <c r="V58" s="8">
        <v>9.3029422488371323E-4</v>
      </c>
      <c r="W58" s="8">
        <v>7.4993678575613484E-4</v>
      </c>
      <c r="X58" s="8">
        <v>9.2099063515639807E-4</v>
      </c>
      <c r="Y58" s="8">
        <v>9.7383354991454035E-4</v>
      </c>
      <c r="Z58" s="8">
        <v>9.7383354991454035E-4</v>
      </c>
      <c r="AA58" s="8">
        <v>9.9961597764565359E-4</v>
      </c>
      <c r="AB58" s="8">
        <v>1.0058433944516744E-3</v>
      </c>
      <c r="AC58" s="8">
        <v>1.0962545490023222E-3</v>
      </c>
      <c r="AD58" s="8">
        <v>1.1171034379006991E-3</v>
      </c>
      <c r="AE58" s="8">
        <v>1.1171034379006991E-3</v>
      </c>
    </row>
    <row r="59" spans="5:31" x14ac:dyDescent="0.2">
      <c r="F59" s="5" t="s">
        <v>22</v>
      </c>
      <c r="G59" s="8">
        <v>4.7982626082113399E-4</v>
      </c>
      <c r="H59" s="8">
        <v>6.5299087886818482E-4</v>
      </c>
      <c r="I59" s="8">
        <v>7.1183429217252115E-4</v>
      </c>
      <c r="J59" s="8">
        <v>6.9450267645001053E-4</v>
      </c>
      <c r="K59" s="8">
        <v>6.9450267645001053E-4</v>
      </c>
      <c r="L59" s="8">
        <v>7.2004921544753769E-4</v>
      </c>
      <c r="M59" s="8">
        <v>9.0957082413602468E-4</v>
      </c>
      <c r="N59" s="8">
        <v>9.8135074122535841E-4</v>
      </c>
      <c r="O59" s="8">
        <v>9.02761918660615E-4</v>
      </c>
      <c r="P59" s="8">
        <v>9.02761918660615E-4</v>
      </c>
      <c r="Q59" s="8">
        <v>8.8022275834537961E-4</v>
      </c>
      <c r="R59" s="8">
        <v>9.5085098108682066E-4</v>
      </c>
      <c r="S59" s="8">
        <v>1.0966404517705022E-3</v>
      </c>
      <c r="T59" s="8">
        <v>9.1175713629788305E-4</v>
      </c>
      <c r="U59" s="8">
        <v>9.1175713629788305E-4</v>
      </c>
      <c r="V59" s="8">
        <v>1.0002688498749663E-3</v>
      </c>
      <c r="W59" s="8">
        <v>6.9196469869932842E-4</v>
      </c>
      <c r="X59" s="8">
        <v>7.7036981840536401E-4</v>
      </c>
      <c r="Y59" s="8">
        <v>7.5490669806703231E-4</v>
      </c>
      <c r="Z59" s="8">
        <v>7.5490669806703231E-4</v>
      </c>
      <c r="AA59" s="8">
        <v>1.0999635275251399E-3</v>
      </c>
      <c r="AB59" s="8">
        <v>9.8329446327101249E-4</v>
      </c>
      <c r="AC59" s="8">
        <v>6.6129203890539405E-4</v>
      </c>
      <c r="AD59" s="8">
        <v>6.4846577580612147E-4</v>
      </c>
      <c r="AE59" s="8">
        <v>6.4846577580612147E-4</v>
      </c>
    </row>
    <row r="60" spans="5:31" x14ac:dyDescent="0.2">
      <c r="F60" s="5" t="s">
        <v>23</v>
      </c>
      <c r="G60" s="8">
        <v>1.9032774437581515E-4</v>
      </c>
      <c r="H60" s="8">
        <v>1.3012984215149791E-4</v>
      </c>
      <c r="I60" s="8">
        <v>1.1881336407698854E-4</v>
      </c>
      <c r="J60" s="8">
        <v>1.3614821292626364E-4</v>
      </c>
      <c r="K60" s="8">
        <v>1.3614821292626364E-4</v>
      </c>
      <c r="L60" s="8">
        <v>2.6994873762711715E-4</v>
      </c>
      <c r="M60" s="8">
        <v>2.2139022459258741E-4</v>
      </c>
      <c r="N60" s="8">
        <v>2.2095369558236398E-4</v>
      </c>
      <c r="O60" s="8">
        <v>2.116162403987299E-4</v>
      </c>
      <c r="P60" s="8">
        <v>2.116162403987299E-4</v>
      </c>
      <c r="Q60" s="8">
        <v>1.599277969388084E-4</v>
      </c>
      <c r="R60" s="8">
        <v>1.8935576282885292E-4</v>
      </c>
      <c r="S60" s="8">
        <v>1.9279702082207825E-4</v>
      </c>
      <c r="T60" s="8">
        <v>1.9197345441517927E-4</v>
      </c>
      <c r="U60" s="8">
        <v>1.9197345441517927E-4</v>
      </c>
      <c r="V60" s="8">
        <v>1.2963719998379536E-4</v>
      </c>
      <c r="W60" s="8">
        <v>1.5880651507582625E-4</v>
      </c>
      <c r="X60" s="8">
        <v>1.5652751544715301E-4</v>
      </c>
      <c r="Y60" s="8">
        <v>1.4171604249057441E-4</v>
      </c>
      <c r="Z60" s="8">
        <v>1.4171604249057441E-4</v>
      </c>
      <c r="AA60" s="8">
        <v>1.9008141659864261E-4</v>
      </c>
      <c r="AB60" s="8">
        <v>1.6670102694275147E-4</v>
      </c>
      <c r="AC60" s="8">
        <v>1.6392591386950612E-4</v>
      </c>
      <c r="AD60" s="8">
        <v>1.5796185474856427E-4</v>
      </c>
      <c r="AE60" s="8">
        <v>1.5796185474856427E-4</v>
      </c>
    </row>
    <row r="61" spans="5:31" x14ac:dyDescent="0.2">
      <c r="F61" s="5" t="s">
        <v>24</v>
      </c>
      <c r="G61" s="8">
        <v>1.0590236387058515E-2</v>
      </c>
      <c r="H61" s="8">
        <v>1.0783381649752018E-2</v>
      </c>
      <c r="I61" s="8">
        <v>9.9878530069507903E-3</v>
      </c>
      <c r="J61" s="8">
        <v>9.6712938098618643E-3</v>
      </c>
      <c r="K61" s="8">
        <v>9.6712938098618643E-3</v>
      </c>
      <c r="L61" s="8">
        <v>5.3699719956071977E-3</v>
      </c>
      <c r="M61" s="8">
        <v>9.5322523461907008E-3</v>
      </c>
      <c r="N61" s="8">
        <v>1.0670481832429867E-2</v>
      </c>
      <c r="O61" s="8">
        <v>1.039952241414756E-2</v>
      </c>
      <c r="P61" s="8">
        <v>1.039952241414756E-2</v>
      </c>
      <c r="Q61" s="8">
        <v>3.7204908419640622E-3</v>
      </c>
      <c r="R61" s="8">
        <v>1.1618401307980022E-2</v>
      </c>
      <c r="S61" s="8">
        <v>1.0761235495546766E-2</v>
      </c>
      <c r="T61" s="8">
        <v>8.8191016856763987E-3</v>
      </c>
      <c r="U61" s="8">
        <v>8.8191016856763987E-3</v>
      </c>
      <c r="V61" s="8">
        <v>1.4450128348193734E-2</v>
      </c>
      <c r="W61" s="8">
        <v>1.1357286906325741E-2</v>
      </c>
      <c r="X61" s="8">
        <v>1.0978962611051616E-2</v>
      </c>
      <c r="Y61" s="8">
        <v>1.073758020150653E-2</v>
      </c>
      <c r="Z61" s="8">
        <v>1.073758020150653E-2</v>
      </c>
      <c r="AA61" s="8">
        <v>5.6001651875051866E-3</v>
      </c>
      <c r="AB61" s="8">
        <v>1.2982547127266167E-2</v>
      </c>
      <c r="AC61" s="8">
        <v>1.5263039386693546E-2</v>
      </c>
      <c r="AD61" s="8">
        <v>1.2749953206205819E-2</v>
      </c>
      <c r="AE61" s="8">
        <v>1.2749953206205819E-2</v>
      </c>
    </row>
    <row r="62" spans="5:31" x14ac:dyDescent="0.2">
      <c r="E62" s="4" t="s">
        <v>195</v>
      </c>
      <c r="G62" s="8">
        <v>0.50404897233035284</v>
      </c>
      <c r="H62" s="8">
        <v>0.5908289572016665</v>
      </c>
      <c r="I62" s="8">
        <v>0.48657293937778195</v>
      </c>
      <c r="J62" s="8">
        <v>0.46703681121068608</v>
      </c>
      <c r="K62" s="8">
        <v>0.46703681121068608</v>
      </c>
      <c r="L62" s="8">
        <v>0.37005956162332893</v>
      </c>
      <c r="M62" s="8">
        <v>0.39247248291007786</v>
      </c>
      <c r="N62" s="8">
        <v>0.4048909370641437</v>
      </c>
      <c r="O62" s="8">
        <v>0.40985139781490731</v>
      </c>
      <c r="P62" s="8">
        <v>0.40985139781490731</v>
      </c>
      <c r="Q62" s="8">
        <v>0.52116005921047737</v>
      </c>
      <c r="R62" s="8">
        <v>0.49272049256931338</v>
      </c>
      <c r="S62" s="8">
        <v>0.49515258114314542</v>
      </c>
      <c r="T62" s="8">
        <v>0.51533942634968777</v>
      </c>
      <c r="U62" s="8">
        <v>0.51533942634968777</v>
      </c>
      <c r="V62" s="8">
        <v>0.40453140939943355</v>
      </c>
      <c r="W62" s="8">
        <v>0.50498344095172898</v>
      </c>
      <c r="X62" s="8">
        <v>0.4899527055179016</v>
      </c>
      <c r="Y62" s="8">
        <v>0.48399468789631622</v>
      </c>
      <c r="Z62" s="8">
        <v>0.48399468789631622</v>
      </c>
      <c r="AA62" s="8">
        <v>0.39293591844059905</v>
      </c>
      <c r="AB62" s="8">
        <v>0.427468544241003</v>
      </c>
      <c r="AC62" s="8">
        <v>0.41716676877108888</v>
      </c>
      <c r="AD62" s="8">
        <v>0.42655753362593302</v>
      </c>
      <c r="AE62" s="8">
        <v>0.42655753362593302</v>
      </c>
    </row>
    <row r="63" spans="5:31" x14ac:dyDescent="0.2">
      <c r="E63" s="4"/>
    </row>
    <row r="64" spans="5:31" x14ac:dyDescent="0.2">
      <c r="E64" s="4" t="s">
        <v>101</v>
      </c>
      <c r="G64" s="8">
        <v>0.36517082415920216</v>
      </c>
      <c r="H64" s="8">
        <v>0.19722599305126715</v>
      </c>
      <c r="I64" s="8">
        <v>0.17155352866278278</v>
      </c>
      <c r="J64" s="8">
        <v>0.20262120172632997</v>
      </c>
      <c r="K64" s="8">
        <v>0.20262120172632997</v>
      </c>
      <c r="L64" s="8">
        <v>0.35184025281480125</v>
      </c>
      <c r="M64" s="8">
        <v>0.35745322663779655</v>
      </c>
      <c r="N64" s="8">
        <v>0.31460882568622656</v>
      </c>
      <c r="O64" s="8">
        <v>0.28597513785633588</v>
      </c>
      <c r="P64" s="8">
        <v>0.28597513785633588</v>
      </c>
      <c r="Q64" s="8">
        <v>0.27124994111185774</v>
      </c>
      <c r="R64" s="8">
        <v>0.36529169949851265</v>
      </c>
      <c r="S64" s="8">
        <v>0.27424706061868254</v>
      </c>
      <c r="T64" s="8">
        <v>0.23703560290174183</v>
      </c>
      <c r="U64" s="8">
        <v>0.23703560290174183</v>
      </c>
      <c r="V64" s="8">
        <v>0.19848928467518884</v>
      </c>
      <c r="W64" s="8">
        <v>8.1974072909150333E-2</v>
      </c>
      <c r="X64" s="8">
        <v>0.14226079346955392</v>
      </c>
      <c r="Y64" s="8">
        <v>0.17414282318685564</v>
      </c>
      <c r="Z64" s="8">
        <v>0.17414282318685564</v>
      </c>
      <c r="AA64" s="8">
        <v>0.28588438032493307</v>
      </c>
      <c r="AB64" s="8">
        <v>0.29381176796505559</v>
      </c>
      <c r="AC64" s="8">
        <v>0.29777910657117052</v>
      </c>
      <c r="AD64" s="8">
        <v>0.30546534023024297</v>
      </c>
      <c r="AE64" s="8">
        <v>0.30546534023024297</v>
      </c>
    </row>
    <row r="65" spans="5:31" x14ac:dyDescent="0.2">
      <c r="E65" s="4"/>
    </row>
    <row r="66" spans="5:31" x14ac:dyDescent="0.2">
      <c r="E66" s="4" t="s">
        <v>50</v>
      </c>
      <c r="F66" s="4" t="s">
        <v>48</v>
      </c>
      <c r="G66" s="8">
        <v>9.5293094709089046E-2</v>
      </c>
      <c r="H66" s="8">
        <v>0.21226987256642141</v>
      </c>
      <c r="I66" s="8">
        <v>0.19229001672800128</v>
      </c>
      <c r="J66" s="8">
        <v>0.20008539538853892</v>
      </c>
      <c r="K66" s="8">
        <v>0.20008539538853892</v>
      </c>
      <c r="L66" s="8">
        <v>0.26488496781530596</v>
      </c>
      <c r="M66" s="8">
        <v>0.25084260807662723</v>
      </c>
      <c r="N66" s="8">
        <v>0.21501406722552135</v>
      </c>
      <c r="O66" s="8">
        <v>0.18887679360681031</v>
      </c>
      <c r="P66" s="8">
        <v>0.18887679360681031</v>
      </c>
      <c r="Q66" s="8">
        <v>0.15167725826727529</v>
      </c>
      <c r="R66" s="8">
        <v>0.17120815084935223</v>
      </c>
      <c r="S66" s="8">
        <v>0.1923299777716376</v>
      </c>
      <c r="T66" s="8">
        <v>0.1949544144786286</v>
      </c>
      <c r="U66" s="8">
        <v>0.1949544144786286</v>
      </c>
      <c r="V66" s="8">
        <v>2.6935811171633024E-2</v>
      </c>
      <c r="W66" s="8">
        <v>0.14659290643675182</v>
      </c>
      <c r="X66" s="8">
        <v>0.11094120517554026</v>
      </c>
      <c r="Y66" s="8">
        <v>0.12162461707347967</v>
      </c>
      <c r="Z66" s="8">
        <v>0.12162461707347967</v>
      </c>
      <c r="AA66" s="8">
        <v>7.5368729001792742E-2</v>
      </c>
      <c r="AB66" s="8">
        <v>0.17232577729387055</v>
      </c>
      <c r="AC66" s="8">
        <v>0.19300692982829926</v>
      </c>
      <c r="AD66" s="8">
        <v>0.18303930503781113</v>
      </c>
      <c r="AE66" s="8">
        <v>0.18303930503781113</v>
      </c>
    </row>
    <row r="67" spans="5:31" x14ac:dyDescent="0.2">
      <c r="F67" s="4" t="s">
        <v>49</v>
      </c>
      <c r="G67" s="8">
        <v>7.8715548173955551E-3</v>
      </c>
      <c r="H67" s="8">
        <v>4.1748597173539683E-3</v>
      </c>
      <c r="I67" s="8">
        <v>2.0865132816815939E-2</v>
      </c>
      <c r="J67" s="8">
        <v>2.0043145405373965E-2</v>
      </c>
      <c r="K67" s="8">
        <v>2.0043145405373965E-2</v>
      </c>
      <c r="L67" s="8">
        <v>2.7420433446202395E-2</v>
      </c>
      <c r="M67" s="8">
        <v>2.3657884126850985E-2</v>
      </c>
      <c r="N67" s="8">
        <v>2.080175996088976E-2</v>
      </c>
      <c r="O67" s="8">
        <v>1.5787777897110944E-2</v>
      </c>
      <c r="P67" s="8">
        <v>1.5787777897110944E-2</v>
      </c>
      <c r="Q67" s="8">
        <v>2.967218520878636E-2</v>
      </c>
      <c r="R67" s="8">
        <v>1.6295285041505563E-2</v>
      </c>
      <c r="S67" s="8">
        <v>2.116437028575199E-2</v>
      </c>
      <c r="T67" s="8">
        <v>2.8325192755827983E-2</v>
      </c>
      <c r="U67" s="8">
        <v>2.8325192755827983E-2</v>
      </c>
      <c r="V67" s="8">
        <v>1.1071458823616067E-2</v>
      </c>
      <c r="W67" s="8">
        <v>1.7439422252647288E-2</v>
      </c>
      <c r="X67" s="8">
        <v>1.9807432535277759E-2</v>
      </c>
      <c r="Y67" s="8">
        <v>1.7794648176730266E-2</v>
      </c>
      <c r="Z67" s="8">
        <v>1.7794648176730266E-2</v>
      </c>
      <c r="AA67" s="8">
        <v>6.1790933598868392E-3</v>
      </c>
      <c r="AB67" s="8">
        <v>2.5820136839799508E-2</v>
      </c>
      <c r="AC67" s="8">
        <v>2.8925239770755198E-2</v>
      </c>
      <c r="AD67" s="8">
        <v>2.6646048242215174E-2</v>
      </c>
      <c r="AE67" s="8">
        <v>2.6646048242215174E-2</v>
      </c>
    </row>
    <row r="68" spans="5:31" x14ac:dyDescent="0.2">
      <c r="E68" s="4" t="s">
        <v>195</v>
      </c>
      <c r="G68" s="8">
        <v>0.1031646495264846</v>
      </c>
      <c r="H68" s="8">
        <v>0.21644473228377539</v>
      </c>
      <c r="I68" s="8">
        <v>0.21315514954481721</v>
      </c>
      <c r="J68" s="8">
        <v>0.22012854079391289</v>
      </c>
      <c r="K68" s="8">
        <v>0.22012854079391289</v>
      </c>
      <c r="L68" s="8">
        <v>0.29230540126150839</v>
      </c>
      <c r="M68" s="8">
        <v>0.27450049220347822</v>
      </c>
      <c r="N68" s="8">
        <v>0.23581582718641111</v>
      </c>
      <c r="O68" s="8">
        <v>0.20466457150392126</v>
      </c>
      <c r="P68" s="8">
        <v>0.20466457150392126</v>
      </c>
      <c r="Q68" s="8">
        <v>0.18134944347606166</v>
      </c>
      <c r="R68" s="8">
        <v>0.18750343589085777</v>
      </c>
      <c r="S68" s="8">
        <v>0.21349434805738959</v>
      </c>
      <c r="T68" s="8">
        <v>0.22327960723445658</v>
      </c>
      <c r="U68" s="8">
        <v>0.22327960723445658</v>
      </c>
      <c r="V68" s="8">
        <v>3.8007269995249095E-2</v>
      </c>
      <c r="W68" s="8">
        <v>0.16403232868939913</v>
      </c>
      <c r="X68" s="8">
        <v>0.13074863771081802</v>
      </c>
      <c r="Y68" s="8">
        <v>0.13941926525020992</v>
      </c>
      <c r="Z68" s="8">
        <v>0.13941926525020992</v>
      </c>
      <c r="AA68" s="8">
        <v>8.1547822361679581E-2</v>
      </c>
      <c r="AB68" s="8">
        <v>0.19814591413367005</v>
      </c>
      <c r="AC68" s="8">
        <v>0.22193216959905446</v>
      </c>
      <c r="AD68" s="8">
        <v>0.2096853532800263</v>
      </c>
      <c r="AE68" s="8">
        <v>0.2096853532800263</v>
      </c>
    </row>
    <row r="69" spans="5:31" x14ac:dyDescent="0.2">
      <c r="E69" s="4"/>
    </row>
    <row r="70" spans="5:31" x14ac:dyDescent="0.2">
      <c r="E70" s="4" t="s">
        <v>83</v>
      </c>
      <c r="G70" s="8">
        <v>0.46833547368568673</v>
      </c>
      <c r="H70" s="8">
        <v>0.41367072533504251</v>
      </c>
      <c r="I70" s="8">
        <v>0.38470867820760002</v>
      </c>
      <c r="J70" s="8">
        <v>0.42274974252024289</v>
      </c>
      <c r="K70" s="8">
        <v>0.42274974252024289</v>
      </c>
      <c r="L70" s="8">
        <v>0.64414565407630964</v>
      </c>
      <c r="M70" s="8">
        <v>0.63195371884127471</v>
      </c>
      <c r="N70" s="8">
        <v>0.55042465287263764</v>
      </c>
      <c r="O70" s="8">
        <v>0.49063970936025714</v>
      </c>
      <c r="P70" s="8">
        <v>0.49063970936025714</v>
      </c>
      <c r="Q70" s="8">
        <v>0.45259938458791937</v>
      </c>
      <c r="R70" s="8">
        <v>0.55279513538937042</v>
      </c>
      <c r="S70" s="8">
        <v>0.48774140867607213</v>
      </c>
      <c r="T70" s="8">
        <v>0.46031521013619842</v>
      </c>
      <c r="U70" s="8">
        <v>0.46031521013619842</v>
      </c>
      <c r="V70" s="8">
        <v>0.23649655467043793</v>
      </c>
      <c r="W70" s="8">
        <v>0.24600640159854947</v>
      </c>
      <c r="X70" s="8">
        <v>0.27300943118037196</v>
      </c>
      <c r="Y70" s="8">
        <v>0.31356208843706557</v>
      </c>
      <c r="Z70" s="8">
        <v>0.31356208843706557</v>
      </c>
      <c r="AA70" s="8">
        <v>0.3674322026866127</v>
      </c>
      <c r="AB70" s="8">
        <v>0.49195768209872565</v>
      </c>
      <c r="AC70" s="8">
        <v>0.51971127617022495</v>
      </c>
      <c r="AD70" s="8">
        <v>0.51515069351026932</v>
      </c>
      <c r="AE70" s="8">
        <v>0.51515069351026932</v>
      </c>
    </row>
    <row r="71" spans="5:31" x14ac:dyDescent="0.2">
      <c r="E71"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99925-3865-454A-864B-C03885688264}">
  <dimension ref="A1:V43"/>
  <sheetViews>
    <sheetView workbookViewId="0"/>
  </sheetViews>
  <sheetFormatPr defaultRowHeight="12.75" x14ac:dyDescent="0.2"/>
  <cols>
    <col min="1" max="1" width="8.5703125" customWidth="1"/>
    <col min="2" max="2" width="26.7109375" bestFit="1" customWidth="1"/>
    <col min="9" max="9" width="10" bestFit="1" customWidth="1"/>
    <col min="11" max="11" width="10" bestFit="1" customWidth="1"/>
    <col min="12" max="12" width="8.5703125" bestFit="1" customWidth="1"/>
    <col min="13" max="16" width="10" bestFit="1" customWidth="1"/>
    <col min="18" max="21" width="10" bestFit="1" customWidth="1"/>
  </cols>
  <sheetData>
    <row r="1" spans="1:22" x14ac:dyDescent="0.2">
      <c r="A1" t="s">
        <v>75</v>
      </c>
      <c r="B1" t="s">
        <v>54</v>
      </c>
      <c r="C1" t="s">
        <v>55</v>
      </c>
      <c r="D1" t="s">
        <v>56</v>
      </c>
      <c r="E1" t="s">
        <v>57</v>
      </c>
      <c r="F1" t="s">
        <v>58</v>
      </c>
      <c r="G1" t="s">
        <v>59</v>
      </c>
      <c r="H1" t="s">
        <v>60</v>
      </c>
      <c r="I1" t="s">
        <v>61</v>
      </c>
      <c r="J1" t="s">
        <v>62</v>
      </c>
      <c r="K1" t="s">
        <v>63</v>
      </c>
      <c r="L1" t="s">
        <v>64</v>
      </c>
      <c r="M1" t="s">
        <v>65</v>
      </c>
      <c r="N1" t="s">
        <v>66</v>
      </c>
      <c r="O1" t="s">
        <v>67</v>
      </c>
      <c r="P1" t="s">
        <v>68</v>
      </c>
      <c r="Q1" t="s">
        <v>69</v>
      </c>
      <c r="R1" t="s">
        <v>70</v>
      </c>
      <c r="S1" t="s">
        <v>71</v>
      </c>
      <c r="T1" t="s">
        <v>72</v>
      </c>
      <c r="U1" t="s">
        <v>73</v>
      </c>
      <c r="V1" t="s">
        <v>74</v>
      </c>
    </row>
    <row r="2" spans="1:22" x14ac:dyDescent="0.2">
      <c r="A2" s="1">
        <f>INDEX(COA[ACCOUNT KEY],MATCH(Actual[[#This Row],[ACCOUNT]],COA[ACCOUNT],0))</f>
        <v>1</v>
      </c>
      <c r="B2" t="s">
        <v>51</v>
      </c>
      <c r="C2" s="1">
        <v>998278</v>
      </c>
      <c r="D2" s="1">
        <v>1991044</v>
      </c>
      <c r="E2" s="1">
        <v>1791285</v>
      </c>
      <c r="F2" s="1">
        <v>669336</v>
      </c>
      <c r="G2" s="1">
        <v>1792933</v>
      </c>
      <c r="H2" s="1">
        <v>1414074</v>
      </c>
      <c r="I2" s="1">
        <v>965813</v>
      </c>
      <c r="J2" s="1">
        <v>1795531</v>
      </c>
      <c r="K2" s="1">
        <v>806614</v>
      </c>
      <c r="L2" s="1">
        <v>1157942</v>
      </c>
      <c r="M2" s="1">
        <v>945240</v>
      </c>
      <c r="N2" s="1">
        <v>1372046</v>
      </c>
      <c r="O2" s="1">
        <v>1357635</v>
      </c>
      <c r="P2" s="1">
        <v>1885305</v>
      </c>
      <c r="Q2" s="1">
        <v>1158842</v>
      </c>
      <c r="R2" s="1">
        <v>714082</v>
      </c>
      <c r="S2" s="1">
        <v>1036398</v>
      </c>
      <c r="T2" s="1">
        <v>1447090</v>
      </c>
      <c r="U2" s="1">
        <v>1811135</v>
      </c>
      <c r="V2" s="1">
        <v>1421947</v>
      </c>
    </row>
    <row r="3" spans="1:22" x14ac:dyDescent="0.2">
      <c r="A3" s="1">
        <f>INDEX(COA[ACCOUNT KEY],MATCH(Actual[[#This Row],[ACCOUNT]],COA[ACCOUNT],0))</f>
        <v>2</v>
      </c>
      <c r="B3" t="s">
        <v>48</v>
      </c>
      <c r="C3" s="1">
        <v>95129</v>
      </c>
      <c r="D3" s="1">
        <v>539414</v>
      </c>
      <c r="E3" s="1">
        <v>284720</v>
      </c>
      <c r="F3" s="1">
        <v>171191</v>
      </c>
      <c r="G3" s="1">
        <v>474921</v>
      </c>
      <c r="H3" s="1">
        <v>329533</v>
      </c>
      <c r="I3" s="1">
        <v>92761</v>
      </c>
      <c r="J3" s="1">
        <v>230068</v>
      </c>
      <c r="K3" s="1">
        <v>122345</v>
      </c>
      <c r="L3" s="1">
        <v>214003</v>
      </c>
      <c r="M3" s="1">
        <v>223293</v>
      </c>
      <c r="N3" s="1">
        <v>275123</v>
      </c>
      <c r="O3" s="1">
        <v>36569</v>
      </c>
      <c r="P3" s="1">
        <v>438823</v>
      </c>
      <c r="Q3" s="1">
        <v>12947</v>
      </c>
      <c r="R3" s="1">
        <v>133876</v>
      </c>
      <c r="S3" s="1">
        <v>78112</v>
      </c>
      <c r="T3" s="1">
        <v>349857</v>
      </c>
      <c r="U3" s="1">
        <v>400923</v>
      </c>
      <c r="V3" s="1">
        <v>217465</v>
      </c>
    </row>
    <row r="4" spans="1:22" x14ac:dyDescent="0.2">
      <c r="A4" s="1">
        <f>INDEX(COA[ACCOUNT KEY],MATCH(Actual[[#This Row],[ACCOUNT]],COA[ACCOUNT],0))</f>
        <v>3</v>
      </c>
      <c r="B4" t="s">
        <v>49</v>
      </c>
      <c r="C4" s="1">
        <v>7858</v>
      </c>
      <c r="D4" s="1">
        <v>4622</v>
      </c>
      <c r="E4" s="1">
        <v>87268</v>
      </c>
      <c r="F4" s="1">
        <v>9486</v>
      </c>
      <c r="G4" s="1">
        <v>49163</v>
      </c>
      <c r="H4" s="1">
        <v>26708</v>
      </c>
      <c r="I4" s="1">
        <v>10931</v>
      </c>
      <c r="J4" s="1">
        <v>7425</v>
      </c>
      <c r="K4" s="1">
        <v>23934</v>
      </c>
      <c r="L4" s="1">
        <v>8079</v>
      </c>
      <c r="M4" s="1">
        <v>29571</v>
      </c>
      <c r="N4" s="1">
        <v>59700</v>
      </c>
      <c r="O4" s="1">
        <v>15031</v>
      </c>
      <c r="P4" s="1">
        <v>41524</v>
      </c>
      <c r="Q4" s="1">
        <v>30633</v>
      </c>
      <c r="R4" s="1">
        <v>3847</v>
      </c>
      <c r="S4" s="1">
        <v>6404</v>
      </c>
      <c r="T4" s="1">
        <v>57720</v>
      </c>
      <c r="U4" s="1">
        <v>60099</v>
      </c>
      <c r="V4" s="1">
        <v>28101</v>
      </c>
    </row>
    <row r="5" spans="1:22" x14ac:dyDescent="0.2">
      <c r="A5" s="1">
        <f>INDEX(COA[ACCOUNT KEY],MATCH(Actual[[#This Row],[ACCOUNT]],COA[ACCOUNT],0))</f>
        <v>4</v>
      </c>
      <c r="B5" t="s">
        <v>2</v>
      </c>
      <c r="C5" s="1">
        <v>4007</v>
      </c>
      <c r="D5" s="1">
        <v>4802</v>
      </c>
      <c r="E5" s="1">
        <v>5933</v>
      </c>
      <c r="F5" s="1">
        <v>26435</v>
      </c>
      <c r="G5" s="1">
        <v>45846</v>
      </c>
      <c r="H5" s="1">
        <v>12388</v>
      </c>
      <c r="I5" s="1">
        <v>8268</v>
      </c>
      <c r="J5" s="1">
        <v>31844</v>
      </c>
      <c r="K5" s="1">
        <v>25577</v>
      </c>
      <c r="L5" s="1">
        <v>6660</v>
      </c>
      <c r="M5" s="1">
        <v>6190</v>
      </c>
      <c r="N5" s="1">
        <v>19783</v>
      </c>
      <c r="O5" s="1">
        <v>9022</v>
      </c>
      <c r="P5" s="1">
        <v>9309</v>
      </c>
      <c r="Q5" s="1">
        <v>43095</v>
      </c>
      <c r="R5" s="1">
        <v>24468</v>
      </c>
      <c r="S5" s="1">
        <v>7342</v>
      </c>
      <c r="T5" s="1">
        <v>16461</v>
      </c>
      <c r="U5" s="1">
        <v>13448</v>
      </c>
      <c r="V5" s="1">
        <v>11088</v>
      </c>
    </row>
    <row r="6" spans="1:22" x14ac:dyDescent="0.2">
      <c r="A6" s="1">
        <f>INDEX(COA[ACCOUNT KEY],MATCH(Actual[[#This Row],[ACCOUNT]],COA[ACCOUNT],0))</f>
        <v>5</v>
      </c>
      <c r="B6" t="s">
        <v>89</v>
      </c>
      <c r="C6" s="1">
        <v>131350</v>
      </c>
      <c r="D6" s="1">
        <v>504148</v>
      </c>
      <c r="E6" s="1">
        <v>1021293</v>
      </c>
      <c r="F6" s="1">
        <v>145669</v>
      </c>
      <c r="G6" s="1">
        <v>465157</v>
      </c>
      <c r="H6" s="1">
        <v>299255</v>
      </c>
      <c r="I6" s="1">
        <v>392063</v>
      </c>
      <c r="J6" s="1">
        <v>638670</v>
      </c>
      <c r="K6" s="1">
        <v>148528</v>
      </c>
      <c r="L6" s="1">
        <v>111028</v>
      </c>
      <c r="M6" s="1">
        <v>405650</v>
      </c>
      <c r="N6" s="1">
        <v>378530</v>
      </c>
      <c r="O6" s="1">
        <v>539240</v>
      </c>
      <c r="P6" s="1">
        <v>834305</v>
      </c>
      <c r="Q6" s="1">
        <v>260817</v>
      </c>
      <c r="R6" s="1">
        <v>112880</v>
      </c>
      <c r="S6" s="1">
        <v>341989</v>
      </c>
      <c r="T6" s="1">
        <v>356314</v>
      </c>
      <c r="U6" s="1">
        <v>529643</v>
      </c>
      <c r="V6" s="1">
        <v>304193</v>
      </c>
    </row>
    <row r="7" spans="1:22" x14ac:dyDescent="0.2">
      <c r="A7" s="1">
        <f>INDEX(COA[ACCOUNT KEY],MATCH(Actual[[#This Row],[ACCOUNT]],COA[ACCOUNT],0))</f>
        <v>6</v>
      </c>
      <c r="B7" t="s">
        <v>52</v>
      </c>
      <c r="C7" s="1">
        <v>4802</v>
      </c>
      <c r="D7" s="1">
        <v>5933</v>
      </c>
      <c r="E7" s="1">
        <v>26435</v>
      </c>
      <c r="F7" s="1">
        <v>6122</v>
      </c>
      <c r="G7" s="1">
        <v>12388</v>
      </c>
      <c r="H7" s="1">
        <v>8268</v>
      </c>
      <c r="I7" s="1">
        <v>31844</v>
      </c>
      <c r="J7" s="1">
        <v>25577</v>
      </c>
      <c r="K7" s="1">
        <v>6660</v>
      </c>
      <c r="L7" s="1">
        <v>6190</v>
      </c>
      <c r="M7" s="1">
        <v>19783</v>
      </c>
      <c r="N7" s="1">
        <v>9022</v>
      </c>
      <c r="O7" s="1">
        <v>9309</v>
      </c>
      <c r="P7" s="1">
        <v>43095</v>
      </c>
      <c r="Q7" s="1">
        <v>24468</v>
      </c>
      <c r="R7" s="1">
        <v>7342</v>
      </c>
      <c r="S7" s="1">
        <v>16461</v>
      </c>
      <c r="T7" s="1">
        <v>13448</v>
      </c>
      <c r="U7" s="1">
        <v>11088</v>
      </c>
      <c r="V7" s="1">
        <v>7571</v>
      </c>
    </row>
    <row r="8" spans="1:22" x14ac:dyDescent="0.2">
      <c r="A8" s="1">
        <f>INDEX(COA[ACCOUNT KEY],MATCH(Actual[[#This Row],[ACCOUNT]],COA[ACCOUNT],0))</f>
        <v>7</v>
      </c>
      <c r="B8" t="s">
        <v>6</v>
      </c>
      <c r="C8" s="1">
        <v>32234</v>
      </c>
      <c r="D8" s="1">
        <v>40259</v>
      </c>
      <c r="E8" s="1">
        <v>17662</v>
      </c>
      <c r="F8" s="1">
        <v>13326</v>
      </c>
      <c r="G8" s="1">
        <v>51636</v>
      </c>
      <c r="H8" s="1">
        <v>20631</v>
      </c>
      <c r="I8" s="1">
        <v>25864</v>
      </c>
      <c r="J8" s="1">
        <v>14059</v>
      </c>
      <c r="K8" s="1">
        <v>19326</v>
      </c>
      <c r="L8" s="1">
        <v>5512</v>
      </c>
      <c r="M8" s="1">
        <v>14075</v>
      </c>
      <c r="N8" s="1">
        <v>29266</v>
      </c>
      <c r="O8" s="1">
        <v>14092</v>
      </c>
      <c r="P8" s="1">
        <v>46529</v>
      </c>
      <c r="Q8" s="1">
        <v>30037</v>
      </c>
      <c r="R8" s="1">
        <v>14517</v>
      </c>
      <c r="S8" s="1">
        <v>11400</v>
      </c>
      <c r="T8" s="1">
        <v>34426</v>
      </c>
      <c r="U8" s="1">
        <v>20647</v>
      </c>
      <c r="V8" s="1">
        <v>42019</v>
      </c>
    </row>
    <row r="9" spans="1:22" x14ac:dyDescent="0.2">
      <c r="A9" s="1">
        <f>INDEX(COA[ACCOUNT KEY],MATCH(Actual[[#This Row],[ACCOUNT]],COA[ACCOUNT],0))</f>
        <v>8</v>
      </c>
      <c r="B9" t="s">
        <v>7</v>
      </c>
      <c r="C9" s="1">
        <v>339</v>
      </c>
      <c r="D9" s="1">
        <v>697</v>
      </c>
      <c r="E9" s="1">
        <v>878</v>
      </c>
      <c r="F9" s="1">
        <v>482</v>
      </c>
      <c r="G9" s="1">
        <v>1273</v>
      </c>
      <c r="H9" s="1">
        <v>212</v>
      </c>
      <c r="I9" s="1">
        <v>512</v>
      </c>
      <c r="J9" s="1">
        <v>682</v>
      </c>
      <c r="K9" s="1">
        <v>460</v>
      </c>
      <c r="L9" s="1">
        <v>695</v>
      </c>
      <c r="M9" s="1">
        <v>331</v>
      </c>
      <c r="N9" s="1">
        <v>988</v>
      </c>
      <c r="O9" s="1">
        <v>258</v>
      </c>
      <c r="P9" s="1">
        <v>999</v>
      </c>
      <c r="Q9" s="1">
        <v>209</v>
      </c>
      <c r="R9" s="1">
        <v>200</v>
      </c>
      <c r="S9" s="1">
        <v>425</v>
      </c>
      <c r="T9" s="1">
        <v>463</v>
      </c>
      <c r="U9" s="1">
        <v>308</v>
      </c>
      <c r="V9" s="1">
        <v>228</v>
      </c>
    </row>
    <row r="10" spans="1:22" x14ac:dyDescent="0.2">
      <c r="A10" s="1">
        <f>INDEX(COA[ACCOUNT KEY],MATCH(Actual[[#This Row],[ACCOUNT]],COA[ACCOUNT],0))</f>
        <v>9</v>
      </c>
      <c r="B10" t="s">
        <v>8</v>
      </c>
      <c r="C10" s="1">
        <v>38873</v>
      </c>
      <c r="D10" s="1">
        <v>101185</v>
      </c>
      <c r="E10" s="1">
        <v>54240</v>
      </c>
      <c r="F10" s="1">
        <v>13929</v>
      </c>
      <c r="G10" s="1">
        <v>49861</v>
      </c>
      <c r="H10" s="1">
        <v>42224</v>
      </c>
      <c r="I10" s="1">
        <v>12865</v>
      </c>
      <c r="J10" s="1">
        <v>69415</v>
      </c>
      <c r="K10" s="1">
        <v>21036</v>
      </c>
      <c r="L10" s="1">
        <v>27443</v>
      </c>
      <c r="M10" s="1">
        <v>14642</v>
      </c>
      <c r="N10" s="1">
        <v>52549</v>
      </c>
      <c r="O10" s="1">
        <v>50395</v>
      </c>
      <c r="P10" s="1">
        <v>66118</v>
      </c>
      <c r="Q10" s="1">
        <v>25981</v>
      </c>
      <c r="R10" s="1">
        <v>22286</v>
      </c>
      <c r="S10" s="1">
        <v>33320</v>
      </c>
      <c r="T10" s="1">
        <v>59143</v>
      </c>
      <c r="U10" s="1">
        <v>46890</v>
      </c>
      <c r="V10" s="1">
        <v>22268</v>
      </c>
    </row>
    <row r="11" spans="1:22" x14ac:dyDescent="0.2">
      <c r="A11" s="1">
        <f>INDEX(COA[ACCOUNT KEY],MATCH(Actual[[#This Row],[ACCOUNT]],COA[ACCOUNT],0))</f>
        <v>10</v>
      </c>
      <c r="B11" t="s">
        <v>9</v>
      </c>
      <c r="C11" s="1">
        <v>589</v>
      </c>
      <c r="D11" s="1">
        <v>1752</v>
      </c>
      <c r="E11" s="1">
        <v>914</v>
      </c>
      <c r="F11" s="1">
        <v>114</v>
      </c>
      <c r="G11" s="1">
        <v>968</v>
      </c>
      <c r="H11" s="1">
        <v>877</v>
      </c>
      <c r="I11" s="1">
        <v>608</v>
      </c>
      <c r="J11" s="1">
        <v>1670</v>
      </c>
      <c r="K11" s="1">
        <v>807</v>
      </c>
      <c r="L11" s="1">
        <v>811</v>
      </c>
      <c r="M11" s="1">
        <v>217</v>
      </c>
      <c r="N11" s="1">
        <v>713</v>
      </c>
      <c r="O11" s="1">
        <v>394</v>
      </c>
      <c r="P11" s="1">
        <v>1584</v>
      </c>
      <c r="Q11" s="1">
        <v>255</v>
      </c>
      <c r="R11" s="1">
        <v>578</v>
      </c>
      <c r="S11" s="1">
        <v>591</v>
      </c>
      <c r="T11" s="1">
        <v>796</v>
      </c>
      <c r="U11" s="1">
        <v>1648</v>
      </c>
      <c r="V11" s="1">
        <v>953</v>
      </c>
    </row>
    <row r="12" spans="1:22" x14ac:dyDescent="0.2">
      <c r="A12" s="1">
        <f>INDEX(COA[ACCOUNT KEY],MATCH(Actual[[#This Row],[ACCOUNT]],COA[ACCOUNT],0))</f>
        <v>11</v>
      </c>
      <c r="B12" t="s">
        <v>10</v>
      </c>
      <c r="C12" s="1">
        <v>30857</v>
      </c>
      <c r="D12" s="1">
        <v>57103</v>
      </c>
      <c r="E12" s="1">
        <v>52377</v>
      </c>
      <c r="F12" s="1">
        <v>13909</v>
      </c>
      <c r="G12" s="1">
        <v>23201</v>
      </c>
      <c r="H12" s="1">
        <v>35225</v>
      </c>
      <c r="I12" s="1">
        <v>21470</v>
      </c>
      <c r="J12" s="1">
        <v>21995</v>
      </c>
      <c r="K12" s="1">
        <v>12591</v>
      </c>
      <c r="L12" s="1">
        <v>12541</v>
      </c>
      <c r="M12" s="1">
        <v>12316</v>
      </c>
      <c r="N12" s="1">
        <v>30446</v>
      </c>
      <c r="O12" s="1">
        <v>18369</v>
      </c>
      <c r="P12" s="1">
        <v>33106</v>
      </c>
      <c r="Q12" s="1">
        <v>23918</v>
      </c>
      <c r="R12" s="1">
        <v>11797</v>
      </c>
      <c r="S12" s="1">
        <v>19847</v>
      </c>
      <c r="T12" s="1">
        <v>33818</v>
      </c>
      <c r="U12" s="1">
        <v>13910</v>
      </c>
      <c r="V12" s="1">
        <v>34653</v>
      </c>
    </row>
    <row r="13" spans="1:22" x14ac:dyDescent="0.2">
      <c r="A13" s="1">
        <f>INDEX(COA[ACCOUNT KEY],MATCH(Actual[[#This Row],[ACCOUNT]],COA[ACCOUNT],0))</f>
        <v>12</v>
      </c>
      <c r="B13" t="s">
        <v>11</v>
      </c>
      <c r="C13" s="1">
        <v>10452</v>
      </c>
      <c r="D13" s="1">
        <v>49159</v>
      </c>
      <c r="E13" s="1">
        <v>40214</v>
      </c>
      <c r="F13" s="1">
        <v>4605</v>
      </c>
      <c r="G13" s="1">
        <v>40126</v>
      </c>
      <c r="H13" s="1">
        <v>25680</v>
      </c>
      <c r="I13" s="1">
        <v>35725</v>
      </c>
      <c r="J13" s="1">
        <v>43398</v>
      </c>
      <c r="K13" s="1">
        <v>15858</v>
      </c>
      <c r="L13" s="1">
        <v>20982</v>
      </c>
      <c r="M13" s="1">
        <v>13810</v>
      </c>
      <c r="N13" s="1">
        <v>41436</v>
      </c>
      <c r="O13" s="1">
        <v>29678</v>
      </c>
      <c r="P13" s="1">
        <v>70529</v>
      </c>
      <c r="Q13" s="1">
        <v>25831</v>
      </c>
      <c r="R13" s="1">
        <v>14589</v>
      </c>
      <c r="S13" s="1">
        <v>20655</v>
      </c>
      <c r="T13" s="1">
        <v>23067</v>
      </c>
      <c r="U13" s="1">
        <v>28163</v>
      </c>
      <c r="V13" s="1">
        <v>51304</v>
      </c>
    </row>
    <row r="14" spans="1:22" x14ac:dyDescent="0.2">
      <c r="A14" s="1">
        <f>INDEX(COA[ACCOUNT KEY],MATCH(Actual[[#This Row],[ACCOUNT]],COA[ACCOUNT],0))</f>
        <v>13</v>
      </c>
      <c r="B14" t="s">
        <v>13</v>
      </c>
      <c r="C14" s="1">
        <v>29230</v>
      </c>
      <c r="D14" s="1">
        <v>90951</v>
      </c>
      <c r="E14" s="1">
        <v>18343</v>
      </c>
      <c r="F14" s="1">
        <v>14899</v>
      </c>
      <c r="G14" s="1">
        <v>32936</v>
      </c>
      <c r="H14" s="1">
        <v>29780</v>
      </c>
      <c r="I14" s="1">
        <v>16882</v>
      </c>
      <c r="J14" s="1">
        <v>52789</v>
      </c>
      <c r="K14" s="1">
        <v>10131</v>
      </c>
      <c r="L14" s="1">
        <v>33418</v>
      </c>
      <c r="M14" s="1">
        <v>24538</v>
      </c>
      <c r="N14" s="1">
        <v>39268</v>
      </c>
      <c r="O14" s="1">
        <v>33697</v>
      </c>
      <c r="P14" s="1">
        <v>62272</v>
      </c>
      <c r="Q14" s="1">
        <v>39598</v>
      </c>
      <c r="R14" s="1">
        <v>20794</v>
      </c>
      <c r="S14" s="1">
        <v>24863</v>
      </c>
      <c r="T14" s="1">
        <v>20983</v>
      </c>
      <c r="U14" s="1">
        <v>30989</v>
      </c>
      <c r="V14" s="1">
        <v>52413</v>
      </c>
    </row>
    <row r="15" spans="1:22" x14ac:dyDescent="0.2">
      <c r="A15" s="1">
        <f>INDEX(COA[ACCOUNT KEY],MATCH(Actual[[#This Row],[ACCOUNT]],COA[ACCOUNT],0))</f>
        <v>14</v>
      </c>
      <c r="B15" t="s">
        <v>14</v>
      </c>
      <c r="C15" s="1">
        <v>13217</v>
      </c>
      <c r="D15" s="1">
        <v>49617</v>
      </c>
      <c r="E15" s="1">
        <v>37689</v>
      </c>
      <c r="F15" s="1">
        <v>4665</v>
      </c>
      <c r="G15" s="1">
        <v>52103</v>
      </c>
      <c r="H15" s="1">
        <v>17124</v>
      </c>
      <c r="I15" s="1">
        <v>25082</v>
      </c>
      <c r="J15" s="1">
        <v>34510</v>
      </c>
      <c r="K15" s="1">
        <v>11946</v>
      </c>
      <c r="L15" s="1">
        <v>28647</v>
      </c>
      <c r="M15" s="1">
        <v>7288</v>
      </c>
      <c r="N15" s="1">
        <v>31749</v>
      </c>
      <c r="O15" s="1">
        <v>20527</v>
      </c>
      <c r="P15" s="1">
        <v>38724</v>
      </c>
      <c r="Q15" s="1">
        <v>28936</v>
      </c>
      <c r="R15" s="1">
        <v>11161</v>
      </c>
      <c r="S15" s="1">
        <v>30449</v>
      </c>
      <c r="T15" s="1">
        <v>40287</v>
      </c>
      <c r="U15" s="1">
        <v>47923</v>
      </c>
      <c r="V15" s="1">
        <v>23135</v>
      </c>
    </row>
    <row r="16" spans="1:22" x14ac:dyDescent="0.2">
      <c r="A16" s="1">
        <f>INDEX(COA[ACCOUNT KEY],MATCH(Actual[[#This Row],[ACCOUNT]],COA[ACCOUNT],0))</f>
        <v>15</v>
      </c>
      <c r="B16" t="s">
        <v>15</v>
      </c>
      <c r="C16" s="1">
        <v>13686</v>
      </c>
      <c r="D16" s="1">
        <v>30722</v>
      </c>
      <c r="E16" s="1">
        <v>19041</v>
      </c>
      <c r="F16" s="1">
        <v>6580</v>
      </c>
      <c r="G16" s="1">
        <v>16907</v>
      </c>
      <c r="H16" s="1">
        <v>20108</v>
      </c>
      <c r="I16" s="1">
        <v>10634</v>
      </c>
      <c r="J16" s="1">
        <v>16824</v>
      </c>
      <c r="K16" s="1">
        <v>9913</v>
      </c>
      <c r="L16" s="1">
        <v>18377</v>
      </c>
      <c r="M16" s="1">
        <v>8715</v>
      </c>
      <c r="N16" s="1">
        <v>12486</v>
      </c>
      <c r="O16" s="1">
        <v>14405</v>
      </c>
      <c r="P16" s="1">
        <v>20003</v>
      </c>
      <c r="Q16" s="1">
        <v>3905</v>
      </c>
      <c r="R16" s="1">
        <v>11125</v>
      </c>
      <c r="S16" s="1">
        <v>7835</v>
      </c>
      <c r="T16" s="1">
        <v>17061</v>
      </c>
      <c r="U16" s="1">
        <v>29522</v>
      </c>
      <c r="V16" s="1">
        <v>14376</v>
      </c>
    </row>
    <row r="17" spans="1:22" x14ac:dyDescent="0.2">
      <c r="A17" s="1">
        <f>INDEX(COA[ACCOUNT KEY],MATCH(Actual[[#This Row],[ACCOUNT]],COA[ACCOUNT],0))</f>
        <v>16</v>
      </c>
      <c r="B17" t="s">
        <v>17</v>
      </c>
      <c r="C17" s="1">
        <v>11999</v>
      </c>
      <c r="D17" s="1">
        <v>17023</v>
      </c>
      <c r="E17" s="1">
        <v>28822</v>
      </c>
      <c r="F17" s="1">
        <v>5361</v>
      </c>
      <c r="G17" s="1">
        <v>24491</v>
      </c>
      <c r="H17" s="1">
        <v>15343</v>
      </c>
      <c r="I17" s="1">
        <v>9571</v>
      </c>
      <c r="J17" s="1">
        <v>9175</v>
      </c>
      <c r="K17" s="1">
        <v>9720</v>
      </c>
      <c r="L17" s="1">
        <v>11035</v>
      </c>
      <c r="M17" s="1">
        <v>9745</v>
      </c>
      <c r="N17" s="1">
        <v>23092</v>
      </c>
      <c r="O17" s="1">
        <v>8770</v>
      </c>
      <c r="P17" s="1">
        <v>28072</v>
      </c>
      <c r="Q17" s="1">
        <v>7950</v>
      </c>
      <c r="R17" s="1">
        <v>2449</v>
      </c>
      <c r="S17" s="1">
        <v>12292</v>
      </c>
      <c r="T17" s="1">
        <v>14948</v>
      </c>
      <c r="U17" s="1">
        <v>24432</v>
      </c>
      <c r="V17" s="1">
        <v>16153</v>
      </c>
    </row>
    <row r="18" spans="1:22" x14ac:dyDescent="0.2">
      <c r="A18" s="1">
        <f>INDEX(COA[ACCOUNT KEY],MATCH(Actual[[#This Row],[ACCOUNT]],COA[ACCOUNT],0))</f>
        <v>17</v>
      </c>
      <c r="B18" t="s">
        <v>18</v>
      </c>
      <c r="C18" s="1">
        <v>16112</v>
      </c>
      <c r="D18" s="1">
        <v>18178</v>
      </c>
      <c r="E18" s="1">
        <v>28517</v>
      </c>
      <c r="F18" s="1">
        <v>6961</v>
      </c>
      <c r="G18" s="1">
        <v>12228</v>
      </c>
      <c r="H18" s="1">
        <v>12161</v>
      </c>
      <c r="I18" s="1">
        <v>8760</v>
      </c>
      <c r="J18" s="1">
        <v>9193</v>
      </c>
      <c r="K18" s="1">
        <v>7485</v>
      </c>
      <c r="L18" s="1">
        <v>7295</v>
      </c>
      <c r="M18" s="1">
        <v>13007</v>
      </c>
      <c r="N18" s="1">
        <v>19360</v>
      </c>
      <c r="O18" s="1">
        <v>6137</v>
      </c>
      <c r="P18" s="1">
        <v>4657</v>
      </c>
      <c r="Q18" s="1">
        <v>14126</v>
      </c>
      <c r="R18" s="1">
        <v>5606</v>
      </c>
      <c r="S18" s="1">
        <v>5907</v>
      </c>
      <c r="T18" s="1">
        <v>10376</v>
      </c>
      <c r="U18" s="1">
        <v>22893</v>
      </c>
      <c r="V18" s="1">
        <v>10409</v>
      </c>
    </row>
    <row r="19" spans="1:22" x14ac:dyDescent="0.2">
      <c r="A19" s="1">
        <f>INDEX(COA[ACCOUNT KEY],MATCH(Actual[[#This Row],[ACCOUNT]],COA[ACCOUNT],0))</f>
        <v>18</v>
      </c>
      <c r="B19" t="s">
        <v>19</v>
      </c>
      <c r="C19" s="1">
        <v>4073</v>
      </c>
      <c r="D19" s="1">
        <v>2608</v>
      </c>
      <c r="E19" s="1">
        <v>7380</v>
      </c>
      <c r="F19" s="1">
        <v>1058</v>
      </c>
      <c r="G19" s="1">
        <v>5809</v>
      </c>
      <c r="H19" s="1">
        <v>6491</v>
      </c>
      <c r="I19" s="1">
        <v>6239</v>
      </c>
      <c r="J19" s="1">
        <v>13754</v>
      </c>
      <c r="K19" s="1">
        <v>3969</v>
      </c>
      <c r="L19" s="1">
        <v>8441</v>
      </c>
      <c r="M19" s="1">
        <v>5624</v>
      </c>
      <c r="N19" s="1">
        <v>6586</v>
      </c>
      <c r="O19" s="1">
        <v>7033</v>
      </c>
      <c r="P19" s="1">
        <v>16553</v>
      </c>
      <c r="Q19" s="1">
        <v>3928</v>
      </c>
      <c r="R19" s="1">
        <v>6827</v>
      </c>
      <c r="S19" s="1">
        <v>6467</v>
      </c>
      <c r="T19" s="1">
        <v>5253</v>
      </c>
      <c r="U19" s="1">
        <v>10251</v>
      </c>
      <c r="V19" s="1">
        <v>6029</v>
      </c>
    </row>
    <row r="20" spans="1:22" x14ac:dyDescent="0.2">
      <c r="A20" s="1">
        <f>INDEX(COA[ACCOUNT KEY],MATCH(Actual[[#This Row],[ACCOUNT]],COA[ACCOUNT],0))</f>
        <v>19</v>
      </c>
      <c r="B20" t="s">
        <v>20</v>
      </c>
      <c r="C20" s="1">
        <v>9823</v>
      </c>
      <c r="D20" s="1">
        <v>19054</v>
      </c>
      <c r="E20" s="1">
        <v>16193</v>
      </c>
      <c r="F20" s="1">
        <v>8153</v>
      </c>
      <c r="G20" s="1">
        <v>18162</v>
      </c>
      <c r="H20" s="1">
        <v>4610</v>
      </c>
      <c r="I20" s="1">
        <v>7388</v>
      </c>
      <c r="J20" s="1">
        <v>16375</v>
      </c>
      <c r="K20" s="1">
        <v>7356</v>
      </c>
      <c r="L20" s="1">
        <v>13050</v>
      </c>
      <c r="M20" s="1">
        <v>11201</v>
      </c>
      <c r="N20" s="1">
        <v>6421</v>
      </c>
      <c r="O20" s="1">
        <v>10332</v>
      </c>
      <c r="P20" s="1">
        <v>33973</v>
      </c>
      <c r="Q20" s="1">
        <v>17777</v>
      </c>
      <c r="R20" s="1">
        <v>2721</v>
      </c>
      <c r="S20" s="1">
        <v>13815</v>
      </c>
      <c r="T20" s="1">
        <v>12677</v>
      </c>
      <c r="U20" s="1">
        <v>4492</v>
      </c>
      <c r="V20" s="1">
        <v>16523</v>
      </c>
    </row>
    <row r="21" spans="1:22" x14ac:dyDescent="0.2">
      <c r="A21" s="1">
        <f>INDEX(COA[ACCOUNT KEY],MATCH(Actual[[#This Row],[ACCOUNT]],COA[ACCOUNT],0))</f>
        <v>20</v>
      </c>
      <c r="B21" t="s">
        <v>21</v>
      </c>
      <c r="C21" s="1">
        <v>509</v>
      </c>
      <c r="D21" s="1">
        <v>1951</v>
      </c>
      <c r="E21" s="1">
        <v>1827</v>
      </c>
      <c r="F21" s="1">
        <v>743</v>
      </c>
      <c r="G21" s="1">
        <v>2134</v>
      </c>
      <c r="H21" s="1">
        <v>1273</v>
      </c>
      <c r="I21" s="1">
        <v>502</v>
      </c>
      <c r="J21" s="1">
        <v>1813</v>
      </c>
      <c r="K21" s="1">
        <v>823</v>
      </c>
      <c r="L21" s="1">
        <v>1795</v>
      </c>
      <c r="M21" s="1">
        <v>652</v>
      </c>
      <c r="N21" s="1">
        <v>288</v>
      </c>
      <c r="O21" s="1">
        <v>1263</v>
      </c>
      <c r="P21" s="1">
        <v>1169</v>
      </c>
      <c r="Q21" s="1">
        <v>1622</v>
      </c>
      <c r="R21" s="1">
        <v>928</v>
      </c>
      <c r="S21" s="1">
        <v>1036</v>
      </c>
      <c r="T21" s="1">
        <v>1462</v>
      </c>
      <c r="U21" s="1">
        <v>2210</v>
      </c>
      <c r="V21" s="1">
        <v>1678</v>
      </c>
    </row>
    <row r="22" spans="1:22" x14ac:dyDescent="0.2">
      <c r="A22" s="1">
        <f>INDEX(COA[ACCOUNT KEY],MATCH(Actual[[#This Row],[ACCOUNT]],COA[ACCOUNT],0))</f>
        <v>21</v>
      </c>
      <c r="B22" t="s">
        <v>22</v>
      </c>
      <c r="C22" s="1">
        <v>479</v>
      </c>
      <c r="D22" s="1">
        <v>1473</v>
      </c>
      <c r="E22" s="1">
        <v>1451</v>
      </c>
      <c r="F22" s="1">
        <v>382</v>
      </c>
      <c r="G22" s="1">
        <v>1291</v>
      </c>
      <c r="H22" s="1">
        <v>1626</v>
      </c>
      <c r="I22" s="1">
        <v>1178</v>
      </c>
      <c r="J22" s="1">
        <v>1293</v>
      </c>
      <c r="K22" s="1">
        <v>710</v>
      </c>
      <c r="L22" s="1">
        <v>1158</v>
      </c>
      <c r="M22" s="1">
        <v>1323</v>
      </c>
      <c r="N22" s="1">
        <v>713</v>
      </c>
      <c r="O22" s="1">
        <v>1358</v>
      </c>
      <c r="P22" s="1">
        <v>886</v>
      </c>
      <c r="Q22" s="1">
        <v>1147</v>
      </c>
      <c r="R22" s="1">
        <v>471</v>
      </c>
      <c r="S22" s="1">
        <v>1140</v>
      </c>
      <c r="T22" s="1">
        <v>1302</v>
      </c>
      <c r="U22" s="1">
        <v>398</v>
      </c>
      <c r="V22" s="1">
        <v>867</v>
      </c>
    </row>
    <row r="23" spans="1:22" x14ac:dyDescent="0.2">
      <c r="A23" s="1">
        <f>INDEX(COA[ACCOUNT KEY],MATCH(Actual[[#This Row],[ACCOUNT]],COA[ACCOUNT],0))</f>
        <v>22</v>
      </c>
      <c r="B23" t="s">
        <v>23</v>
      </c>
      <c r="C23" s="1">
        <v>190</v>
      </c>
      <c r="D23" s="1">
        <v>199</v>
      </c>
      <c r="E23" s="1">
        <v>179</v>
      </c>
      <c r="F23" s="1">
        <v>174</v>
      </c>
      <c r="G23" s="1">
        <v>484</v>
      </c>
      <c r="H23" s="1">
        <v>226</v>
      </c>
      <c r="I23" s="1">
        <v>212</v>
      </c>
      <c r="J23" s="1">
        <v>341</v>
      </c>
      <c r="K23" s="1">
        <v>129</v>
      </c>
      <c r="L23" s="1">
        <v>243</v>
      </c>
      <c r="M23" s="1">
        <v>189</v>
      </c>
      <c r="N23" s="1">
        <v>261</v>
      </c>
      <c r="O23" s="1">
        <v>176</v>
      </c>
      <c r="P23" s="1">
        <v>339</v>
      </c>
      <c r="Q23" s="1">
        <v>174</v>
      </c>
      <c r="R23" s="1">
        <v>36</v>
      </c>
      <c r="S23" s="1">
        <v>197</v>
      </c>
      <c r="T23" s="1">
        <v>217</v>
      </c>
      <c r="U23" s="1">
        <v>290</v>
      </c>
      <c r="V23" s="1">
        <v>199</v>
      </c>
    </row>
    <row r="24" spans="1:22" x14ac:dyDescent="0.2">
      <c r="A24" s="1">
        <f>INDEX(COA[ACCOUNT KEY],MATCH(Actual[[#This Row],[ACCOUNT]],COA[ACCOUNT],0))</f>
        <v>23</v>
      </c>
      <c r="B24" t="s">
        <v>24</v>
      </c>
      <c r="C24" s="1">
        <v>10572</v>
      </c>
      <c r="D24" s="1">
        <v>21663</v>
      </c>
      <c r="E24" s="1">
        <v>15513</v>
      </c>
      <c r="F24" s="1">
        <v>4960</v>
      </c>
      <c r="G24" s="1">
        <v>9628</v>
      </c>
      <c r="H24" s="1">
        <v>20942</v>
      </c>
      <c r="I24" s="1">
        <v>13956</v>
      </c>
      <c r="J24" s="1">
        <v>17542</v>
      </c>
      <c r="K24" s="1">
        <v>3001</v>
      </c>
      <c r="L24" s="1">
        <v>19824</v>
      </c>
      <c r="M24" s="1">
        <v>8488</v>
      </c>
      <c r="N24" s="1">
        <v>6449</v>
      </c>
      <c r="O24" s="1">
        <v>19618</v>
      </c>
      <c r="P24" s="1">
        <v>17213</v>
      </c>
      <c r="Q24" s="1">
        <v>11496</v>
      </c>
      <c r="R24" s="1">
        <v>6605</v>
      </c>
      <c r="S24" s="1">
        <v>5804</v>
      </c>
      <c r="T24" s="1">
        <v>26438</v>
      </c>
      <c r="U24" s="1">
        <v>33307</v>
      </c>
      <c r="V24" s="1">
        <v>7337</v>
      </c>
    </row>
    <row r="25" spans="1:22" x14ac:dyDescent="0.2">
      <c r="A25" s="1">
        <f>INDEX(COA[ACCOUNT KEY],MATCH(Actual[[#This Row],[ACCOUNT]],COA[ACCOUNT],0))</f>
        <v>24</v>
      </c>
      <c r="B25" t="s">
        <v>26</v>
      </c>
      <c r="C25" s="1">
        <v>2256</v>
      </c>
      <c r="D25" s="1">
        <v>4321</v>
      </c>
      <c r="E25" s="1">
        <v>5428</v>
      </c>
      <c r="F25" s="1">
        <v>1446</v>
      </c>
      <c r="G25" s="1">
        <v>4751</v>
      </c>
      <c r="H25" s="1">
        <v>1103</v>
      </c>
      <c r="I25" s="1">
        <v>1545</v>
      </c>
      <c r="J25" s="1">
        <v>5961</v>
      </c>
      <c r="K25" s="1">
        <v>1339</v>
      </c>
      <c r="L25" s="1">
        <v>1830</v>
      </c>
      <c r="M25" s="1">
        <v>2864</v>
      </c>
      <c r="N25" s="1">
        <v>4020</v>
      </c>
      <c r="O25" s="1">
        <v>2797</v>
      </c>
      <c r="P25" s="1">
        <v>6938</v>
      </c>
      <c r="Q25" s="1">
        <v>3048</v>
      </c>
      <c r="R25" s="1">
        <v>2706</v>
      </c>
      <c r="S25" s="1">
        <v>2829</v>
      </c>
      <c r="T25" s="1">
        <v>4124</v>
      </c>
      <c r="U25" s="1">
        <v>4836</v>
      </c>
      <c r="V25" s="1">
        <v>1038</v>
      </c>
    </row>
    <row r="26" spans="1:22" x14ac:dyDescent="0.2">
      <c r="A26" s="1">
        <f>INDEX(COA[ACCOUNT KEY],MATCH(Actual[[#This Row],[ACCOUNT]],COA[ACCOUNT],0))</f>
        <v>25</v>
      </c>
      <c r="B26" t="s">
        <v>27</v>
      </c>
      <c r="C26" s="1">
        <v>7836</v>
      </c>
      <c r="D26" s="1">
        <v>14156</v>
      </c>
      <c r="E26" s="1">
        <v>11321</v>
      </c>
      <c r="F26" s="1">
        <v>4612</v>
      </c>
      <c r="G26" s="1">
        <v>9718</v>
      </c>
      <c r="H26" s="1">
        <v>15145</v>
      </c>
      <c r="I26" s="1">
        <v>8992</v>
      </c>
      <c r="J26" s="1">
        <v>6213</v>
      </c>
      <c r="K26" s="1">
        <v>3347</v>
      </c>
      <c r="L26" s="1">
        <v>10491</v>
      </c>
      <c r="M26" s="1">
        <v>6758</v>
      </c>
      <c r="N26" s="1">
        <v>10921</v>
      </c>
      <c r="O26" s="1">
        <v>5824</v>
      </c>
      <c r="P26" s="1">
        <v>20851</v>
      </c>
      <c r="Q26" s="1">
        <v>3210</v>
      </c>
      <c r="R26" s="1">
        <v>10554</v>
      </c>
      <c r="S26" s="1">
        <v>9400</v>
      </c>
      <c r="T26" s="1">
        <v>8494</v>
      </c>
      <c r="U26" s="1">
        <v>13076</v>
      </c>
      <c r="V26" s="1">
        <v>8617</v>
      </c>
    </row>
    <row r="27" spans="1:22" x14ac:dyDescent="0.2">
      <c r="A27" s="1">
        <f>INDEX(COA[ACCOUNT KEY],MATCH(Actual[[#This Row],[ACCOUNT]],COA[ACCOUNT],0))</f>
        <v>26</v>
      </c>
      <c r="B27" t="s">
        <v>28</v>
      </c>
      <c r="C27" s="1">
        <v>250</v>
      </c>
      <c r="D27" s="1">
        <v>378</v>
      </c>
      <c r="E27" s="1">
        <v>591</v>
      </c>
      <c r="F27" s="1">
        <v>154</v>
      </c>
      <c r="G27" s="1">
        <v>538</v>
      </c>
      <c r="H27" s="1">
        <v>297</v>
      </c>
      <c r="I27" s="1">
        <v>222</v>
      </c>
      <c r="J27" s="1">
        <v>251</v>
      </c>
      <c r="K27" s="1">
        <v>250</v>
      </c>
      <c r="L27" s="1">
        <v>347</v>
      </c>
      <c r="M27" s="1">
        <v>217</v>
      </c>
      <c r="N27" s="1">
        <v>233</v>
      </c>
      <c r="O27" s="1">
        <v>244</v>
      </c>
      <c r="P27" s="1">
        <v>566</v>
      </c>
      <c r="Q27" s="1">
        <v>290</v>
      </c>
      <c r="R27" s="1">
        <v>50</v>
      </c>
      <c r="S27" s="1">
        <v>155</v>
      </c>
      <c r="T27" s="1">
        <v>333</v>
      </c>
      <c r="U27" s="1">
        <v>326</v>
      </c>
      <c r="V27" s="1">
        <v>355</v>
      </c>
    </row>
    <row r="28" spans="1:22" x14ac:dyDescent="0.2">
      <c r="A28" s="1">
        <f>INDEX(COA[ACCOUNT KEY],MATCH(Actual[[#This Row],[ACCOUNT]],COA[ACCOUNT],0))</f>
        <v>27</v>
      </c>
      <c r="B28" t="s">
        <v>29</v>
      </c>
      <c r="C28" s="1">
        <v>559</v>
      </c>
      <c r="D28" s="1">
        <v>1852</v>
      </c>
      <c r="E28" s="1">
        <v>573</v>
      </c>
      <c r="F28" s="1">
        <v>174</v>
      </c>
      <c r="G28" s="1">
        <v>1506</v>
      </c>
      <c r="H28" s="1">
        <v>877</v>
      </c>
      <c r="I28" s="1">
        <v>618</v>
      </c>
      <c r="J28" s="1">
        <v>1095</v>
      </c>
      <c r="K28" s="1">
        <v>210</v>
      </c>
      <c r="L28" s="1">
        <v>915</v>
      </c>
      <c r="M28" s="1">
        <v>1078</v>
      </c>
      <c r="N28" s="1">
        <v>1262</v>
      </c>
      <c r="O28" s="1">
        <v>1032</v>
      </c>
      <c r="P28" s="1">
        <v>1527</v>
      </c>
      <c r="Q28" s="1">
        <v>776</v>
      </c>
      <c r="R28" s="1">
        <v>528</v>
      </c>
      <c r="S28" s="1">
        <v>352</v>
      </c>
      <c r="T28" s="1">
        <v>1896</v>
      </c>
      <c r="U28" s="1">
        <v>1467</v>
      </c>
      <c r="V28" s="1">
        <v>1266</v>
      </c>
    </row>
    <row r="29" spans="1:22" x14ac:dyDescent="0.2">
      <c r="A29" s="1">
        <f>INDEX(COA[ACCOUNT KEY],MATCH(Actual[[#This Row],[ACCOUNT]],COA[ACCOUNT],0))</f>
        <v>28</v>
      </c>
      <c r="B29" t="s">
        <v>30</v>
      </c>
      <c r="C29" s="1">
        <v>799</v>
      </c>
      <c r="D29" s="1">
        <v>1951</v>
      </c>
      <c r="E29" s="1">
        <v>1558</v>
      </c>
      <c r="F29" s="1">
        <v>495</v>
      </c>
      <c r="G29" s="1">
        <v>1614</v>
      </c>
      <c r="H29" s="1">
        <v>1640</v>
      </c>
      <c r="I29" s="1">
        <v>908</v>
      </c>
      <c r="J29" s="1">
        <v>1221</v>
      </c>
      <c r="K29" s="1">
        <v>428</v>
      </c>
      <c r="L29" s="1">
        <v>880</v>
      </c>
      <c r="M29" s="1">
        <v>1427</v>
      </c>
      <c r="N29" s="1">
        <v>645</v>
      </c>
      <c r="O29" s="1">
        <v>1751</v>
      </c>
      <c r="P29" s="1">
        <v>1772</v>
      </c>
      <c r="Q29" s="1">
        <v>1136</v>
      </c>
      <c r="R29" s="1">
        <v>714</v>
      </c>
      <c r="S29" s="1">
        <v>238</v>
      </c>
      <c r="T29" s="1">
        <v>1404</v>
      </c>
      <c r="U29" s="1">
        <v>1739</v>
      </c>
      <c r="V29" s="1">
        <v>1436</v>
      </c>
    </row>
    <row r="30" spans="1:22" x14ac:dyDescent="0.2">
      <c r="A30" s="1">
        <f>INDEX(COA[ACCOUNT KEY],MATCH(Actual[[#This Row],[ACCOUNT]],COA[ACCOUNT],0))</f>
        <v>29</v>
      </c>
      <c r="B30" t="s">
        <v>32</v>
      </c>
      <c r="C30" s="1">
        <v>17130</v>
      </c>
      <c r="D30" s="1">
        <v>20926</v>
      </c>
      <c r="E30" s="1">
        <v>35879</v>
      </c>
      <c r="F30" s="1">
        <v>12992</v>
      </c>
      <c r="G30" s="1">
        <v>33958</v>
      </c>
      <c r="H30" s="1">
        <v>27716</v>
      </c>
      <c r="I30" s="1">
        <v>12044</v>
      </c>
      <c r="J30" s="1">
        <v>31063</v>
      </c>
      <c r="K30" s="1">
        <v>20851</v>
      </c>
      <c r="L30" s="1">
        <v>42091</v>
      </c>
      <c r="M30" s="1">
        <v>11730</v>
      </c>
      <c r="N30" s="1">
        <v>46800</v>
      </c>
      <c r="O30" s="1">
        <v>12640</v>
      </c>
      <c r="P30" s="1">
        <v>27827</v>
      </c>
      <c r="Q30" s="1">
        <v>38265</v>
      </c>
      <c r="R30" s="1">
        <v>15324</v>
      </c>
      <c r="S30" s="1">
        <v>24853</v>
      </c>
      <c r="T30" s="1">
        <v>28985</v>
      </c>
      <c r="U30" s="1">
        <v>30210</v>
      </c>
      <c r="V30" s="1">
        <v>14063</v>
      </c>
    </row>
    <row r="31" spans="1:22" x14ac:dyDescent="0.2">
      <c r="A31" s="1">
        <f>INDEX(COA[ACCOUNT KEY],MATCH(Actual[[#This Row],[ACCOUNT]],COA[ACCOUNT],0))</f>
        <v>30</v>
      </c>
      <c r="B31" t="s">
        <v>33</v>
      </c>
      <c r="C31" s="1">
        <v>1098</v>
      </c>
      <c r="D31" s="1">
        <v>1872</v>
      </c>
      <c r="E31" s="1">
        <v>1003</v>
      </c>
      <c r="F31" s="1">
        <v>529</v>
      </c>
      <c r="G31" s="1">
        <v>574</v>
      </c>
      <c r="H31" s="1">
        <v>806</v>
      </c>
      <c r="I31" s="1">
        <v>705</v>
      </c>
      <c r="J31" s="1">
        <v>449</v>
      </c>
      <c r="K31" s="1">
        <v>516</v>
      </c>
      <c r="L31" s="1">
        <v>567</v>
      </c>
      <c r="M31" s="1">
        <v>586</v>
      </c>
      <c r="N31" s="1">
        <v>1139</v>
      </c>
      <c r="O31" s="1">
        <v>1113</v>
      </c>
      <c r="P31" s="1">
        <v>848</v>
      </c>
      <c r="Q31" s="1">
        <v>742</v>
      </c>
      <c r="R31" s="1">
        <v>507</v>
      </c>
      <c r="S31" s="1">
        <v>829</v>
      </c>
      <c r="T31" s="1">
        <v>970</v>
      </c>
      <c r="U31" s="1">
        <v>942</v>
      </c>
      <c r="V31" s="1">
        <v>924</v>
      </c>
    </row>
    <row r="32" spans="1:22" x14ac:dyDescent="0.2">
      <c r="A32" s="1">
        <f>INDEX(COA[ACCOUNT KEY],MATCH(Actual[[#This Row],[ACCOUNT]],COA[ACCOUNT],0))</f>
        <v>31</v>
      </c>
      <c r="B32" t="s">
        <v>35</v>
      </c>
      <c r="C32" s="1">
        <v>119015</v>
      </c>
      <c r="D32" s="1">
        <v>329836</v>
      </c>
      <c r="E32" s="1">
        <v>90585</v>
      </c>
      <c r="F32" s="1">
        <v>17563</v>
      </c>
      <c r="G32" s="1">
        <v>37096</v>
      </c>
      <c r="H32" s="1">
        <v>168091</v>
      </c>
      <c r="I32" s="1">
        <v>104308</v>
      </c>
      <c r="J32" s="1">
        <v>243330</v>
      </c>
      <c r="K32" s="1">
        <v>121484</v>
      </c>
      <c r="L32" s="1">
        <v>158406</v>
      </c>
      <c r="M32" s="1">
        <v>181590</v>
      </c>
      <c r="N32" s="1">
        <v>219651</v>
      </c>
      <c r="O32" s="1">
        <v>122852</v>
      </c>
      <c r="P32" s="1">
        <v>291977</v>
      </c>
      <c r="Q32" s="1">
        <v>118341</v>
      </c>
      <c r="R32" s="1">
        <v>74043</v>
      </c>
      <c r="S32" s="1">
        <v>101588</v>
      </c>
      <c r="T32" s="1">
        <v>111556</v>
      </c>
      <c r="U32" s="1">
        <v>154345</v>
      </c>
      <c r="V32" s="1">
        <v>205827</v>
      </c>
    </row>
    <row r="33" spans="1:22" x14ac:dyDescent="0.2">
      <c r="A33" s="1">
        <f>INDEX(COA[ACCOUNT KEY],MATCH(Actual[[#This Row],[ACCOUNT]],COA[ACCOUNT],0))</f>
        <v>32</v>
      </c>
      <c r="B33" t="s">
        <v>36</v>
      </c>
      <c r="C33" s="1">
        <v>10232</v>
      </c>
      <c r="D33" s="1">
        <v>24629</v>
      </c>
      <c r="E33" s="1">
        <v>17232</v>
      </c>
      <c r="F33" s="1">
        <v>4404</v>
      </c>
      <c r="G33" s="1">
        <v>21569</v>
      </c>
      <c r="H33" s="1">
        <v>2333</v>
      </c>
      <c r="I33" s="1">
        <v>10740</v>
      </c>
      <c r="J33" s="1">
        <v>6733</v>
      </c>
      <c r="K33" s="1">
        <v>12220</v>
      </c>
      <c r="L33" s="1">
        <v>12378</v>
      </c>
      <c r="M33" s="1">
        <v>7222</v>
      </c>
      <c r="N33" s="1">
        <v>12815</v>
      </c>
      <c r="O33" s="1">
        <v>13264</v>
      </c>
      <c r="P33" s="1">
        <v>17364</v>
      </c>
      <c r="Q33" s="1">
        <v>12886</v>
      </c>
      <c r="R33" s="1">
        <v>4099</v>
      </c>
      <c r="S33" s="1">
        <v>10830</v>
      </c>
      <c r="T33" s="1">
        <v>5948</v>
      </c>
      <c r="U33" s="1">
        <v>26750</v>
      </c>
      <c r="V33" s="1">
        <v>18414</v>
      </c>
    </row>
    <row r="34" spans="1:22" x14ac:dyDescent="0.2">
      <c r="A34" s="1">
        <f>INDEX(COA[ACCOUNT KEY],MATCH(Actual[[#This Row],[ACCOUNT]],COA[ACCOUNT],0))</f>
        <v>33</v>
      </c>
      <c r="B34" t="s">
        <v>37</v>
      </c>
      <c r="C34" s="1">
        <v>1428</v>
      </c>
      <c r="D34" s="1">
        <v>816</v>
      </c>
      <c r="E34" s="1">
        <v>197</v>
      </c>
      <c r="F34" s="1">
        <v>382</v>
      </c>
      <c r="G34" s="1">
        <v>1488</v>
      </c>
      <c r="H34" s="1">
        <v>1598</v>
      </c>
      <c r="I34" s="1">
        <v>637</v>
      </c>
      <c r="J34" s="1">
        <v>1760</v>
      </c>
      <c r="K34" s="1">
        <v>444</v>
      </c>
      <c r="L34" s="1">
        <v>1170</v>
      </c>
      <c r="M34" s="1">
        <v>1134</v>
      </c>
      <c r="N34" s="1">
        <v>1249</v>
      </c>
      <c r="O34" s="1">
        <v>394</v>
      </c>
      <c r="P34" s="1">
        <v>2753</v>
      </c>
      <c r="Q34" s="1">
        <v>939</v>
      </c>
      <c r="R34" s="1">
        <v>571</v>
      </c>
      <c r="S34" s="1">
        <v>705</v>
      </c>
      <c r="T34" s="1">
        <v>1881</v>
      </c>
      <c r="U34" s="1">
        <v>1503</v>
      </c>
      <c r="V34" s="1">
        <v>1877</v>
      </c>
    </row>
    <row r="35" spans="1:22" x14ac:dyDescent="0.2">
      <c r="A35" s="1">
        <f>INDEX(COA[ACCOUNT KEY],MATCH(Actual[[#This Row],[ACCOUNT]],COA[ACCOUNT],0))</f>
        <v>34</v>
      </c>
      <c r="B35" t="s">
        <v>38</v>
      </c>
      <c r="C35" s="1">
        <v>449</v>
      </c>
      <c r="D35" s="1">
        <v>1195</v>
      </c>
      <c r="E35" s="1">
        <v>788</v>
      </c>
      <c r="F35" s="1">
        <v>268</v>
      </c>
      <c r="G35" s="1">
        <v>394</v>
      </c>
      <c r="H35" s="1">
        <v>650</v>
      </c>
      <c r="I35" s="1">
        <v>782</v>
      </c>
      <c r="J35" s="1">
        <v>880</v>
      </c>
      <c r="K35" s="1">
        <v>347</v>
      </c>
      <c r="L35" s="1">
        <v>868</v>
      </c>
      <c r="M35" s="1">
        <v>624</v>
      </c>
      <c r="N35" s="1">
        <v>988</v>
      </c>
      <c r="O35" s="1">
        <v>1073</v>
      </c>
      <c r="P35" s="1">
        <v>924</v>
      </c>
      <c r="Q35" s="1">
        <v>232</v>
      </c>
      <c r="R35" s="1">
        <v>336</v>
      </c>
      <c r="S35" s="1">
        <v>601</v>
      </c>
      <c r="T35" s="1">
        <v>521</v>
      </c>
      <c r="U35" s="1">
        <v>1087</v>
      </c>
      <c r="V35" s="1">
        <v>711</v>
      </c>
    </row>
    <row r="36" spans="1:22" x14ac:dyDescent="0.2">
      <c r="A36" s="1">
        <f>INDEX(COA[ACCOUNT KEY],MATCH(Actual[[#This Row],[ACCOUNT]],COA[ACCOUNT],0))</f>
        <v>35</v>
      </c>
      <c r="B36" t="s">
        <v>39</v>
      </c>
      <c r="C36" s="1">
        <v>739</v>
      </c>
      <c r="D36" s="1">
        <v>1095</v>
      </c>
      <c r="E36" s="1">
        <v>1343</v>
      </c>
      <c r="F36" s="1">
        <v>402</v>
      </c>
      <c r="G36" s="1">
        <v>968</v>
      </c>
      <c r="H36" s="1">
        <v>1032</v>
      </c>
      <c r="I36" s="1">
        <v>831</v>
      </c>
      <c r="J36" s="1">
        <v>377</v>
      </c>
      <c r="K36" s="1">
        <v>331</v>
      </c>
      <c r="L36" s="1">
        <v>174</v>
      </c>
      <c r="M36" s="1">
        <v>832</v>
      </c>
      <c r="N36" s="1">
        <v>563</v>
      </c>
      <c r="O36" s="1">
        <v>1208</v>
      </c>
      <c r="P36" s="1">
        <v>1075</v>
      </c>
      <c r="Q36" s="1">
        <v>139</v>
      </c>
      <c r="R36" s="1">
        <v>514</v>
      </c>
      <c r="S36" s="1">
        <v>435</v>
      </c>
      <c r="T36" s="1">
        <v>608</v>
      </c>
      <c r="U36" s="1">
        <v>525</v>
      </c>
      <c r="V36" s="1">
        <v>611</v>
      </c>
    </row>
    <row r="37" spans="1:22" x14ac:dyDescent="0.2">
      <c r="A37" s="1">
        <f>INDEX(COA[ACCOUNT KEY],MATCH(Actual[[#This Row],[ACCOUNT]],COA[ACCOUNT],0))</f>
        <v>36</v>
      </c>
      <c r="B37" t="s">
        <v>41</v>
      </c>
      <c r="C37" s="1">
        <v>18997</v>
      </c>
      <c r="D37" s="1">
        <v>26043</v>
      </c>
      <c r="E37" s="1">
        <v>11249</v>
      </c>
      <c r="F37" s="1">
        <v>6432</v>
      </c>
      <c r="G37" s="1">
        <v>15491</v>
      </c>
      <c r="H37" s="1">
        <v>19882</v>
      </c>
      <c r="I37" s="1">
        <v>9658</v>
      </c>
      <c r="J37" s="1">
        <v>9696</v>
      </c>
      <c r="K37" s="1">
        <v>8655</v>
      </c>
      <c r="L37" s="1">
        <v>11892</v>
      </c>
      <c r="M37" s="1">
        <v>9916</v>
      </c>
      <c r="N37" s="1">
        <v>15106</v>
      </c>
      <c r="O37" s="1">
        <v>14893</v>
      </c>
      <c r="P37" s="1">
        <v>19023</v>
      </c>
      <c r="Q37" s="1">
        <v>15517</v>
      </c>
      <c r="R37" s="1">
        <v>10326</v>
      </c>
      <c r="S37" s="1">
        <v>3399</v>
      </c>
      <c r="T37" s="1">
        <v>23631</v>
      </c>
      <c r="U37" s="1">
        <v>14815</v>
      </c>
      <c r="V37" s="1">
        <v>9740</v>
      </c>
    </row>
    <row r="38" spans="1:22" x14ac:dyDescent="0.2">
      <c r="A38" s="1">
        <f>INDEX(COA[ACCOUNT KEY],MATCH(Actual[[#This Row],[ACCOUNT]],COA[ACCOUNT],0))</f>
        <v>37</v>
      </c>
      <c r="B38" t="s">
        <v>42</v>
      </c>
      <c r="C38" s="1">
        <v>1078</v>
      </c>
      <c r="D38" s="1">
        <v>2349</v>
      </c>
      <c r="E38" s="1">
        <v>1684</v>
      </c>
      <c r="F38" s="1">
        <v>1011</v>
      </c>
      <c r="G38" s="1">
        <v>2438</v>
      </c>
      <c r="H38" s="1">
        <v>495</v>
      </c>
      <c r="I38" s="1">
        <v>927</v>
      </c>
      <c r="J38" s="1">
        <v>2442</v>
      </c>
      <c r="K38" s="1">
        <v>758</v>
      </c>
      <c r="L38" s="1">
        <v>1586</v>
      </c>
      <c r="M38" s="1">
        <v>1777</v>
      </c>
      <c r="N38" s="1">
        <v>1386</v>
      </c>
      <c r="O38" s="1">
        <v>1833</v>
      </c>
      <c r="P38" s="1">
        <v>3337</v>
      </c>
      <c r="Q38" s="1">
        <v>1286</v>
      </c>
      <c r="R38" s="1">
        <v>657</v>
      </c>
      <c r="S38" s="1">
        <v>1026</v>
      </c>
      <c r="T38" s="1">
        <v>1042</v>
      </c>
      <c r="U38" s="1">
        <v>1630</v>
      </c>
      <c r="V38" s="1">
        <v>1706</v>
      </c>
    </row>
    <row r="39" spans="1:22" x14ac:dyDescent="0.2">
      <c r="A39" s="1">
        <f>INDEX(COA[ACCOUNT KEY],MATCH(Actual[[#This Row],[ACCOUNT]],COA[ACCOUNT],0))</f>
        <v>38</v>
      </c>
      <c r="B39" t="s">
        <v>43</v>
      </c>
      <c r="C39" s="1">
        <v>8725</v>
      </c>
      <c r="D39" s="1">
        <v>16844</v>
      </c>
      <c r="E39" s="1">
        <v>9422</v>
      </c>
      <c r="F39" s="1">
        <v>7704</v>
      </c>
      <c r="G39" s="1">
        <v>1094</v>
      </c>
      <c r="H39" s="1">
        <v>1315</v>
      </c>
      <c r="I39" s="1">
        <v>9252</v>
      </c>
      <c r="J39" s="1">
        <v>3645</v>
      </c>
      <c r="K39" s="1">
        <v>1468</v>
      </c>
      <c r="L39" s="1">
        <v>6438</v>
      </c>
      <c r="M39" s="1">
        <v>10766</v>
      </c>
      <c r="N39" s="1">
        <v>9481</v>
      </c>
      <c r="O39" s="1">
        <v>10725</v>
      </c>
      <c r="P39" s="1">
        <v>23340</v>
      </c>
      <c r="Q39" s="1">
        <v>11959</v>
      </c>
      <c r="R39" s="1">
        <v>4470</v>
      </c>
      <c r="S39" s="1">
        <v>12416</v>
      </c>
      <c r="T39" s="1">
        <v>9999</v>
      </c>
      <c r="U39" s="1">
        <v>20248</v>
      </c>
      <c r="V39" s="1">
        <v>10153</v>
      </c>
    </row>
    <row r="40" spans="1:22" x14ac:dyDescent="0.2">
      <c r="A40" s="1">
        <f>INDEX(COA[ACCOUNT KEY],MATCH(Actual[[#This Row],[ACCOUNT]],COA[ACCOUNT],0))</f>
        <v>39</v>
      </c>
      <c r="B40" t="s">
        <v>44</v>
      </c>
      <c r="C40" s="1">
        <v>82498</v>
      </c>
      <c r="D40" s="1">
        <v>300269</v>
      </c>
      <c r="E40" s="1">
        <v>17537</v>
      </c>
      <c r="F40" s="1">
        <v>56392</v>
      </c>
      <c r="G40" s="1">
        <v>181122</v>
      </c>
      <c r="H40" s="1">
        <v>90091</v>
      </c>
      <c r="I40" s="1">
        <v>63792</v>
      </c>
      <c r="J40" s="1">
        <v>104572</v>
      </c>
      <c r="K40" s="1">
        <v>108014</v>
      </c>
      <c r="L40" s="1">
        <v>80454</v>
      </c>
      <c r="M40" s="1">
        <v>83039</v>
      </c>
      <c r="N40" s="1">
        <v>128245</v>
      </c>
      <c r="O40" s="1">
        <v>114191</v>
      </c>
      <c r="P40" s="1">
        <v>216263</v>
      </c>
      <c r="Q40" s="1">
        <v>66193</v>
      </c>
      <c r="R40" s="1">
        <v>57048</v>
      </c>
      <c r="S40" s="1">
        <v>35497</v>
      </c>
      <c r="T40" s="1">
        <v>144825</v>
      </c>
      <c r="U40" s="1">
        <v>126779</v>
      </c>
      <c r="V40" s="1">
        <v>61883</v>
      </c>
    </row>
    <row r="41" spans="1:22" x14ac:dyDescent="0.2">
      <c r="A41" s="1">
        <f>INDEX(COA[ACCOUNT KEY],MATCH(Actual[[#This Row],[ACCOUNT]],COA[ACCOUNT],0))</f>
        <v>40</v>
      </c>
      <c r="B41" t="s">
        <v>45</v>
      </c>
      <c r="C41" s="1">
        <v>1667</v>
      </c>
      <c r="D41" s="1">
        <v>2230</v>
      </c>
      <c r="E41" s="1">
        <v>2024</v>
      </c>
      <c r="F41" s="1">
        <v>522</v>
      </c>
      <c r="G41" s="1">
        <v>2080</v>
      </c>
      <c r="H41" s="1">
        <v>962</v>
      </c>
      <c r="I41" s="1">
        <v>1043</v>
      </c>
      <c r="J41" s="1">
        <v>2891</v>
      </c>
      <c r="K41" s="1">
        <v>766</v>
      </c>
      <c r="L41" s="1">
        <v>1424</v>
      </c>
      <c r="M41" s="1">
        <v>425</v>
      </c>
      <c r="N41" s="1">
        <v>1646</v>
      </c>
      <c r="O41" s="1">
        <v>679</v>
      </c>
      <c r="P41" s="1">
        <v>2112</v>
      </c>
      <c r="Q41" s="1">
        <v>1866</v>
      </c>
      <c r="R41" s="1">
        <v>621</v>
      </c>
      <c r="S41" s="1">
        <v>1088</v>
      </c>
      <c r="T41" s="1">
        <v>912</v>
      </c>
      <c r="U41" s="1">
        <v>1938</v>
      </c>
      <c r="V41" s="1">
        <v>569</v>
      </c>
    </row>
    <row r="42" spans="1:22" x14ac:dyDescent="0.2">
      <c r="A42" s="1">
        <f>INDEX(COA[ACCOUNT KEY],MATCH(Actual[[#This Row],[ACCOUNT]],COA[ACCOUNT],0))</f>
        <v>41</v>
      </c>
      <c r="B42" t="s">
        <v>46</v>
      </c>
      <c r="C42" s="1">
        <v>2885</v>
      </c>
      <c r="D42" s="1">
        <v>7765</v>
      </c>
      <c r="E42" s="1">
        <v>5535</v>
      </c>
      <c r="F42" s="1">
        <v>1961</v>
      </c>
      <c r="G42" s="1">
        <v>359</v>
      </c>
      <c r="H42" s="1">
        <v>3210</v>
      </c>
      <c r="I42" s="1">
        <v>4520</v>
      </c>
      <c r="J42" s="1">
        <v>4632</v>
      </c>
      <c r="K42" s="1">
        <v>2307</v>
      </c>
      <c r="L42" s="1">
        <v>3891</v>
      </c>
      <c r="M42" s="1">
        <v>2694</v>
      </c>
      <c r="N42" s="1">
        <v>3156</v>
      </c>
      <c r="O42" s="1">
        <v>3435</v>
      </c>
      <c r="P42" s="1">
        <v>4921</v>
      </c>
      <c r="Q42" s="1">
        <v>4056</v>
      </c>
      <c r="R42" s="1">
        <v>3178</v>
      </c>
      <c r="S42" s="1">
        <v>2446</v>
      </c>
      <c r="T42" s="1">
        <v>2518</v>
      </c>
      <c r="U42" s="1">
        <v>6194</v>
      </c>
      <c r="V42" s="1">
        <v>4493</v>
      </c>
    </row>
    <row r="43" spans="1:22" x14ac:dyDescent="0.2">
      <c r="A43" s="1">
        <f>INDEX(COA[ACCOUNT KEY],MATCH(Actual[[#This Row],[ACCOUNT]],COA[ACCOUNT],0))</f>
        <v>42</v>
      </c>
      <c r="B43" t="s">
        <v>47</v>
      </c>
      <c r="C43" s="1">
        <v>2306</v>
      </c>
      <c r="D43" s="1">
        <v>876</v>
      </c>
      <c r="E43" s="1">
        <v>4747</v>
      </c>
      <c r="F43" s="1">
        <v>1466</v>
      </c>
      <c r="G43" s="1">
        <v>3496</v>
      </c>
      <c r="H43" s="1">
        <v>3394</v>
      </c>
      <c r="I43" s="1">
        <v>1903</v>
      </c>
      <c r="J43" s="1">
        <v>4561</v>
      </c>
      <c r="K43" s="1">
        <v>1379</v>
      </c>
      <c r="L43" s="1">
        <v>533</v>
      </c>
      <c r="M43" s="1">
        <v>1976</v>
      </c>
      <c r="N43" s="1">
        <v>4432</v>
      </c>
      <c r="O43" s="1">
        <v>2756</v>
      </c>
      <c r="P43" s="1">
        <v>2281</v>
      </c>
      <c r="Q43" s="1">
        <v>1263</v>
      </c>
      <c r="R43" s="1">
        <v>450</v>
      </c>
      <c r="S43" s="1">
        <v>2508</v>
      </c>
      <c r="T43" s="1">
        <v>2011</v>
      </c>
      <c r="U43" s="1">
        <v>3278</v>
      </c>
      <c r="V43" s="1">
        <v>2645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BFDD1-0D16-4139-B4BC-51DBB6416A0A}">
  <dimension ref="A1:V43"/>
  <sheetViews>
    <sheetView workbookViewId="0">
      <selection activeCell="H26" sqref="H26"/>
    </sheetView>
  </sheetViews>
  <sheetFormatPr defaultRowHeight="12.75" x14ac:dyDescent="0.2"/>
  <cols>
    <col min="1" max="1" width="6.85546875" customWidth="1"/>
    <col min="2" max="2" width="26.7109375" bestFit="1" customWidth="1"/>
    <col min="3" max="6" width="10" bestFit="1" customWidth="1"/>
    <col min="10" max="11" width="10" bestFit="1" customWidth="1"/>
    <col min="13" max="16" width="10" bestFit="1" customWidth="1"/>
  </cols>
  <sheetData>
    <row r="1" spans="1:22" x14ac:dyDescent="0.2">
      <c r="A1" t="s">
        <v>75</v>
      </c>
      <c r="B1" t="s">
        <v>53</v>
      </c>
      <c r="C1" t="s">
        <v>55</v>
      </c>
      <c r="D1" t="s">
        <v>56</v>
      </c>
      <c r="E1" t="s">
        <v>57</v>
      </c>
      <c r="F1" t="s">
        <v>58</v>
      </c>
      <c r="G1" t="s">
        <v>59</v>
      </c>
      <c r="H1" t="s">
        <v>60</v>
      </c>
      <c r="I1" t="s">
        <v>61</v>
      </c>
      <c r="J1" t="s">
        <v>62</v>
      </c>
      <c r="K1" t="s">
        <v>63</v>
      </c>
      <c r="L1" t="s">
        <v>64</v>
      </c>
      <c r="M1" t="s">
        <v>65</v>
      </c>
      <c r="N1" t="s">
        <v>66</v>
      </c>
      <c r="O1" t="s">
        <v>67</v>
      </c>
      <c r="P1" t="s">
        <v>68</v>
      </c>
      <c r="Q1" t="s">
        <v>69</v>
      </c>
      <c r="R1" t="s">
        <v>70</v>
      </c>
      <c r="S1" t="s">
        <v>71</v>
      </c>
      <c r="T1" t="s">
        <v>72</v>
      </c>
      <c r="U1" t="s">
        <v>73</v>
      </c>
      <c r="V1" t="s">
        <v>74</v>
      </c>
    </row>
    <row r="2" spans="1:22" x14ac:dyDescent="0.2">
      <c r="A2" s="1">
        <f>INDEX(COA[ACCOUNT KEY],MATCH(Budget[[#This Row],[Column1]],COA[ACCOUNT],0))</f>
        <v>1</v>
      </c>
      <c r="B2" t="s">
        <v>51</v>
      </c>
      <c r="C2" s="1">
        <v>1177432</v>
      </c>
      <c r="D2" s="1">
        <v>1049175</v>
      </c>
      <c r="E2" s="1">
        <v>1323407</v>
      </c>
      <c r="F2" s="1">
        <v>1236176</v>
      </c>
      <c r="G2" s="1">
        <v>1872067</v>
      </c>
      <c r="H2" s="1">
        <v>919690</v>
      </c>
      <c r="I2" s="1">
        <v>732241</v>
      </c>
      <c r="J2" s="1">
        <v>810061</v>
      </c>
      <c r="K2" s="1">
        <v>1030212</v>
      </c>
      <c r="L2" s="1">
        <v>1462412</v>
      </c>
      <c r="M2" s="1">
        <v>773303</v>
      </c>
      <c r="N2" s="1">
        <v>1526934</v>
      </c>
      <c r="O2" s="1">
        <v>1116644</v>
      </c>
      <c r="P2" s="1">
        <v>1938411</v>
      </c>
      <c r="Q2" s="1">
        <v>1814603</v>
      </c>
      <c r="R2" s="1">
        <v>1192842</v>
      </c>
      <c r="S2" s="1">
        <v>1701389</v>
      </c>
      <c r="T2" s="1">
        <v>1360621</v>
      </c>
      <c r="U2" s="1">
        <v>811771</v>
      </c>
      <c r="V2" s="1">
        <v>1258893</v>
      </c>
    </row>
    <row r="3" spans="1:22" x14ac:dyDescent="0.2">
      <c r="A3" s="1">
        <f>INDEX(COA[ACCOUNT KEY],MATCH(Budget[[#This Row],[Column1]],COA[ACCOUNT],0))</f>
        <v>2</v>
      </c>
      <c r="B3" t="s">
        <v>48</v>
      </c>
      <c r="C3" s="1">
        <v>110977</v>
      </c>
      <c r="D3" s="1">
        <v>313712</v>
      </c>
      <c r="E3" s="1">
        <v>354175</v>
      </c>
      <c r="F3" s="1">
        <v>324822</v>
      </c>
      <c r="G3" s="1">
        <v>348735</v>
      </c>
      <c r="H3" s="1">
        <v>33916</v>
      </c>
      <c r="I3" s="1">
        <v>68811</v>
      </c>
      <c r="J3" s="1">
        <v>33765</v>
      </c>
      <c r="K3" s="1">
        <v>288233</v>
      </c>
      <c r="L3" s="1">
        <v>340685</v>
      </c>
      <c r="M3" s="1">
        <v>118845</v>
      </c>
      <c r="N3" s="1">
        <v>350068</v>
      </c>
      <c r="O3" s="1">
        <v>6878</v>
      </c>
      <c r="P3" s="1">
        <v>272215</v>
      </c>
      <c r="Q3" s="1">
        <v>405688</v>
      </c>
      <c r="R3" s="1">
        <v>331735</v>
      </c>
      <c r="S3" s="1">
        <v>72563</v>
      </c>
      <c r="T3" s="1">
        <v>123880</v>
      </c>
      <c r="U3" s="1">
        <v>115878</v>
      </c>
      <c r="V3" s="1">
        <v>169000</v>
      </c>
    </row>
    <row r="4" spans="1:22" x14ac:dyDescent="0.2">
      <c r="A4" s="1">
        <f>INDEX(COA[ACCOUNT KEY],MATCH(Budget[[#This Row],[Column1]],COA[ACCOUNT],0))</f>
        <v>3</v>
      </c>
      <c r="B4" t="s">
        <v>49</v>
      </c>
      <c r="C4" s="1">
        <v>23521</v>
      </c>
      <c r="D4" s="1">
        <v>9970</v>
      </c>
      <c r="E4" s="1">
        <v>63879</v>
      </c>
      <c r="F4" s="1">
        <v>27445</v>
      </c>
      <c r="G4" s="1">
        <v>1656</v>
      </c>
      <c r="H4" s="1">
        <v>11761</v>
      </c>
      <c r="I4" s="1">
        <v>27872</v>
      </c>
      <c r="J4" s="1">
        <v>21572</v>
      </c>
      <c r="K4" s="1">
        <v>22473</v>
      </c>
      <c r="L4" s="1">
        <v>66201</v>
      </c>
      <c r="M4" s="1">
        <v>34916</v>
      </c>
      <c r="N4" s="1">
        <v>4733</v>
      </c>
      <c r="O4" s="1">
        <v>4561</v>
      </c>
      <c r="P4" s="1">
        <v>72497</v>
      </c>
      <c r="Q4" s="1">
        <v>48542</v>
      </c>
      <c r="R4" s="1">
        <v>5512</v>
      </c>
      <c r="S4" s="1">
        <v>72419</v>
      </c>
      <c r="T4" s="1">
        <v>48935</v>
      </c>
      <c r="U4" s="1">
        <v>28033</v>
      </c>
      <c r="V4" s="1">
        <v>1902</v>
      </c>
    </row>
    <row r="5" spans="1:22" x14ac:dyDescent="0.2">
      <c r="A5" s="1">
        <f>INDEX(COA[ACCOUNT KEY],MATCH(Budget[[#This Row],[Column1]],COA[ACCOUNT],0))</f>
        <v>4</v>
      </c>
      <c r="B5" t="s">
        <v>2</v>
      </c>
      <c r="C5" s="1">
        <v>45846</v>
      </c>
      <c r="D5" s="1">
        <v>2814</v>
      </c>
      <c r="E5" s="1">
        <v>8958</v>
      </c>
      <c r="F5" s="1">
        <v>35283</v>
      </c>
      <c r="G5" s="1">
        <v>13298</v>
      </c>
      <c r="H5" s="1">
        <v>85995</v>
      </c>
      <c r="I5" s="1">
        <v>4367</v>
      </c>
      <c r="J5" s="1">
        <v>2746</v>
      </c>
      <c r="K5" s="1">
        <v>45846</v>
      </c>
      <c r="L5" s="1">
        <v>25105</v>
      </c>
      <c r="M5" s="1">
        <v>15856</v>
      </c>
      <c r="N5" s="1">
        <v>6937</v>
      </c>
      <c r="O5" s="1">
        <v>202</v>
      </c>
      <c r="P5" s="1">
        <v>11199</v>
      </c>
      <c r="Q5" s="1">
        <v>24286</v>
      </c>
      <c r="R5" s="1">
        <v>5541</v>
      </c>
      <c r="S5" s="1">
        <v>45846</v>
      </c>
      <c r="T5" s="1">
        <v>2249</v>
      </c>
      <c r="U5" s="1">
        <v>23256</v>
      </c>
      <c r="V5" s="1">
        <v>27482</v>
      </c>
    </row>
    <row r="6" spans="1:22" x14ac:dyDescent="0.2">
      <c r="A6" s="1">
        <f>INDEX(COA[ACCOUNT KEY],MATCH(Budget[[#This Row],[Column1]],COA[ACCOUNT],0))</f>
        <v>5</v>
      </c>
      <c r="B6" t="s">
        <v>89</v>
      </c>
      <c r="C6" s="1">
        <v>55566</v>
      </c>
      <c r="D6" s="1">
        <v>501533</v>
      </c>
      <c r="E6" s="1">
        <v>774116</v>
      </c>
      <c r="F6" s="1">
        <v>318335</v>
      </c>
      <c r="G6" s="1">
        <v>1006371</v>
      </c>
      <c r="H6" s="1">
        <v>6221</v>
      </c>
      <c r="I6" s="1">
        <v>185869</v>
      </c>
      <c r="J6" s="1">
        <v>200608</v>
      </c>
      <c r="K6" s="1">
        <v>262125</v>
      </c>
      <c r="L6" s="1">
        <v>559688</v>
      </c>
      <c r="M6" s="1">
        <v>224015</v>
      </c>
      <c r="N6" s="1">
        <v>296254</v>
      </c>
      <c r="O6" s="1">
        <v>381623</v>
      </c>
      <c r="P6" s="1">
        <v>631130</v>
      </c>
      <c r="Q6" s="1">
        <v>873731</v>
      </c>
      <c r="R6" s="1">
        <v>542096</v>
      </c>
      <c r="S6" s="1">
        <v>362355</v>
      </c>
      <c r="T6" s="1">
        <v>416022</v>
      </c>
      <c r="U6" s="1">
        <v>327530</v>
      </c>
      <c r="V6" s="1">
        <v>363420</v>
      </c>
    </row>
    <row r="7" spans="1:22" x14ac:dyDescent="0.2">
      <c r="A7" s="1">
        <f>INDEX(COA[ACCOUNT KEY],MATCH(Budget[[#This Row],[Column1]],COA[ACCOUNT],0))</f>
        <v>6</v>
      </c>
      <c r="B7" t="s">
        <v>52</v>
      </c>
      <c r="C7" s="1">
        <v>2814</v>
      </c>
      <c r="D7" s="1">
        <v>8958</v>
      </c>
      <c r="E7" s="1">
        <v>35283</v>
      </c>
      <c r="F7" s="1">
        <v>13298</v>
      </c>
      <c r="G7" s="1">
        <v>85995</v>
      </c>
      <c r="H7" s="1">
        <v>4367</v>
      </c>
      <c r="I7" s="1">
        <v>2746</v>
      </c>
      <c r="J7" s="1">
        <v>1350</v>
      </c>
      <c r="K7" s="1">
        <v>25105</v>
      </c>
      <c r="L7" s="1">
        <v>15856</v>
      </c>
      <c r="M7" s="1">
        <v>6937</v>
      </c>
      <c r="N7" s="1">
        <v>202</v>
      </c>
      <c r="O7" s="1">
        <v>11199</v>
      </c>
      <c r="P7" s="1">
        <v>24286</v>
      </c>
      <c r="Q7" s="1">
        <v>5541</v>
      </c>
      <c r="R7" s="1">
        <v>14366</v>
      </c>
      <c r="S7" s="1">
        <v>2249</v>
      </c>
      <c r="T7" s="1">
        <v>23256</v>
      </c>
      <c r="U7" s="1">
        <v>27482</v>
      </c>
      <c r="V7" s="1">
        <v>4007</v>
      </c>
    </row>
    <row r="8" spans="1:22" x14ac:dyDescent="0.2">
      <c r="A8" s="1">
        <f>INDEX(COA[ACCOUNT KEY],MATCH(Budget[[#This Row],[Column1]],COA[ACCOUNT],0))</f>
        <v>7</v>
      </c>
      <c r="B8" t="s">
        <v>6</v>
      </c>
      <c r="C8" s="1">
        <v>13576</v>
      </c>
      <c r="D8" s="1">
        <v>14615</v>
      </c>
      <c r="E8" s="1">
        <v>39252</v>
      </c>
      <c r="F8" s="1">
        <v>27752</v>
      </c>
      <c r="G8" s="1">
        <v>39950</v>
      </c>
      <c r="H8" s="1">
        <v>18394</v>
      </c>
      <c r="I8" s="1">
        <v>9094</v>
      </c>
      <c r="J8" s="1">
        <v>14298</v>
      </c>
      <c r="K8" s="1">
        <v>19492</v>
      </c>
      <c r="L8" s="1">
        <v>30374</v>
      </c>
      <c r="M8" s="1">
        <v>16804</v>
      </c>
      <c r="N8" s="1">
        <v>22751</v>
      </c>
      <c r="O8" s="1">
        <v>30172</v>
      </c>
      <c r="P8" s="1">
        <v>19268</v>
      </c>
      <c r="Q8" s="1">
        <v>44948</v>
      </c>
      <c r="R8" s="1">
        <v>23392</v>
      </c>
      <c r="S8" s="1">
        <v>34198</v>
      </c>
      <c r="T8" s="1">
        <v>32941</v>
      </c>
      <c r="U8" s="1">
        <v>11478</v>
      </c>
      <c r="V8" s="1">
        <v>27142</v>
      </c>
    </row>
    <row r="9" spans="1:22" x14ac:dyDescent="0.2">
      <c r="A9" s="1">
        <f>INDEX(COA[ACCOUNT KEY],MATCH(Budget[[#This Row],[Column1]],COA[ACCOUNT],0))</f>
        <v>8</v>
      </c>
      <c r="B9" t="s">
        <v>7</v>
      </c>
      <c r="C9" s="1">
        <v>471</v>
      </c>
      <c r="D9" s="1">
        <v>115</v>
      </c>
      <c r="E9" s="1">
        <v>543</v>
      </c>
      <c r="F9" s="1">
        <v>692</v>
      </c>
      <c r="G9" s="1">
        <v>1348</v>
      </c>
      <c r="H9" s="1">
        <v>570</v>
      </c>
      <c r="I9" s="1">
        <v>330</v>
      </c>
      <c r="J9" s="1">
        <v>397</v>
      </c>
      <c r="K9" s="1">
        <v>762</v>
      </c>
      <c r="L9" s="1">
        <v>424</v>
      </c>
      <c r="M9" s="1">
        <v>356</v>
      </c>
      <c r="N9" s="1">
        <v>321</v>
      </c>
      <c r="O9" s="1">
        <v>726</v>
      </c>
      <c r="P9" s="1">
        <v>194</v>
      </c>
      <c r="Q9" s="1">
        <v>998</v>
      </c>
      <c r="R9" s="1">
        <v>274</v>
      </c>
      <c r="S9" s="1">
        <v>1174</v>
      </c>
      <c r="T9" s="1">
        <v>558</v>
      </c>
      <c r="U9" s="1">
        <v>284</v>
      </c>
      <c r="V9" s="1">
        <v>504</v>
      </c>
    </row>
    <row r="10" spans="1:22" x14ac:dyDescent="0.2">
      <c r="A10" s="1">
        <f>INDEX(COA[ACCOUNT KEY],MATCH(Budget[[#This Row],[Column1]],COA[ACCOUNT],0))</f>
        <v>9</v>
      </c>
      <c r="B10" t="s">
        <v>8</v>
      </c>
      <c r="C10" s="1">
        <v>21865</v>
      </c>
      <c r="D10" s="1">
        <v>52574</v>
      </c>
      <c r="E10" s="1">
        <v>37108</v>
      </c>
      <c r="F10" s="1">
        <v>29112</v>
      </c>
      <c r="G10" s="1">
        <v>79114</v>
      </c>
      <c r="H10" s="1">
        <v>35886</v>
      </c>
      <c r="I10" s="1">
        <v>30688</v>
      </c>
      <c r="J10" s="1">
        <v>20746</v>
      </c>
      <c r="K10" s="1">
        <v>6429</v>
      </c>
      <c r="L10" s="1">
        <v>44501</v>
      </c>
      <c r="M10" s="1">
        <v>25047</v>
      </c>
      <c r="N10" s="1">
        <v>45365</v>
      </c>
      <c r="O10" s="1">
        <v>20323</v>
      </c>
      <c r="P10" s="1">
        <v>45843</v>
      </c>
      <c r="Q10" s="1">
        <v>42226</v>
      </c>
      <c r="R10" s="1">
        <v>42918</v>
      </c>
      <c r="S10" s="1">
        <v>48728</v>
      </c>
      <c r="T10" s="1">
        <v>43227</v>
      </c>
      <c r="U10" s="1">
        <v>26642</v>
      </c>
      <c r="V10" s="1">
        <v>33600</v>
      </c>
    </row>
    <row r="11" spans="1:22" x14ac:dyDescent="0.2">
      <c r="A11" s="1">
        <f>INDEX(COA[ACCOUNT KEY],MATCH(Budget[[#This Row],[Column1]],COA[ACCOUNT],0))</f>
        <v>10</v>
      </c>
      <c r="B11" t="s">
        <v>9</v>
      </c>
      <c r="C11" s="1">
        <v>400</v>
      </c>
      <c r="D11" s="1">
        <v>283</v>
      </c>
      <c r="E11" s="1">
        <v>662</v>
      </c>
      <c r="F11" s="1">
        <v>260</v>
      </c>
      <c r="G11" s="1">
        <v>1329</v>
      </c>
      <c r="H11" s="1">
        <v>340</v>
      </c>
      <c r="I11" s="1">
        <v>168</v>
      </c>
      <c r="J11" s="1">
        <v>551</v>
      </c>
      <c r="K11" s="1">
        <v>659</v>
      </c>
      <c r="L11" s="1">
        <v>1345</v>
      </c>
      <c r="M11" s="1">
        <v>193</v>
      </c>
      <c r="N11" s="1">
        <v>1527</v>
      </c>
      <c r="O11" s="1">
        <v>547</v>
      </c>
      <c r="P11" s="1">
        <v>892</v>
      </c>
      <c r="Q11" s="1">
        <v>1016</v>
      </c>
      <c r="R11" s="1">
        <v>465</v>
      </c>
      <c r="S11" s="1">
        <v>919</v>
      </c>
      <c r="T11" s="1">
        <v>667</v>
      </c>
      <c r="U11" s="1">
        <v>722</v>
      </c>
      <c r="V11" s="1">
        <v>567</v>
      </c>
    </row>
    <row r="12" spans="1:22" x14ac:dyDescent="0.2">
      <c r="A12" s="1">
        <f>INDEX(COA[ACCOUNT KEY],MATCH(Budget[[#This Row],[Column1]],COA[ACCOUNT],0))</f>
        <v>11</v>
      </c>
      <c r="B12" t="s">
        <v>10</v>
      </c>
      <c r="C12" s="1">
        <v>26881</v>
      </c>
      <c r="D12" s="1">
        <v>5351</v>
      </c>
      <c r="E12" s="1">
        <v>28864</v>
      </c>
      <c r="F12" s="1">
        <v>18963</v>
      </c>
      <c r="G12" s="1">
        <v>35944</v>
      </c>
      <c r="H12" s="1">
        <v>21337</v>
      </c>
      <c r="I12" s="1">
        <v>22172</v>
      </c>
      <c r="J12" s="1">
        <v>6926</v>
      </c>
      <c r="K12" s="1">
        <v>22520</v>
      </c>
      <c r="L12" s="1">
        <v>19582</v>
      </c>
      <c r="M12" s="1">
        <v>14407</v>
      </c>
      <c r="N12" s="1">
        <v>34127</v>
      </c>
      <c r="O12" s="1">
        <v>16303</v>
      </c>
      <c r="P12" s="1">
        <v>23707</v>
      </c>
      <c r="Q12" s="1">
        <v>15261</v>
      </c>
      <c r="R12" s="1">
        <v>36024</v>
      </c>
      <c r="S12" s="1">
        <v>20195</v>
      </c>
      <c r="T12" s="1">
        <v>29920</v>
      </c>
      <c r="U12" s="1">
        <v>21228</v>
      </c>
      <c r="V12" s="1">
        <v>23176</v>
      </c>
    </row>
    <row r="13" spans="1:22" x14ac:dyDescent="0.2">
      <c r="A13" s="1">
        <f>INDEX(COA[ACCOUNT KEY],MATCH(Budget[[#This Row],[Column1]],COA[ACCOUNT],0))</f>
        <v>12</v>
      </c>
      <c r="B13" t="s">
        <v>11</v>
      </c>
      <c r="C13" s="1">
        <v>20217</v>
      </c>
      <c r="D13" s="1">
        <v>17993</v>
      </c>
      <c r="E13" s="1">
        <v>46055</v>
      </c>
      <c r="F13" s="1">
        <v>33500</v>
      </c>
      <c r="G13" s="1">
        <v>23588</v>
      </c>
      <c r="H13" s="1">
        <v>28943</v>
      </c>
      <c r="I13" s="1">
        <v>8919</v>
      </c>
      <c r="J13" s="1">
        <v>3775</v>
      </c>
      <c r="K13" s="1">
        <v>31772</v>
      </c>
      <c r="L13" s="1">
        <v>25256</v>
      </c>
      <c r="M13" s="1">
        <v>18041</v>
      </c>
      <c r="N13" s="1">
        <v>30111</v>
      </c>
      <c r="O13" s="1">
        <v>22478</v>
      </c>
      <c r="P13" s="1">
        <v>47123</v>
      </c>
      <c r="Q13" s="1">
        <v>18219</v>
      </c>
      <c r="R13" s="1">
        <v>19396</v>
      </c>
      <c r="S13" s="1">
        <v>26508</v>
      </c>
      <c r="T13" s="1">
        <v>24464</v>
      </c>
      <c r="U13" s="1">
        <v>7931</v>
      </c>
      <c r="V13" s="1">
        <v>14288</v>
      </c>
    </row>
    <row r="14" spans="1:22" x14ac:dyDescent="0.2">
      <c r="A14" s="1">
        <f>INDEX(COA[ACCOUNT KEY],MATCH(Budget[[#This Row],[Column1]],COA[ACCOUNT],0))</f>
        <v>13</v>
      </c>
      <c r="B14" t="s">
        <v>13</v>
      </c>
      <c r="C14" s="1">
        <v>66407</v>
      </c>
      <c r="D14" s="1">
        <v>15874</v>
      </c>
      <c r="E14" s="1">
        <v>36050</v>
      </c>
      <c r="F14" s="1">
        <v>58409</v>
      </c>
      <c r="G14" s="1">
        <v>40193</v>
      </c>
      <c r="H14" s="1">
        <v>16334</v>
      </c>
      <c r="I14" s="1">
        <v>40207</v>
      </c>
      <c r="J14" s="1">
        <v>35302</v>
      </c>
      <c r="K14" s="1">
        <v>38365</v>
      </c>
      <c r="L14" s="1">
        <v>70254</v>
      </c>
      <c r="M14" s="1">
        <v>12906</v>
      </c>
      <c r="N14" s="1">
        <v>52572</v>
      </c>
      <c r="O14" s="1">
        <v>22177</v>
      </c>
      <c r="P14" s="1">
        <v>61118</v>
      </c>
      <c r="Q14" s="1">
        <v>58158</v>
      </c>
      <c r="R14" s="1">
        <v>34306</v>
      </c>
      <c r="S14" s="1">
        <v>38979</v>
      </c>
      <c r="T14" s="1">
        <v>60316</v>
      </c>
      <c r="U14" s="1">
        <v>18354</v>
      </c>
      <c r="V14" s="1">
        <v>50393</v>
      </c>
    </row>
    <row r="15" spans="1:22" x14ac:dyDescent="0.2">
      <c r="A15" s="1">
        <f>INDEX(COA[ACCOUNT KEY],MATCH(Budget[[#This Row],[Column1]],COA[ACCOUNT],0))</f>
        <v>14</v>
      </c>
      <c r="B15" t="s">
        <v>14</v>
      </c>
      <c r="C15" s="1">
        <v>11492</v>
      </c>
      <c r="D15" s="1">
        <v>17521</v>
      </c>
      <c r="E15" s="1">
        <v>29909</v>
      </c>
      <c r="F15" s="1">
        <v>24093</v>
      </c>
      <c r="G15" s="1">
        <v>21941</v>
      </c>
      <c r="H15" s="1">
        <v>24169</v>
      </c>
      <c r="I15" s="1">
        <v>15443</v>
      </c>
      <c r="J15" s="1">
        <v>19757</v>
      </c>
      <c r="K15" s="1">
        <v>6171</v>
      </c>
      <c r="L15" s="1">
        <v>26484</v>
      </c>
      <c r="M15" s="1">
        <v>12759</v>
      </c>
      <c r="N15" s="1">
        <v>43472</v>
      </c>
      <c r="O15" s="1">
        <v>24823</v>
      </c>
      <c r="P15" s="1">
        <v>33670</v>
      </c>
      <c r="Q15" s="1">
        <v>35784</v>
      </c>
      <c r="R15" s="1">
        <v>19777</v>
      </c>
      <c r="S15" s="1">
        <v>25929</v>
      </c>
      <c r="T15" s="1">
        <v>28968</v>
      </c>
      <c r="U15" s="1">
        <v>30433</v>
      </c>
      <c r="V15" s="1">
        <v>13961</v>
      </c>
    </row>
    <row r="16" spans="1:22" x14ac:dyDescent="0.2">
      <c r="A16" s="1">
        <f>INDEX(COA[ACCOUNT KEY],MATCH(Budget[[#This Row],[Column1]],COA[ACCOUNT],0))</f>
        <v>15</v>
      </c>
      <c r="B16" t="s">
        <v>15</v>
      </c>
      <c r="C16" s="1">
        <v>10267</v>
      </c>
      <c r="D16" s="1">
        <v>11583</v>
      </c>
      <c r="E16" s="1">
        <v>12916</v>
      </c>
      <c r="F16" s="1">
        <v>13017</v>
      </c>
      <c r="G16" s="1">
        <v>28231</v>
      </c>
      <c r="H16" s="1">
        <v>6235</v>
      </c>
      <c r="I16" s="1">
        <v>8252</v>
      </c>
      <c r="J16" s="1">
        <v>11163</v>
      </c>
      <c r="K16" s="1">
        <v>12466</v>
      </c>
      <c r="L16" s="1">
        <v>13805</v>
      </c>
      <c r="M16" s="1">
        <v>9504</v>
      </c>
      <c r="N16" s="1">
        <v>20003</v>
      </c>
      <c r="O16" s="1">
        <v>1686</v>
      </c>
      <c r="P16" s="1">
        <v>32546</v>
      </c>
      <c r="Q16" s="1">
        <v>18255</v>
      </c>
      <c r="R16" s="1">
        <v>12215</v>
      </c>
      <c r="S16" s="1">
        <v>23207</v>
      </c>
      <c r="T16" s="1">
        <v>10422</v>
      </c>
      <c r="U16" s="1">
        <v>4854</v>
      </c>
      <c r="V16" s="1">
        <v>4683</v>
      </c>
    </row>
    <row r="17" spans="1:22" x14ac:dyDescent="0.2">
      <c r="A17" s="1">
        <f>INDEX(COA[ACCOUNT KEY],MATCH(Budget[[#This Row],[Column1]],COA[ACCOUNT],0))</f>
        <v>16</v>
      </c>
      <c r="B17" t="s">
        <v>17</v>
      </c>
      <c r="C17" s="1">
        <v>2237</v>
      </c>
      <c r="D17" s="1">
        <v>11730</v>
      </c>
      <c r="E17" s="1">
        <v>12678</v>
      </c>
      <c r="F17" s="1">
        <v>8072</v>
      </c>
      <c r="G17" s="1">
        <v>12973</v>
      </c>
      <c r="H17" s="1">
        <v>12995</v>
      </c>
      <c r="I17" s="1">
        <v>5060</v>
      </c>
      <c r="J17" s="1">
        <v>2244</v>
      </c>
      <c r="K17" s="1">
        <v>11847</v>
      </c>
      <c r="L17" s="1">
        <v>16481</v>
      </c>
      <c r="M17" s="1">
        <v>5320</v>
      </c>
      <c r="N17" s="1">
        <v>13300</v>
      </c>
      <c r="O17" s="1">
        <v>11189</v>
      </c>
      <c r="P17" s="1">
        <v>26052</v>
      </c>
      <c r="Q17" s="1">
        <v>8220</v>
      </c>
      <c r="R17" s="1">
        <v>7193</v>
      </c>
      <c r="S17" s="1">
        <v>18613</v>
      </c>
      <c r="T17" s="1">
        <v>12953</v>
      </c>
      <c r="U17" s="1">
        <v>14450</v>
      </c>
      <c r="V17" s="1">
        <v>12085</v>
      </c>
    </row>
    <row r="18" spans="1:22" x14ac:dyDescent="0.2">
      <c r="A18" s="1">
        <f>INDEX(COA[ACCOUNT KEY],MATCH(Budget[[#This Row],[Column1]],COA[ACCOUNT],0))</f>
        <v>17</v>
      </c>
      <c r="B18" t="s">
        <v>18</v>
      </c>
      <c r="C18" s="1">
        <v>10691</v>
      </c>
      <c r="D18" s="1">
        <v>14741</v>
      </c>
      <c r="E18" s="1">
        <v>15484</v>
      </c>
      <c r="F18" s="1">
        <v>4685</v>
      </c>
      <c r="G18" s="1">
        <v>26602</v>
      </c>
      <c r="H18" s="1">
        <v>15901</v>
      </c>
      <c r="I18" s="1">
        <v>12917</v>
      </c>
      <c r="J18" s="1">
        <v>5144</v>
      </c>
      <c r="K18" s="1">
        <v>4873</v>
      </c>
      <c r="L18" s="1">
        <v>12723</v>
      </c>
      <c r="M18" s="1">
        <v>10904</v>
      </c>
      <c r="N18" s="1">
        <v>14231</v>
      </c>
      <c r="O18" s="1">
        <v>7236</v>
      </c>
      <c r="P18" s="1">
        <v>9925</v>
      </c>
      <c r="Q18" s="1">
        <v>29905</v>
      </c>
      <c r="R18" s="1">
        <v>12036</v>
      </c>
      <c r="S18" s="1">
        <v>14224</v>
      </c>
      <c r="T18" s="1">
        <v>6871</v>
      </c>
      <c r="U18" s="1">
        <v>9059</v>
      </c>
      <c r="V18" s="1">
        <v>16617</v>
      </c>
    </row>
    <row r="19" spans="1:22" x14ac:dyDescent="0.2">
      <c r="A19" s="1">
        <f>INDEX(COA[ACCOUNT KEY],MATCH(Budget[[#This Row],[Column1]],COA[ACCOUNT],0))</f>
        <v>18</v>
      </c>
      <c r="B19" t="s">
        <v>19</v>
      </c>
      <c r="C19" s="1">
        <v>1201</v>
      </c>
      <c r="D19" s="1">
        <v>6736</v>
      </c>
      <c r="E19" s="1">
        <v>6035</v>
      </c>
      <c r="F19" s="1">
        <v>2213</v>
      </c>
      <c r="G19" s="1">
        <v>7282</v>
      </c>
      <c r="H19" s="1">
        <v>3237</v>
      </c>
      <c r="I19" s="1">
        <v>3969</v>
      </c>
      <c r="J19" s="1">
        <v>6165</v>
      </c>
      <c r="K19" s="1">
        <v>1514</v>
      </c>
      <c r="L19" s="1">
        <v>5850</v>
      </c>
      <c r="M19" s="1">
        <v>3913</v>
      </c>
      <c r="N19" s="1">
        <v>5680</v>
      </c>
      <c r="O19" s="1">
        <v>4310</v>
      </c>
      <c r="P19" s="1">
        <v>12251</v>
      </c>
      <c r="Q19" s="1">
        <v>7494</v>
      </c>
      <c r="R19" s="1">
        <v>4962</v>
      </c>
      <c r="S19" s="1">
        <v>9545</v>
      </c>
      <c r="T19" s="1">
        <v>5715</v>
      </c>
      <c r="U19" s="1">
        <v>3807</v>
      </c>
      <c r="V19" s="1">
        <v>2883</v>
      </c>
    </row>
    <row r="20" spans="1:22" x14ac:dyDescent="0.2">
      <c r="A20" s="1">
        <f>INDEX(COA[ACCOUNT KEY],MATCH(Budget[[#This Row],[Column1]],COA[ACCOUNT],0))</f>
        <v>19</v>
      </c>
      <c r="B20" t="s">
        <v>20</v>
      </c>
      <c r="C20" s="1">
        <v>7783</v>
      </c>
      <c r="D20" s="1">
        <v>13650</v>
      </c>
      <c r="E20" s="1">
        <v>9912</v>
      </c>
      <c r="F20" s="1">
        <v>12745</v>
      </c>
      <c r="G20" s="1">
        <v>20986</v>
      </c>
      <c r="H20" s="1">
        <v>7339</v>
      </c>
      <c r="I20" s="1">
        <v>5375</v>
      </c>
      <c r="J20" s="1">
        <v>8449</v>
      </c>
      <c r="K20" s="1">
        <v>10230</v>
      </c>
      <c r="L20" s="1">
        <v>22784</v>
      </c>
      <c r="M20" s="1">
        <v>4725</v>
      </c>
      <c r="N20" s="1">
        <v>12551</v>
      </c>
      <c r="O20" s="1">
        <v>5996</v>
      </c>
      <c r="P20" s="1">
        <v>16166</v>
      </c>
      <c r="Q20" s="1">
        <v>12793</v>
      </c>
      <c r="R20" s="1">
        <v>4688</v>
      </c>
      <c r="S20" s="1">
        <v>6823</v>
      </c>
      <c r="T20" s="1">
        <v>6613</v>
      </c>
      <c r="U20" s="1">
        <v>13605</v>
      </c>
      <c r="V20" s="1">
        <v>9895</v>
      </c>
    </row>
    <row r="21" spans="1:22" x14ac:dyDescent="0.2">
      <c r="A21" s="1">
        <f>INDEX(COA[ACCOUNT KEY],MATCH(Budget[[#This Row],[Column1]],COA[ACCOUNT],0))</f>
        <v>20</v>
      </c>
      <c r="B21" t="s">
        <v>21</v>
      </c>
      <c r="C21" s="1">
        <v>1519</v>
      </c>
      <c r="D21" s="1">
        <v>871</v>
      </c>
      <c r="E21" s="1">
        <v>278</v>
      </c>
      <c r="F21" s="1">
        <v>2003</v>
      </c>
      <c r="G21" s="1">
        <v>1722</v>
      </c>
      <c r="H21" s="1">
        <v>303</v>
      </c>
      <c r="I21" s="1">
        <v>1142</v>
      </c>
      <c r="J21" s="1">
        <v>875</v>
      </c>
      <c r="K21" s="1">
        <v>330</v>
      </c>
      <c r="L21" s="1">
        <v>1331</v>
      </c>
      <c r="M21" s="1">
        <v>742</v>
      </c>
      <c r="N21" s="1">
        <v>1420</v>
      </c>
      <c r="O21" s="1">
        <v>1385</v>
      </c>
      <c r="P21" s="1">
        <v>2326</v>
      </c>
      <c r="Q21" s="1">
        <v>1288</v>
      </c>
      <c r="R21" s="1">
        <v>1336</v>
      </c>
      <c r="S21" s="1">
        <v>1259</v>
      </c>
      <c r="T21" s="1">
        <v>871</v>
      </c>
      <c r="U21" s="1">
        <v>990</v>
      </c>
      <c r="V21" s="1">
        <v>1435</v>
      </c>
    </row>
    <row r="22" spans="1:22" x14ac:dyDescent="0.2">
      <c r="A22" s="1">
        <f>INDEX(COA[ACCOUNT KEY],MATCH(Budget[[#This Row],[Column1]],COA[ACCOUNT],0))</f>
        <v>21</v>
      </c>
      <c r="B22" t="s">
        <v>22</v>
      </c>
      <c r="C22" s="1">
        <v>1790</v>
      </c>
      <c r="D22" s="1">
        <v>483</v>
      </c>
      <c r="E22" s="1">
        <v>953</v>
      </c>
      <c r="F22" s="1">
        <v>309</v>
      </c>
      <c r="G22" s="1">
        <v>1872</v>
      </c>
      <c r="H22" s="1">
        <v>727</v>
      </c>
      <c r="I22" s="1">
        <v>696</v>
      </c>
      <c r="J22" s="1">
        <v>737</v>
      </c>
      <c r="K22" s="1">
        <v>1113</v>
      </c>
      <c r="L22" s="1">
        <v>1214</v>
      </c>
      <c r="M22" s="1">
        <v>626</v>
      </c>
      <c r="N22" s="1">
        <v>519</v>
      </c>
      <c r="O22" s="1">
        <v>1128</v>
      </c>
      <c r="P22" s="1">
        <v>1745</v>
      </c>
      <c r="Q22" s="1">
        <v>1506</v>
      </c>
      <c r="R22" s="1">
        <v>978</v>
      </c>
      <c r="S22" s="1">
        <v>1803</v>
      </c>
      <c r="T22" s="1">
        <v>367</v>
      </c>
      <c r="U22" s="1">
        <v>609</v>
      </c>
      <c r="V22" s="1">
        <v>1183</v>
      </c>
    </row>
    <row r="23" spans="1:22" x14ac:dyDescent="0.2">
      <c r="A23" s="1">
        <f>INDEX(COA[ACCOUNT KEY],MATCH(Budget[[#This Row],[Column1]],COA[ACCOUNT],0))</f>
        <v>22</v>
      </c>
      <c r="B23" t="s">
        <v>23</v>
      </c>
      <c r="C23" s="1">
        <v>283</v>
      </c>
      <c r="D23" s="1">
        <v>136</v>
      </c>
      <c r="E23" s="1">
        <v>371</v>
      </c>
      <c r="F23" s="1">
        <v>309</v>
      </c>
      <c r="G23" s="1">
        <v>318</v>
      </c>
      <c r="H23" s="1">
        <v>221</v>
      </c>
      <c r="I23" s="1">
        <v>154</v>
      </c>
      <c r="J23" s="1">
        <v>162</v>
      </c>
      <c r="K23" s="1">
        <v>144</v>
      </c>
      <c r="L23" s="1">
        <v>146</v>
      </c>
      <c r="M23" s="1">
        <v>131</v>
      </c>
      <c r="N23" s="1">
        <v>412</v>
      </c>
      <c r="O23" s="1">
        <v>89</v>
      </c>
      <c r="P23" s="1">
        <v>582</v>
      </c>
      <c r="Q23" s="1">
        <v>308</v>
      </c>
      <c r="R23" s="1">
        <v>334</v>
      </c>
      <c r="S23" s="1">
        <v>85</v>
      </c>
      <c r="T23" s="1">
        <v>435</v>
      </c>
      <c r="U23" s="1">
        <v>89</v>
      </c>
      <c r="V23" s="1">
        <v>491</v>
      </c>
    </row>
    <row r="24" spans="1:22" x14ac:dyDescent="0.2">
      <c r="A24" s="1">
        <f>INDEX(COA[ACCOUNT KEY],MATCH(Budget[[#This Row],[Column1]],COA[ACCOUNT],0))</f>
        <v>23</v>
      </c>
      <c r="B24" t="s">
        <v>24</v>
      </c>
      <c r="C24" s="1">
        <v>13117</v>
      </c>
      <c r="D24" s="1">
        <v>20532</v>
      </c>
      <c r="E24" s="1">
        <v>2581</v>
      </c>
      <c r="F24" s="1">
        <v>12152</v>
      </c>
      <c r="G24" s="1">
        <v>5747</v>
      </c>
      <c r="H24" s="1">
        <v>2796</v>
      </c>
      <c r="I24" s="1">
        <v>13012</v>
      </c>
      <c r="J24" s="1">
        <v>12119</v>
      </c>
      <c r="K24" s="1">
        <v>14279</v>
      </c>
      <c r="L24" s="1">
        <v>20313</v>
      </c>
      <c r="M24" s="1">
        <v>7053</v>
      </c>
      <c r="N24" s="1">
        <v>18934</v>
      </c>
      <c r="O24" s="1">
        <v>17755</v>
      </c>
      <c r="P24" s="1">
        <v>14286</v>
      </c>
      <c r="Q24" s="1">
        <v>18237</v>
      </c>
      <c r="R24" s="1">
        <v>12215</v>
      </c>
      <c r="S24" s="1">
        <v>18868</v>
      </c>
      <c r="T24" s="1">
        <v>20314</v>
      </c>
      <c r="U24" s="1">
        <v>11300</v>
      </c>
      <c r="V24" s="1">
        <v>6660</v>
      </c>
    </row>
    <row r="25" spans="1:22" x14ac:dyDescent="0.2">
      <c r="A25" s="1">
        <f>INDEX(COA[ACCOUNT KEY],MATCH(Budget[[#This Row],[Column1]],COA[ACCOUNT],0))</f>
        <v>24</v>
      </c>
      <c r="B25" t="s">
        <v>26</v>
      </c>
      <c r="C25" s="1">
        <v>2637</v>
      </c>
      <c r="D25" s="1">
        <v>1647</v>
      </c>
      <c r="E25" s="1">
        <v>821</v>
      </c>
      <c r="F25" s="1">
        <v>5946</v>
      </c>
      <c r="G25" s="1">
        <v>4830</v>
      </c>
      <c r="H25" s="1">
        <v>2051</v>
      </c>
      <c r="I25" s="1">
        <v>2182</v>
      </c>
      <c r="J25" s="1">
        <v>2949</v>
      </c>
      <c r="K25" s="1">
        <v>711</v>
      </c>
      <c r="L25" s="1">
        <v>6946</v>
      </c>
      <c r="M25" s="1">
        <v>1330</v>
      </c>
      <c r="N25" s="1">
        <v>5909</v>
      </c>
      <c r="O25" s="1">
        <v>3562</v>
      </c>
      <c r="P25" s="1">
        <v>5040</v>
      </c>
      <c r="Q25" s="1">
        <v>4391</v>
      </c>
      <c r="R25" s="1">
        <v>4688</v>
      </c>
      <c r="S25" s="1">
        <v>5359</v>
      </c>
      <c r="T25" s="1">
        <v>5143</v>
      </c>
      <c r="U25" s="1">
        <v>2646</v>
      </c>
      <c r="V25" s="1">
        <v>4746</v>
      </c>
    </row>
    <row r="26" spans="1:22" x14ac:dyDescent="0.2">
      <c r="A26" s="1">
        <f>INDEX(COA[ACCOUNT KEY],MATCH(Budget[[#This Row],[Column1]],COA[ACCOUNT],0))</f>
        <v>25</v>
      </c>
      <c r="B26" t="s">
        <v>27</v>
      </c>
      <c r="C26" s="1">
        <v>8760</v>
      </c>
      <c r="D26" s="1">
        <v>5634</v>
      </c>
      <c r="E26" s="1">
        <v>11196</v>
      </c>
      <c r="F26" s="1">
        <v>4673</v>
      </c>
      <c r="G26" s="1">
        <v>10877</v>
      </c>
      <c r="H26" s="1">
        <v>5996</v>
      </c>
      <c r="I26" s="1">
        <v>6473</v>
      </c>
      <c r="J26" s="1">
        <v>10984</v>
      </c>
      <c r="K26" s="1">
        <v>7273</v>
      </c>
      <c r="L26" s="1">
        <v>11392</v>
      </c>
      <c r="M26" s="1">
        <v>6241</v>
      </c>
      <c r="N26" s="1">
        <v>10673</v>
      </c>
      <c r="O26" s="1">
        <v>11926</v>
      </c>
      <c r="P26" s="1">
        <v>21730</v>
      </c>
      <c r="Q26" s="1">
        <v>10452</v>
      </c>
      <c r="R26" s="1">
        <v>6060</v>
      </c>
      <c r="S26" s="1">
        <v>14989</v>
      </c>
      <c r="T26" s="1">
        <v>11307</v>
      </c>
      <c r="U26" s="1">
        <v>658</v>
      </c>
      <c r="V26" s="1">
        <v>12765</v>
      </c>
    </row>
    <row r="27" spans="1:22" x14ac:dyDescent="0.2">
      <c r="A27" s="1">
        <f>INDEX(COA[ACCOUNT KEY],MATCH(Budget[[#This Row],[Column1]],COA[ACCOUNT],0))</f>
        <v>26</v>
      </c>
      <c r="B27" t="s">
        <v>28</v>
      </c>
      <c r="C27" s="1">
        <v>188</v>
      </c>
      <c r="D27" s="1">
        <v>63</v>
      </c>
      <c r="E27" s="1">
        <v>212</v>
      </c>
      <c r="F27" s="1">
        <v>185</v>
      </c>
      <c r="G27" s="1">
        <v>262</v>
      </c>
      <c r="H27" s="1">
        <v>101</v>
      </c>
      <c r="I27" s="1">
        <v>117</v>
      </c>
      <c r="J27" s="1">
        <v>170</v>
      </c>
      <c r="K27" s="1">
        <v>278</v>
      </c>
      <c r="L27" s="1">
        <v>278</v>
      </c>
      <c r="M27" s="1">
        <v>201</v>
      </c>
      <c r="N27" s="1">
        <v>290</v>
      </c>
      <c r="O27" s="1">
        <v>234</v>
      </c>
      <c r="P27" s="1">
        <v>368</v>
      </c>
      <c r="Q27" s="1">
        <v>454</v>
      </c>
      <c r="R27" s="1">
        <v>239</v>
      </c>
      <c r="S27" s="1">
        <v>408</v>
      </c>
      <c r="T27" s="1">
        <v>150</v>
      </c>
      <c r="U27" s="1">
        <v>162</v>
      </c>
      <c r="V27" s="1">
        <v>189</v>
      </c>
    </row>
    <row r="28" spans="1:22" x14ac:dyDescent="0.2">
      <c r="A28" s="1">
        <f>INDEX(COA[ACCOUNT KEY],MATCH(Budget[[#This Row],[Column1]],COA[ACCOUNT],0))</f>
        <v>27</v>
      </c>
      <c r="B28" t="s">
        <v>29</v>
      </c>
      <c r="C28" s="1">
        <v>330</v>
      </c>
      <c r="D28" s="1">
        <v>734</v>
      </c>
      <c r="E28" s="1">
        <v>887</v>
      </c>
      <c r="F28" s="1">
        <v>841</v>
      </c>
      <c r="G28" s="1">
        <v>786</v>
      </c>
      <c r="H28" s="1">
        <v>699</v>
      </c>
      <c r="I28" s="1">
        <v>615</v>
      </c>
      <c r="J28" s="1">
        <v>543</v>
      </c>
      <c r="K28" s="1">
        <v>834</v>
      </c>
      <c r="L28" s="1">
        <v>980</v>
      </c>
      <c r="M28" s="1">
        <v>534</v>
      </c>
      <c r="N28" s="1">
        <v>611</v>
      </c>
      <c r="O28" s="1">
        <v>569</v>
      </c>
      <c r="P28" s="1">
        <v>756</v>
      </c>
      <c r="Q28" s="1">
        <v>1071</v>
      </c>
      <c r="R28" s="1">
        <v>740</v>
      </c>
      <c r="S28" s="1">
        <v>527</v>
      </c>
      <c r="T28" s="1">
        <v>1333</v>
      </c>
      <c r="U28" s="1">
        <v>820</v>
      </c>
      <c r="V28" s="1">
        <v>957</v>
      </c>
    </row>
    <row r="29" spans="1:22" x14ac:dyDescent="0.2">
      <c r="A29" s="1">
        <f>INDEX(COA[ACCOUNT KEY],MATCH(Budget[[#This Row],[Column1]],COA[ACCOUNT],0))</f>
        <v>28</v>
      </c>
      <c r="B29" t="s">
        <v>30</v>
      </c>
      <c r="C29" s="1">
        <v>1095</v>
      </c>
      <c r="D29" s="1">
        <v>776</v>
      </c>
      <c r="E29" s="1">
        <v>768</v>
      </c>
      <c r="F29" s="1">
        <v>1607</v>
      </c>
      <c r="G29" s="1">
        <v>655</v>
      </c>
      <c r="H29" s="1">
        <v>1067</v>
      </c>
      <c r="I29" s="1">
        <v>652</v>
      </c>
      <c r="J29" s="1">
        <v>535</v>
      </c>
      <c r="K29" s="1">
        <v>1473</v>
      </c>
      <c r="L29" s="1">
        <v>1375</v>
      </c>
      <c r="M29" s="1">
        <v>603</v>
      </c>
      <c r="N29" s="1">
        <v>489</v>
      </c>
      <c r="O29" s="1">
        <v>1496</v>
      </c>
      <c r="P29" s="1">
        <v>1434</v>
      </c>
      <c r="Q29" s="1">
        <v>1923</v>
      </c>
      <c r="R29" s="1">
        <v>1252</v>
      </c>
      <c r="S29" s="1">
        <v>2416</v>
      </c>
      <c r="T29" s="1">
        <v>708</v>
      </c>
      <c r="U29" s="1">
        <v>1201</v>
      </c>
      <c r="V29" s="1">
        <v>831</v>
      </c>
    </row>
    <row r="30" spans="1:22" x14ac:dyDescent="0.2">
      <c r="A30" s="1">
        <f>INDEX(COA[ACCOUNT KEY],MATCH(Budget[[#This Row],[Column1]],COA[ACCOUNT],0))</f>
        <v>29</v>
      </c>
      <c r="B30" t="s">
        <v>32</v>
      </c>
      <c r="C30" s="1">
        <v>6935</v>
      </c>
      <c r="D30" s="1">
        <v>33164</v>
      </c>
      <c r="E30" s="1">
        <v>14266</v>
      </c>
      <c r="F30" s="1">
        <v>38074</v>
      </c>
      <c r="G30" s="1">
        <v>33491</v>
      </c>
      <c r="H30" s="1">
        <v>10990</v>
      </c>
      <c r="I30" s="1">
        <v>16292</v>
      </c>
      <c r="J30" s="1">
        <v>18704</v>
      </c>
      <c r="K30" s="1">
        <v>9128</v>
      </c>
      <c r="L30" s="1">
        <v>26996</v>
      </c>
      <c r="M30" s="1">
        <v>17214</v>
      </c>
      <c r="N30" s="1">
        <v>26156</v>
      </c>
      <c r="O30" s="1">
        <v>39418</v>
      </c>
      <c r="P30" s="1">
        <v>3101</v>
      </c>
      <c r="Q30" s="1">
        <v>33389</v>
      </c>
      <c r="R30" s="1">
        <v>22545</v>
      </c>
      <c r="S30" s="1">
        <v>36069</v>
      </c>
      <c r="T30" s="1">
        <v>16776</v>
      </c>
      <c r="U30" s="1">
        <v>17104</v>
      </c>
      <c r="V30" s="1">
        <v>11645</v>
      </c>
    </row>
    <row r="31" spans="1:22" x14ac:dyDescent="0.2">
      <c r="A31" s="1">
        <f>INDEX(COA[ACCOUNT KEY],MATCH(Budget[[#This Row],[Column1]],COA[ACCOUNT],0))</f>
        <v>30</v>
      </c>
      <c r="B31" t="s">
        <v>33</v>
      </c>
      <c r="C31" s="1">
        <v>930</v>
      </c>
      <c r="D31" s="1">
        <v>504</v>
      </c>
      <c r="E31" s="1">
        <v>754</v>
      </c>
      <c r="F31" s="1">
        <v>1100</v>
      </c>
      <c r="G31" s="1">
        <v>1161</v>
      </c>
      <c r="H31" s="1">
        <v>579</v>
      </c>
      <c r="I31" s="1">
        <v>410</v>
      </c>
      <c r="J31" s="1">
        <v>575</v>
      </c>
      <c r="K31" s="1">
        <v>608</v>
      </c>
      <c r="L31" s="1">
        <v>951</v>
      </c>
      <c r="M31" s="1">
        <v>510</v>
      </c>
      <c r="N31" s="1">
        <v>672</v>
      </c>
      <c r="O31" s="1">
        <v>357</v>
      </c>
      <c r="P31" s="1">
        <v>872</v>
      </c>
      <c r="Q31" s="1">
        <v>1234</v>
      </c>
      <c r="R31" s="1">
        <v>525</v>
      </c>
      <c r="S31" s="1">
        <v>1872</v>
      </c>
      <c r="T31" s="1">
        <v>1333</v>
      </c>
      <c r="U31" s="1">
        <v>584</v>
      </c>
      <c r="V31" s="1">
        <v>1372</v>
      </c>
    </row>
    <row r="32" spans="1:22" x14ac:dyDescent="0.2">
      <c r="A32" s="1">
        <f>INDEX(COA[ACCOUNT KEY],MATCH(Budget[[#This Row],[Column1]],COA[ACCOUNT],0))</f>
        <v>31</v>
      </c>
      <c r="B32" t="s">
        <v>35</v>
      </c>
      <c r="C32" s="1">
        <v>102036</v>
      </c>
      <c r="D32" s="1">
        <v>103711</v>
      </c>
      <c r="E32" s="1">
        <v>170600</v>
      </c>
      <c r="F32" s="1">
        <v>130120</v>
      </c>
      <c r="G32" s="1">
        <v>75369</v>
      </c>
      <c r="H32" s="1">
        <v>126264</v>
      </c>
      <c r="I32" s="1">
        <v>109272</v>
      </c>
      <c r="J32" s="1">
        <v>92954</v>
      </c>
      <c r="K32" s="1">
        <v>30886</v>
      </c>
      <c r="L32" s="1">
        <v>151652</v>
      </c>
      <c r="M32" s="1">
        <v>80284</v>
      </c>
      <c r="N32" s="1">
        <v>105801</v>
      </c>
      <c r="O32" s="1">
        <v>180014</v>
      </c>
      <c r="P32" s="1">
        <v>174205</v>
      </c>
      <c r="Q32" s="1">
        <v>223976</v>
      </c>
      <c r="R32" s="1">
        <v>140350</v>
      </c>
      <c r="S32" s="1">
        <v>119131</v>
      </c>
      <c r="T32" s="1">
        <v>124646</v>
      </c>
      <c r="U32" s="1">
        <v>113218</v>
      </c>
      <c r="V32" s="1">
        <v>134425</v>
      </c>
    </row>
    <row r="33" spans="1:22" x14ac:dyDescent="0.2">
      <c r="A33" s="1">
        <f>INDEX(COA[ACCOUNT KEY],MATCH(Budget[[#This Row],[Column1]],COA[ACCOUNT],0))</f>
        <v>32</v>
      </c>
      <c r="B33" t="s">
        <v>36</v>
      </c>
      <c r="C33" s="1">
        <v>17544</v>
      </c>
      <c r="D33" s="1">
        <v>13996</v>
      </c>
      <c r="E33" s="1">
        <v>18528</v>
      </c>
      <c r="F33" s="1">
        <v>3931</v>
      </c>
      <c r="G33" s="1">
        <v>17878</v>
      </c>
      <c r="H33" s="1">
        <v>8627</v>
      </c>
      <c r="I33" s="1">
        <v>5133</v>
      </c>
      <c r="J33" s="1">
        <v>11179</v>
      </c>
      <c r="K33" s="1">
        <v>7809</v>
      </c>
      <c r="L33" s="1">
        <v>4694</v>
      </c>
      <c r="M33" s="1">
        <v>10007</v>
      </c>
      <c r="N33" s="1">
        <v>10047</v>
      </c>
      <c r="O33" s="1">
        <v>11691</v>
      </c>
      <c r="P33" s="1">
        <v>21167</v>
      </c>
      <c r="Q33" s="1">
        <v>7676</v>
      </c>
      <c r="R33" s="1">
        <v>7694</v>
      </c>
      <c r="S33" s="1">
        <v>15278</v>
      </c>
      <c r="T33" s="1">
        <v>23974</v>
      </c>
      <c r="U33" s="1">
        <v>6096</v>
      </c>
      <c r="V33" s="1">
        <v>16580</v>
      </c>
    </row>
    <row r="34" spans="1:22" x14ac:dyDescent="0.2">
      <c r="A34" s="1">
        <f>INDEX(COA[ACCOUNT KEY],MATCH(Budget[[#This Row],[Column1]],COA[ACCOUNT],0))</f>
        <v>33</v>
      </c>
      <c r="B34" t="s">
        <v>37</v>
      </c>
      <c r="C34" s="1">
        <v>730</v>
      </c>
      <c r="D34" s="1">
        <v>703</v>
      </c>
      <c r="E34" s="1">
        <v>926</v>
      </c>
      <c r="F34" s="1">
        <v>939</v>
      </c>
      <c r="G34" s="1">
        <v>1591</v>
      </c>
      <c r="H34" s="1">
        <v>1177</v>
      </c>
      <c r="I34" s="1">
        <v>857</v>
      </c>
      <c r="J34" s="1">
        <v>1085</v>
      </c>
      <c r="K34" s="1">
        <v>917</v>
      </c>
      <c r="L34" s="1">
        <v>512</v>
      </c>
      <c r="M34" s="1">
        <v>131</v>
      </c>
      <c r="N34" s="1">
        <v>1374</v>
      </c>
      <c r="O34" s="1">
        <v>1318</v>
      </c>
      <c r="P34" s="1">
        <v>1589</v>
      </c>
      <c r="Q34" s="1">
        <v>1923</v>
      </c>
      <c r="R34" s="1">
        <v>787</v>
      </c>
      <c r="S34" s="1">
        <v>800</v>
      </c>
      <c r="T34" s="1">
        <v>639</v>
      </c>
      <c r="U34" s="1">
        <v>633</v>
      </c>
      <c r="V34" s="1">
        <v>1120</v>
      </c>
    </row>
    <row r="35" spans="1:22" x14ac:dyDescent="0.2">
      <c r="A35" s="1">
        <f>INDEX(COA[ACCOUNT KEY],MATCH(Budget[[#This Row],[Column1]],COA[ACCOUNT],0))</f>
        <v>34</v>
      </c>
      <c r="B35" t="s">
        <v>38</v>
      </c>
      <c r="C35" s="1">
        <v>871</v>
      </c>
      <c r="D35" s="1">
        <v>367</v>
      </c>
      <c r="E35" s="1">
        <v>635</v>
      </c>
      <c r="F35" s="1">
        <v>742</v>
      </c>
      <c r="G35" s="1">
        <v>618</v>
      </c>
      <c r="H35" s="1">
        <v>671</v>
      </c>
      <c r="I35" s="1">
        <v>190</v>
      </c>
      <c r="J35" s="1">
        <v>365</v>
      </c>
      <c r="K35" s="1">
        <v>268</v>
      </c>
      <c r="L35" s="1">
        <v>541</v>
      </c>
      <c r="M35" s="1">
        <v>572</v>
      </c>
      <c r="N35" s="1">
        <v>962</v>
      </c>
      <c r="O35" s="1">
        <v>234</v>
      </c>
      <c r="P35" s="1">
        <v>950</v>
      </c>
      <c r="Q35" s="1">
        <v>889</v>
      </c>
      <c r="R35" s="1">
        <v>608</v>
      </c>
      <c r="S35" s="1">
        <v>1055</v>
      </c>
      <c r="T35" s="1">
        <v>395</v>
      </c>
      <c r="U35" s="1">
        <v>390</v>
      </c>
      <c r="V35" s="1">
        <v>529</v>
      </c>
    </row>
    <row r="36" spans="1:22" x14ac:dyDescent="0.2">
      <c r="A36" s="1">
        <f>INDEX(COA[ACCOUNT KEY],MATCH(Budget[[#This Row],[Column1]],COA[ACCOUNT],0))</f>
        <v>35</v>
      </c>
      <c r="B36" t="s">
        <v>39</v>
      </c>
      <c r="C36" s="1">
        <v>777</v>
      </c>
      <c r="D36" s="1">
        <v>745</v>
      </c>
      <c r="E36" s="1">
        <v>781</v>
      </c>
      <c r="F36" s="1">
        <v>1051</v>
      </c>
      <c r="G36" s="1">
        <v>1310</v>
      </c>
      <c r="H36" s="1">
        <v>533</v>
      </c>
      <c r="I36" s="1">
        <v>264</v>
      </c>
      <c r="J36" s="1">
        <v>421</v>
      </c>
      <c r="K36" s="1">
        <v>742</v>
      </c>
      <c r="L36" s="1">
        <v>848</v>
      </c>
      <c r="M36" s="1">
        <v>642</v>
      </c>
      <c r="N36" s="1">
        <v>596</v>
      </c>
      <c r="O36" s="1">
        <v>737</v>
      </c>
      <c r="P36" s="1">
        <v>1318</v>
      </c>
      <c r="Q36" s="1">
        <v>998</v>
      </c>
      <c r="R36" s="1">
        <v>465</v>
      </c>
      <c r="S36" s="1">
        <v>1701</v>
      </c>
      <c r="T36" s="1">
        <v>503</v>
      </c>
      <c r="U36" s="1">
        <v>739</v>
      </c>
      <c r="V36" s="1">
        <v>1158</v>
      </c>
    </row>
    <row r="37" spans="1:22" x14ac:dyDescent="0.2">
      <c r="A37" s="1">
        <f>INDEX(COA[ACCOUNT KEY],MATCH(Budget[[#This Row],[Column1]],COA[ACCOUNT],0))</f>
        <v>36</v>
      </c>
      <c r="B37" t="s">
        <v>41</v>
      </c>
      <c r="C37" s="1">
        <v>15271</v>
      </c>
      <c r="D37" s="1">
        <v>6557</v>
      </c>
      <c r="E37" s="1">
        <v>23861</v>
      </c>
      <c r="F37" s="1">
        <v>11138</v>
      </c>
      <c r="G37" s="1">
        <v>24318</v>
      </c>
      <c r="H37" s="1">
        <v>8893</v>
      </c>
      <c r="I37" s="1">
        <v>6114</v>
      </c>
      <c r="J37" s="1">
        <v>4706</v>
      </c>
      <c r="K37" s="1">
        <v>9725</v>
      </c>
      <c r="L37" s="1">
        <v>24700</v>
      </c>
      <c r="M37" s="1">
        <v>9713</v>
      </c>
      <c r="N37" s="1">
        <v>7757</v>
      </c>
      <c r="O37" s="1">
        <v>10887</v>
      </c>
      <c r="P37" s="1">
        <v>35822</v>
      </c>
      <c r="Q37" s="1">
        <v>19924</v>
      </c>
      <c r="R37" s="1">
        <v>20159</v>
      </c>
      <c r="S37" s="1">
        <v>10617</v>
      </c>
      <c r="T37" s="1">
        <v>17906</v>
      </c>
      <c r="U37" s="1">
        <v>6023</v>
      </c>
      <c r="V37" s="1">
        <v>7616</v>
      </c>
    </row>
    <row r="38" spans="1:22" x14ac:dyDescent="0.2">
      <c r="A38" s="1">
        <f>INDEX(COA[ACCOUNT KEY],MATCH(Budget[[#This Row],[Column1]],COA[ACCOUNT],0))</f>
        <v>37</v>
      </c>
      <c r="B38" t="s">
        <v>42</v>
      </c>
      <c r="C38" s="1">
        <v>777</v>
      </c>
      <c r="D38" s="1">
        <v>1353</v>
      </c>
      <c r="E38" s="1">
        <v>1654</v>
      </c>
      <c r="F38" s="1">
        <v>1063</v>
      </c>
      <c r="G38" s="1">
        <v>1310</v>
      </c>
      <c r="H38" s="1">
        <v>708</v>
      </c>
      <c r="I38" s="1">
        <v>1194</v>
      </c>
      <c r="J38" s="1">
        <v>810</v>
      </c>
      <c r="K38" s="1">
        <v>1411</v>
      </c>
      <c r="L38" s="1">
        <v>1726</v>
      </c>
      <c r="M38" s="1">
        <v>626</v>
      </c>
      <c r="N38" s="1">
        <v>1664</v>
      </c>
      <c r="O38" s="1">
        <v>1161</v>
      </c>
      <c r="P38" s="1">
        <v>2656</v>
      </c>
      <c r="Q38" s="1">
        <v>1434</v>
      </c>
      <c r="R38" s="1">
        <v>799</v>
      </c>
      <c r="S38" s="1">
        <v>2025</v>
      </c>
      <c r="T38" s="1">
        <v>2299</v>
      </c>
      <c r="U38" s="1">
        <v>1372</v>
      </c>
      <c r="V38" s="1">
        <v>629</v>
      </c>
    </row>
    <row r="39" spans="1:22" x14ac:dyDescent="0.2">
      <c r="A39" s="1">
        <f>INDEX(COA[ACCOUNT KEY],MATCH(Budget[[#This Row],[Column1]],COA[ACCOUNT],0))</f>
        <v>38</v>
      </c>
      <c r="B39" t="s">
        <v>43</v>
      </c>
      <c r="C39" s="1">
        <v>5557</v>
      </c>
      <c r="D39" s="1">
        <v>5791</v>
      </c>
      <c r="E39" s="1">
        <v>13380</v>
      </c>
      <c r="F39" s="1">
        <v>18617</v>
      </c>
      <c r="G39" s="1">
        <v>22615</v>
      </c>
      <c r="H39" s="1">
        <v>12462</v>
      </c>
      <c r="I39" s="1">
        <v>7645</v>
      </c>
      <c r="J39" s="1">
        <v>14735</v>
      </c>
      <c r="K39" s="1">
        <v>9766</v>
      </c>
      <c r="L39" s="1">
        <v>22857</v>
      </c>
      <c r="M39" s="1">
        <v>10092</v>
      </c>
      <c r="N39" s="1">
        <v>14994</v>
      </c>
      <c r="O39" s="1">
        <v>12875</v>
      </c>
      <c r="P39" s="1">
        <v>27797</v>
      </c>
      <c r="Q39" s="1">
        <v>3176</v>
      </c>
      <c r="R39" s="1">
        <v>20529</v>
      </c>
      <c r="S39" s="1">
        <v>22986</v>
      </c>
      <c r="T39" s="1">
        <v>21076</v>
      </c>
      <c r="U39" s="1">
        <v>227</v>
      </c>
      <c r="V39" s="1">
        <v>19878</v>
      </c>
    </row>
    <row r="40" spans="1:22" x14ac:dyDescent="0.2">
      <c r="A40" s="1">
        <f>INDEX(COA[ACCOUNT KEY],MATCH(Budget[[#This Row],[Column1]],COA[ACCOUNT],0))</f>
        <v>39</v>
      </c>
      <c r="B40" t="s">
        <v>44</v>
      </c>
      <c r="C40" s="1">
        <v>102413</v>
      </c>
      <c r="D40" s="1">
        <v>75404</v>
      </c>
      <c r="E40" s="1">
        <v>100500</v>
      </c>
      <c r="F40" s="1">
        <v>131146</v>
      </c>
      <c r="G40" s="1">
        <v>207144</v>
      </c>
      <c r="H40" s="1">
        <v>130440</v>
      </c>
      <c r="I40" s="1">
        <v>63712</v>
      </c>
      <c r="J40" s="1">
        <v>90387</v>
      </c>
      <c r="K40" s="1">
        <v>42640</v>
      </c>
      <c r="L40" s="1">
        <v>100219</v>
      </c>
      <c r="M40" s="1">
        <v>61029</v>
      </c>
      <c r="N40" s="1">
        <v>51580</v>
      </c>
      <c r="O40" s="1">
        <v>94468</v>
      </c>
      <c r="P40" s="1">
        <v>20121</v>
      </c>
      <c r="Q40" s="1">
        <v>234320</v>
      </c>
      <c r="R40" s="1">
        <v>112891</v>
      </c>
      <c r="S40" s="1">
        <v>95414</v>
      </c>
      <c r="T40" s="1">
        <v>154281</v>
      </c>
      <c r="U40" s="1">
        <v>64877</v>
      </c>
      <c r="V40" s="1">
        <v>83465</v>
      </c>
    </row>
    <row r="41" spans="1:22" x14ac:dyDescent="0.2">
      <c r="A41" s="1">
        <f>INDEX(COA[ACCOUNT KEY],MATCH(Budget[[#This Row],[Column1]],COA[ACCOUNT],0))</f>
        <v>40</v>
      </c>
      <c r="B41" t="s">
        <v>45</v>
      </c>
      <c r="C41" s="1">
        <v>1001</v>
      </c>
      <c r="D41" s="1">
        <v>1028</v>
      </c>
      <c r="E41" s="1">
        <v>1429</v>
      </c>
      <c r="F41" s="1">
        <v>1360</v>
      </c>
      <c r="G41" s="1">
        <v>973</v>
      </c>
      <c r="H41" s="1">
        <v>975</v>
      </c>
      <c r="I41" s="1">
        <v>498</v>
      </c>
      <c r="J41" s="1">
        <v>770</v>
      </c>
      <c r="K41" s="1">
        <v>1411</v>
      </c>
      <c r="L41" s="1">
        <v>1228</v>
      </c>
      <c r="M41" s="1">
        <v>1245</v>
      </c>
      <c r="N41" s="1">
        <v>1344</v>
      </c>
      <c r="O41" s="1">
        <v>1195</v>
      </c>
      <c r="P41" s="1">
        <v>1803</v>
      </c>
      <c r="Q41" s="1">
        <v>1960</v>
      </c>
      <c r="R41" s="1">
        <v>1539</v>
      </c>
      <c r="S41" s="1">
        <v>2773</v>
      </c>
      <c r="T41" s="1">
        <v>1946</v>
      </c>
      <c r="U41" s="1">
        <v>852</v>
      </c>
      <c r="V41" s="1">
        <v>1976</v>
      </c>
    </row>
    <row r="42" spans="1:22" x14ac:dyDescent="0.2">
      <c r="A42" s="1">
        <f>INDEX(COA[ACCOUNT KEY],MATCH(Budget[[#This Row],[Column1]],COA[ACCOUNT],0))</f>
        <v>41</v>
      </c>
      <c r="B42" t="s">
        <v>46</v>
      </c>
      <c r="C42" s="1">
        <v>3909</v>
      </c>
      <c r="D42" s="1">
        <v>1270</v>
      </c>
      <c r="E42" s="1">
        <v>4261</v>
      </c>
      <c r="F42" s="1">
        <v>4018</v>
      </c>
      <c r="G42" s="1">
        <v>5504</v>
      </c>
      <c r="H42" s="1">
        <v>2161</v>
      </c>
      <c r="I42" s="1">
        <v>1508</v>
      </c>
      <c r="J42" s="1">
        <v>2284</v>
      </c>
      <c r="K42" s="1">
        <v>1411</v>
      </c>
      <c r="L42" s="1">
        <v>526</v>
      </c>
      <c r="M42" s="1">
        <v>2977</v>
      </c>
      <c r="N42" s="1">
        <v>5695</v>
      </c>
      <c r="O42" s="1">
        <v>4880</v>
      </c>
      <c r="P42" s="1">
        <v>7812</v>
      </c>
      <c r="Q42" s="1">
        <v>5789</v>
      </c>
      <c r="R42" s="1">
        <v>2505</v>
      </c>
      <c r="S42" s="1">
        <v>4202</v>
      </c>
      <c r="T42" s="1">
        <v>5102</v>
      </c>
      <c r="U42" s="1">
        <v>2492</v>
      </c>
      <c r="V42" s="1">
        <v>3198</v>
      </c>
    </row>
    <row r="43" spans="1:22" x14ac:dyDescent="0.2">
      <c r="A43" s="1">
        <f>INDEX(COA[ACCOUNT KEY],MATCH(Budget[[#This Row],[Column1]],COA[ACCOUNT],0))</f>
        <v>42</v>
      </c>
      <c r="B43" t="s">
        <v>47</v>
      </c>
      <c r="C43" s="1">
        <v>4027</v>
      </c>
      <c r="D43" s="1">
        <v>3662</v>
      </c>
      <c r="E43" s="1">
        <v>741</v>
      </c>
      <c r="F43" s="1">
        <v>2237</v>
      </c>
      <c r="G43" s="1">
        <v>5410</v>
      </c>
      <c r="H43" s="1">
        <v>2658</v>
      </c>
      <c r="I43" s="1">
        <v>1538</v>
      </c>
      <c r="J43" s="1">
        <v>259</v>
      </c>
      <c r="K43" s="1">
        <v>1648</v>
      </c>
      <c r="L43" s="1">
        <v>1389</v>
      </c>
      <c r="M43" s="1">
        <v>1539</v>
      </c>
      <c r="N43" s="1">
        <v>4688</v>
      </c>
      <c r="O43" s="1">
        <v>2334</v>
      </c>
      <c r="P43" s="1">
        <v>2597</v>
      </c>
      <c r="Q43" s="1">
        <v>4065</v>
      </c>
      <c r="R43" s="1">
        <v>2410</v>
      </c>
      <c r="S43" s="1">
        <v>3250</v>
      </c>
      <c r="T43" s="1">
        <v>1102</v>
      </c>
      <c r="U43" s="1">
        <v>1697</v>
      </c>
      <c r="V43" s="1">
        <v>3185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1 3 1 9 9 5 d - 9 f a 6 - 4 c 0 b - a 2 7 2 - 8 e 6 f 7 3 9 2 1 0 6 1 " > < C u s t o m C o n t e n t > < ! [ C D A T A [ < ? x m l   v e r s i o n = " 1 . 0 "   e n c o d i n g = " u t f - 1 6 " ? > < S e t t i n g s > < C a l c u l a t e d F i e l d s > < i t e m > < M e a s u r e N a m e > A c t u a l   A m o u n t < / M e a s u r e N a m e > < D i s p l a y N a m e > A c t u a l   A m o u n t < / D i s p l a y N a m e > < V i s i b l e > F a l s e < / V i s i b l e > < / i t e m > < i t e m > < M e a s u r e N a m e > A c t u a l   A m o u n t   w /   R e p o r t   S i g n < / M e a s u r e N a m e > < D i s p l a y N a m e > A c t u a l   A m o u n t   w /   R e p o r t   S i g n < / D i s p l a y N a m e > < V i s i b l e > F a l s e < / V i s i b l e > < / i t e m > < i t e m > < M e a s u r e N a m e > A c t u a l   A m o u n t   w /   C a l c u l a t i o n   S i g n < / M e a s u r e N a m e > < D i s p l a y N a m e > A c t u a l   A m o u n t   w /   C a l c u l a t i o n   S i g n < / D i s p l a y N a m e > < V i s i b l e > F a l s e < / V i s i b l e > < / i t e m > < i t e m > < M e a s u r e N a m e > A c t u a l   R u n n i n g   S u m < / M e a s u r e N a m e > < D i s p l a y N a m e > A c t u a l   R u n n i n g   S u m < / D i s p l a y N a m e > < V i s i b l e > F a l s e < / V i s i b l e > < / i t e m > < i t e m > < M e a s u r e N a m e > A c t u a l   T o t a l   E x p e n s e s < / M e a s u r e N a m e > < D i s p l a y N a m e > A c t u a l   T o t a l   E x p e n s e s < / D i s p l a y N a m e > < V i s i b l e > F a l s e < / V i s i b l e > < / i t e m > < i t e m > < M e a s u r e N a m e > A c t u a l   H e a d e r   A m o u n t < / M e a s u r e N a m e > < D i s p l a y N a m e > A c t u a l   H e a d e r   A m o u n t < / D i s p l a y N a m e > < V i s i b l e > F a l s e < / V i s i b l e > < / i t e m > < i t e m > < M e a s u r e N a m e > A c t u a l   R e p o r t   A m o u n t < / M e a s u r e N a m e > < D i s p l a y N a m e > A c t u a l   R e p o r t   A m o u n t < / D i s p l a y N a m e > < V i s i b l e > F a l s e < / V i s i b l e > < / i t e m > < i t e m > < M e a s u r e N a m e > H e a d e r   D e t a i l < / M e a s u r e N a m e > < D i s p l a y N a m e > H e a d e r   D e t a i l < / D i s p l a y N a m e > < V i s i b l e > F a l s e < / V i s i b l e > < / i t e m > < i t e m > < M e a s u r e N a m e > H e a d e r   C a l c u l a t i o n < / M e a s u r e N a m e > < D i s p l a y N a m e > H e a d e r   C a l c u l a t i o n < / D i s p l a y N a m e > < V i s i b l e > F a l s e < / V i s i b l e > < / i t e m > < i t e m > < M e a s u r e N a m e > A c c o u n t   I s F i l t e r e d < / M e a s u r e N a m e > < D i s p l a y N a m e > A c c o u n t   I s F i l t e r e d < / D i s p l a y N a m e > < V i s i b l e > F a l s e < / V i s i b l e > < / i t e m > < i t e m > < M e a s u r e N a m e > B u d g e t   A m o u n t < / M e a s u r e N a m e > < D i s p l a y N a m e > B u d g e t   A m o u n t < / D i s p l a y N a m e > < V i s i b l e > F a l s e < / V i s i b l e > < / i t e m > < i t e m > < M e a s u r e N a m e > B u d g e t   A m o u n t   w /   R e p o r t   S i g n < / M e a s u r e N a m e > < D i s p l a y N a m e > B u d g e t   A m o u n t   w /   R e p o r t   S i g n < / D i s p l a y N a m e > < V i s i b l e > F a l s e < / V i s i b l e > < / i t e m > < i t e m > < M e a s u r e N a m e > B u d g e t   A m o u n t   w /   C a l c u l a t i o n   S i g n < / M e a s u r e N a m e > < D i s p l a y N a m e > B u d g e t   A m o u n t   w /   C a l c u l a t i o n   S i g n < / D i s p l a y N a m e > < V i s i b l e > F a l s e < / V i s i b l e > < / i t e m > < i t e m > < M e a s u r e N a m e > B u d g e t   R u n n i n g   S u m < / M e a s u r e N a m e > < D i s p l a y N a m e > B u d g e t   R u n n i n g   S u m < / D i s p l a y N a m e > < V i s i b l e > F a l s e < / V i s i b l e > < / i t e m > < i t e m > < M e a s u r e N a m e > B u d g e t   T o t a l   E x p e n s e < / M e a s u r e N a m e > < D i s p l a y N a m e > B u d g e t   T o t a l   E x p e n s e < / D i s p l a y N a m e > < V i s i b l e > F a l s e < / V i s i b l e > < / i t e m > < i t e m > < M e a s u r e N a m e > B u d g e t   H e a d e r   A m o u n t < / M e a s u r e N a m e > < D i s p l a y N a m e > B u d g e t   H e a d e r   A m o u n t < / D i s p l a y N a m e > < V i s i b l e > F a l s e < / V i s i b l e > < / i t e m > < i t e m > < M e a s u r e N a m e > B u d g e t   R e p o r t   A m o u n t < / M e a s u r e N a m e > < D i s p l a y N a m e > B u d g e t   R e p o r t   A m o u n t < / D i s p l a y N a m e > < V i s i b l e > F a l s e < / V i s i b l e > < / i t e m > < i t e m > < M e a s u r e N a m e > V a r   $ < / M e a s u r e N a m e > < D i s p l a y N a m e > V a r   $ < / D i s p l a y N a m e > < V i s i b l e > F a l s e < / V i s i b l e > < / i t e m > < i t e m > < M e a s u r e N a m e > V a r   % < / M e a s u r e N a m e > < D i s p l a y N a m e > V a r   % < / D i s p l a y N a m e > < V i s i b l e > F a l s e < / V i s i b l e > < / i t e m > < i t e m > < M e a s u r e N a m e > A c t u a l   P r i o r   F i s c a l   Y e a r < / M e a s u r e N a m e > < D i s p l a y N a m e > A c t u a l   P r i o r   F i s c a l   Y e a r < / D i s p l a y N a m e > < V i s i b l e > F a l s e < / V i s i b l e > < / i t e m > < i t e m > < M e a s u r e N a m e > A c t u a l   P r i o r   Q u a r t e r < / M e a s u r e N a m e > < D i s p l a y N a m e > A c t u a l   P r i o r   Q u a r t e r < / D i s p l a y N a m e > < V i s i b l e > F a l s e < / V i s i b l e > < / i t e m > < i t e m > < M e a s u r e N a m e > A c t u a l   P r i o r   P e r i o d   A m o u n t < / M e a s u r e N a m e > < D i s p l a y N a m e > A c t u a l   P r i o r   P e r i o d   A m o u n t < / D i s p l a y N a m e > < V i s i b l e > F a l s e < / V i s i b l e > < / i t e m > < i t e m > < M e a s u r e N a m e > C h a n g e   $   v s   P r i o r   P e r i o d < / M e a s u r e N a m e > < D i s p l a y N a m e > C h a n g e   $   v s   P r i o r   P e r i o d < / D i s p l a y N a m e > < V i s i b l e > F a l s e < / V i s i b l e > < / i t e m > < i t e m > < M e a s u r e N a m e > C h a n g e   %   v s   P r i o r   P e r i o d < / M e a s u r e N a m e > < D i s p l a y N a m e > C h a n g e   %   v s   P r i o r   P e r i o d < / D i s p l a y N a m e > < V i s i b l e > F a l s e < / V i s i b l e > < / i t e m > < i t e m > < M e a s u r e N a m e > A c t u a l   B a s e   Y e a r   A m o u n t < / M e a s u r e N a m e > < D i s p l a y N a m e > A c t u a l   B a s e   Y e a r   A m o u n t < / D i s p l a y N a m e > < V i s i b l e > F a l s e < / V i s i b l e > < / i t e m > < i t e m > < M e a s u r e N a m e > A c t u a l   Y o Y % < / M e a s u r e N a m e > < D i s p l a y N a m e > A c t u a l   Y o Y % < / D i s p l a y N a m e > < V i s i b l e > F a l s e < / V i s i b l e > < / i t e m > < i t e m > < M e a s u r e N a m e > A c t u a l   B a s e   Q u a r t e r   A m o u n t < / M e a s u r e N a m e > < D i s p l a y N a m e > A c t u a l   B a s e   Q u a r t e r   A m o u n t < / D i s p l a y N a m e > < V i s i b l e > F a l s e < / V i s i b l e > < / i t e m > < i t e m > < M e a s u r e N a m e > A c t u a l   B a s e   P e r i o d   A m o u n t < / M e a s u r e N a m e > < D i s p l a y N a m e > A c t u a l   B a s e   P e r i o d   A m o u n t < / D i s p l a y N a m e > < V i s i b l e > F a l s e < / V i s i b l e > < / i t e m > < i t e m > < M e a s u r e N a m e > G r o w t h   $ < / M e a s u r e N a m e > < D i s p l a y N a m e > G r o w t h   $ < / D i s p l a y N a m e > < V i s i b l e > F a l s e < / V i s i b l e > < / i t e m > < i t e m > < M e a s u r e N a m e > G r o w t h   % < / M e a s u r e N a m e > < D i s p l a y N a m e > G r o w t h   % < / D i s p l a y N a m e > < V i s i b l e > F a l s e < / V i s i b l e > < / i t e m > < i t e m > < M e a s u r e N a m e > A c t u a l   S a m e   Q u a r t e r   L a s t   Y e a r < / M e a s u r e N a m e > < D i s p l a y N a m e > A c t u a l   S a m e   Q u a r t e r   L a s t   Y e a r < / D i s p l a y N a m e > < V i s i b l e > F a l s e < / V i s i b l e > < / i t e m > < i t e m > < M e a s u r e N a m e > A c t u a l   Q o Q $ < / M e a s u r e N a m e > < D i s p l a y N a m e > A c t u a l   Q o Q $ < / D i s p l a y N a m e > < V i s i b l e > F a l s e < / V i s i b l e > < / i t e m > < i t e m > < M e a s u r e N a m e > A c t u a l   Q o Q % < / M e a s u r e N a m e > < D i s p l a y N a m e > A c t u a l   Q o Q % < / D i s p l a y N a m e > < V i s i b l e > F a l s e < / V i s i b l e > < / i t e m > < i t e m > < M e a s u r e N a m e > A c t u a l   P o P % < / M e a s u r e N a m e > < D i s p l a y N a m e > A c t u a l   P o P % < / D i s p l a y N a m e > < V i s i b l e > F a l s e < / V i s i b l e > < / i t e m > < i t e m > < M e a s u r e N a m e > A c t u a l   C u m u l a t i v e   A m o u n t < / M e a s u r e N a m e > < D i s p l a y N a m e > A c t u a l   C u m u l a t i v e   A m o u n t < / D i s p l a y N a m e > < V i s i b l e > F a l s e < / V i s i b l e > < / i t e m > < i t e m > < M e a s u r e N a m e > S u b - h e a d e r   I s F i l t e r e d < / M e a s u r e N a m e > < D i s p l a y N a m e > S u b - h e a d e r   I s F i l t e r e d < / D i s p l a y N a m e > < V i s i b l e > F a l s e < / V i s i b l e > < / i t e m > < i t e m > < M e a s u r e N a m e > S u b   H e a d e r   D e t a i l < / M e a s u r e N a m e > < D i s p l a y N a m e > S u b   H e a d e r   D e t a i l < / D i s p l a y N a m e > < V i s i b l e > F a l s e < / V i s i b l e > < / i t e m > < i t e m > < M e a s u r e N a m e > P L   A m o u n t < / M e a s u r e N a m e > < D i s p l a y N a m e > P L   A m o u n t < / D i s p l a y N a m e > < V i s i b l e > F a l s e < / V i s i b l e > < / i t e m > < i t e m > < M e a s u r e N a m e > S c e n a r i o   S e l e c t e d < / M e a s u r e N a m e > < D i s p l a y N a m e > S c e n a r i o   S e l e c t e d < / D i s p l a y N a m e > < V i s i b l e > F a l s e < / V i s i b l e > < / i t e m > < i t e m > < M e a s u r e N a m e > S u m   M e t h o d   S e l e c t e d < / M e a s u r e N a m e > < D i s p l a y N a m e > S u m   M e t h o d   S e l e c t e d < / D i s p l a y N a m e > < V i s i b l e > F a l s e < / V i s i b l e > < / i t e m > < i t e m > < M e a s u r e N a m e > P L   S l i c e r   S e l e c t e d < / M e a s u r e N a m e > < D i s p l a y N a m e > P L   S l i c e r   S e l e c t e d < / D i s p l a y N a m e > < V i s i b l e > F a l s e < / V i s i b l e > < / i t e m > < i t e m > < M e a s u r e N a m e > B u d g e t   C u m u l a t i v e   A m o u n t < / M e a s u r e N a m e > < D i s p l a y N a m e > B u d g e t   C u m u l a t i v e   A m o u n t < / D i s p l a y N a m e > < V i s i b l e > F a l s e < / V i s i b l e > < / i t e m > < i t e m > < M e a s u r e N a m e > H o r A n a l y s i s   S e l e c t e d < / M e a s u r e N a m e > < D i s p l a y N a m e > H o r A n a l y s i s   S e l e c t e d < / D i s p l a y N a m e > < V i s i b l e > F a l s e < / V i s i b l e > < / i t e m > < i t e m > < M e a s u r e N a m e > H o r i z o n t a l   A n a l y s i s   A m o u n t < / M e a s u r e N a m e > < D i s p l a y N a m e > H o r i z o n t a l   A n a l y s i s   A m o u n t < / D i s p l a y N a m e > < V i s i b l e > F a l s e < / V i s i b l e > < / i t e m > < i t e m > < M e a s u r e N a m e > R e v e n u e < / M e a s u r e N a m e > < D i s p l a y N a m e > R e v e n u e < / D i s p l a y N a m e > < V i s i b l e > F a l s e < / V i s i b l e > < / i t e m > < i t e m > < M e a s u r e N a m e > %   O v e r   R e v e n u e < / M e a s u r e N a m e > < D i s p l a y N a m e > %   O v e r   R e v e n u e < / D i s p l a y N a m e > < V i s i b l e > F a l s e < / V i s i b l e > < / i t e m > < i t e m > < M e a s u r e N a m e > R e v e n u e   C u m u l a t i v e < / M e a s u r e N a m e > < D i s p l a y N a m e > R e v e n u e   C u m u l a t i v e < / D i s p l a y N a m e > < V i s i b l e > F a l s e < / V i s i b l e > < / i t e m > < i t e m > < M e a s u r e N a m e > %   O v e r   R e v e n u e   C u m u l a t i v e < / M e a s u r e N a m e > < D i s p l a y N a m e > %   O v e r   R e v e n u e   C u m u l a t i v e < / D i s p l a y N a m e > < V i s i b l e > F a l s e < / V i s i b l e > < / i t e m > < i t e m > < M e a s u r e N a m e > V e r t i c a l   A n a l y s i s   A m o u n t < / M e a s u r e N a m e > < D i s p l a y N a m e > V e r t i c a l   A n a l y s i s   A m o u n t < / D i s p l a y N a m e > < V i s i b l e > F a l s e < / V i s i b l e > < / i t e m > < i t e m > < M e a s u r e N a m e > V a r   $   C u m u l a t i v e < / M e a s u r e N a m e > < D i s p l a y N a m e > V a r   $   C u m u l a t i v e < / D i s p l a y N a m e > < V i s i b l e > F a l s e < / V i s i b l e > < / i t e m > < i t e m > < M e a s u r e N a m e > V a r   %   C u m u l a t i v e < / M e a s u r e N a m e > < D i s p l a y N a m e > V a r   %   C u m u l a t i v e < / D i s p l a y N a m e > < V i s i b l e > F a l s e < / V i s i b l e > < / i t e m > < i t e m > < M e a s u r e N a m e > V a r i a n c e   S l i c e r   S e l e c t e d < / M e a s u r e N a m e > < D i s p l a y N a m e > V a r i a n c e   S l i c e r   S e l e c t e d < / D i s p l a y N a m e > < V i s i b l e > F a l s e < / V i s i b l e > < / i t e m > < i t e m > < M e a s u r e N a m e > V a r i a n c e   A n a l y s i s   A m o u n t < / M e a s u r e N a m e > < D i s p l a y N a m e > V a r i a n c e   A n a l y s i s   A m o u n t < / D i s p l a y N a m e > < V i s i b l e > F a l s e < / V i s i b l e > < / i t e m > < i t e m > < M e a s u r e N a m e > P e r i o d   S e l e c t e d < / M e a s u r e N a m e > < D i s p l a y N a m e > P e r i o d   S e l e c t e d < / D i s p l a y N a m e > < V i s i b l e > F a l s e < / V i s i b l e > < / i t e m > < i t e m > < M e a s u r e N a m e > D B   A c t u a l   A c c o u n t   A m o u n t < / M e a s u r e N a m e > < D i s p l a y N a m e > D B   A c t u a l   A c c o u n t   A m o u n t < / D i s p l a y N a m e > < V i s i b l e > F a l s e < / V i s i b l e > < / i t e m > < i t e m > < M e a s u r e N a m e > D B   B u d g e t   A c c o u n t   A m o u n t < / M e a s u r e N a m e > < D i s p l a y N a m e > D B   B u d g e t   A c c o u n t   A m o u n t < / D i s p l a y N a m e > < V i s i b l e > F a l s e < / V i s i b l e > < / i t e m > < i t e m > < M e a s u r e N a m e > D B   V a r   $   A m o u n t < / M e a s u r e N a m e > < D i s p l a y N a m e > D B   V a r   $   A m o u n t < / D i s p l a y N a m e > < V i s i b l e > F a l s e < / V i s i b l e > < / i t e m > < i t e m > < M e a s u r e N a m e > D B   V a r   %   A m o u n t < / M e a s u r e N a m e > < D i s p l a y N a m e > D B   V a r   %   A m o u n t < / D i s p l a y N a m e > < V i s i b l e > F a l s e < / V i s i b l e > < / i t e m > < / C a l c u l a t e d F i e l d s > < S A H o s t H a s h > 0 < / S A H o s t H a s h > < G e m i n i F i e l d L i s t V i s i b l e > T r u e < / G e m i n i F i e l d L i s t V i s i b l e > < / S e t t i n g s > ] ] > < / C u s t o m C o n t e n t > < / G e m i n i > 
</file>

<file path=customXml/item10.xml>��< ? x m l   v e r s i o n = " 1 . 0 "   e n c o d i n g = " U T F - 1 6 " ? > < G e m i n i   x m l n s = " h t t p : / / g e m i n i / p i v o t c u s t o m i z a t i o n / S a n d b o x N o n E m p t y " > < C u s t o m C o n t e n t > < ! [ C D A T A [ 1 ] ] > < / C u s t o m C o n t e n t > < / G e m i n i > 
</file>

<file path=customXml/item11.xml>��< ? x m l   v e r s i o n = " 1 . 0 "   e n c o d i n g = " U T F - 1 6 " ? > < G e m i n i   x m l n s = " h t t p : / / g e m i n i / p i v o t c u s t o m i z a t i o n / T a b l e X M L _ H e a d e r _ 9 9 2 3 0 4 e 9 - 9 a f d - 4 6 6 3 - 8 7 5 0 - f 9 9 e 5 8 3 b d 3 c f " > < C u s t o m C o n t e n t > < ! [ C D A T A [ < T a b l e W i d g e t G r i d S e r i a l i z a t i o n   x m l n s : x s d = " h t t p : / / w w w . w 3 . o r g / 2 0 0 1 / X M L S c h e m a "   x m l n s : x s i = " h t t p : / / w w w . w 3 . o r g / 2 0 0 1 / X M L S c h e m a - i n s t a n c e " > < C o l u m n S u g g e s t e d T y p e   / > < C o l u m n F o r m a t   / > < C o l u m n A c c u r a c y   / > < C o l u m n C u r r e n c y S y m b o l   / > < C o l u m n P o s i t i v e P a t t e r n   / > < C o l u m n N e g a t i v e P a t t e r n   / > < C o l u m n W i d t h s > < i t e m > < k e y > < s t r i n g > H E A D E R   K E Y < / s t r i n g > < / k e y > < v a l u e > < i n t > 4 3 8 < / i n t > < / v a l u e > < / i t e m > < i t e m > < k e y > < s t r i n g > H E A D E R < / s t r i n g > < / k e y > < v a l u e > < i n t > 8 3 < / i n t > < / v a l u e > < / i t e m > < i t e m > < k e y > < s t r i n g > D E T A I L S < / s t r i n g > < / k e y > < v a l u e > < i n t > 8 1 < / i n t > < / v a l u e > < / i t e m > < i t e m > < k e y > < s t r i n g > C A L C U L A T I O N < / s t r i n g > < / k e y > < v a l u e > < i n t > 1 1 4 < / i n t > < / v a l u e > < / i t e m > < i t e m > < k e y > < s t r i n g > V A R   C A L C U L A T I O N < / s t r i n g > < / k e y > < v a l u e > < i n t > 1 4 0 < / i n t > < / v a l u e > < / i t e m > < i t e m > < k e y > < s t r i n g > C A T E G O R Y < / s t r i n g > < / k e y > < v a l u e > < i n t > 9 6 < / i n t > < / v a l u e > < / i t e m > < / C o l u m n W i d t h s > < C o l u m n D i s p l a y I n d e x > < i t e m > < k e y > < s t r i n g > H E A D E R   K E Y < / s t r i n g > < / k e y > < v a l u e > < i n t > 0 < / i n t > < / v a l u e > < / i t e m > < i t e m > < k e y > < s t r i n g > H E A D E R < / s t r i n g > < / k e y > < v a l u e > < i n t > 1 < / i n t > < / v a l u e > < / i t e m > < i t e m > < k e y > < s t r i n g > D E T A I L S < / s t r i n g > < / k e y > < v a l u e > < i n t > 2 < / i n t > < / v a l u e > < / i t e m > < i t e m > < k e y > < s t r i n g > C A L C U L A T I O N < / s t r i n g > < / k e y > < v a l u e > < i n t > 3 < / i n t > < / v a l u e > < / i t e m > < i t e m > < k e y > < s t r i n g > V A R   C A L C U L A T I O N < / s t r i n g > < / k e y > < v a l u e > < i n t > 4 < / i n t > < / v a l u e > < / i t e m > < i t e m > < k e y > < s t r i n g > C A T E G O R Y < / 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c e 5 5 1 4 5 9 - 4 7 d 3 - 4 2 f 2 - 9 1 4 2 - 9 3 9 b 6 a 5 5 5 8 5 f " > < C u s t o m C o n t e n t > < ! [ C D A T A [ < ? x m l   v e r s i o n = " 1 . 0 "   e n c o d i n g = " u t f - 1 6 " ? > < S e t t i n g s > < C a l c u l a t e d F i e l d s > < i t e m > < M e a s u r e N a m e > A c t u a l   A m o u n t < / M e a s u r e N a m e > < D i s p l a y N a m e > A c t u a l   A m o u n t < / D i s p l a y N a m e > < V i s i b l e > F a l s e < / V i s i b l e > < / i t e m > < i t e m > < M e a s u r e N a m e > A c t u a l   A m o u n t   w /   R e p o r t   S i g n < / M e a s u r e N a m e > < D i s p l a y N a m e > A c t u a l   A m o u n t   w /   R e p o r t   S i g n < / D i s p l a y N a m e > < V i s i b l e > F a l s e < / V i s i b l e > < / i t e m > < i t e m > < M e a s u r e N a m e > A c t u a l   A m o u n t   w /   C a l c u l a t i o n   S i g n < / M e a s u r e N a m e > < D i s p l a y N a m e > A c t u a l   A m o u n t   w /   C a l c u l a t i o n   S i g n < / D i s p l a y N a m e > < V i s i b l e > F a l s e < / V i s i b l e > < / i t e m > < i t e m > < M e a s u r e N a m e > A c t u a l   R u n n i n g   S u m < / M e a s u r e N a m e > < D i s p l a y N a m e > A c t u a l   R u n n i n g   S u m < / D i s p l a y N a m e > < V i s i b l e > F a l s e < / V i s i b l e > < / i t e m > < i t e m > < M e a s u r e N a m e > A c t u a l   T o t a l   E x p e n s e s < / M e a s u r e N a m e > < D i s p l a y N a m e > A c t u a l   T o t a l   E x p e n s e s < / D i s p l a y N a m e > < V i s i b l e > F a l s e < / V i s i b l e > < / i t e m > < i t e m > < M e a s u r e N a m e > A c t u a l   H e a d e r   A m o u n t < / M e a s u r e N a m e > < D i s p l a y N a m e > A c t u a l   H e a d e r   A m o u n t < / D i s p l a y N a m e > < V i s i b l e > F a l s e < / V i s i b l e > < / i t e m > < i t e m > < M e a s u r e N a m e > A c t u a l   R e p o r t   A m o u n t < / M e a s u r e N a m e > < D i s p l a y N a m e > A c t u a l   R e p o r t   A m o u n t < / D i s p l a y N a m e > < V i s i b l e > F a l s e < / V i s i b l e > < / i t e m > < i t e m > < M e a s u r e N a m e > H e a d e r   D e t a i l < / M e a s u r e N a m e > < D i s p l a y N a m e > H e a d e r   D e t a i l < / D i s p l a y N a m e > < V i s i b l e > F a l s e < / V i s i b l e > < / i t e m > < i t e m > < M e a s u r e N a m e > H e a d e r   C a l c u l a t i o n < / M e a s u r e N a m e > < D i s p l a y N a m e > H e a d e r   C a l c u l a t i o n < / D i s p l a y N a m e > < V i s i b l e > F a l s e < / V i s i b l e > < / i t e m > < i t e m > < M e a s u r e N a m e > A c c o u n t   I s F i l t e r e d < / M e a s u r e N a m e > < D i s p l a y N a m e > A c c o u n t   I s F i l t e r e d < / D i s p l a y N a m e > < V i s i b l e > F a l s e < / V i s i b l e > < / i t e m > < i t e m > < M e a s u r e N a m e > B u d g e t   A m o u n t < / M e a s u r e N a m e > < D i s p l a y N a m e > B u d g e t   A m o u n t < / D i s p l a y N a m e > < V i s i b l e > F a l s e < / V i s i b l e > < / i t e m > < i t e m > < M e a s u r e N a m e > B u d g e t   A m o u n t   w /   R e p o r t   S i g n < / M e a s u r e N a m e > < D i s p l a y N a m e > B u d g e t   A m o u n t   w /   R e p o r t   S i g n < / D i s p l a y N a m e > < V i s i b l e > F a l s e < / V i s i b l e > < / i t e m > < i t e m > < M e a s u r e N a m e > B u d g e t   A m o u n t   w /   C a l c u l a t i o n   S i g n < / M e a s u r e N a m e > < D i s p l a y N a m e > B u d g e t   A m o u n t   w /   C a l c u l a t i o n   S i g n < / D i s p l a y N a m e > < V i s i b l e > F a l s e < / V i s i b l e > < / i t e m > < i t e m > < M e a s u r e N a m e > B u d g e t   R u n n i n g   S u m < / M e a s u r e N a m e > < D i s p l a y N a m e > B u d g e t   R u n n i n g   S u m < / D i s p l a y N a m e > < V i s i b l e > F a l s e < / V i s i b l e > < / i t e m > < i t e m > < M e a s u r e N a m e > B u d g e t   T o t a l   E x p e n s e < / M e a s u r e N a m e > < D i s p l a y N a m e > B u d g e t   T o t a l   E x p e n s e < / D i s p l a y N a m e > < V i s i b l e > F a l s e < / V i s i b l e > < / i t e m > < i t e m > < M e a s u r e N a m e > B u d g e t   H e a d e r   A m o u n t < / M e a s u r e N a m e > < D i s p l a y N a m e > B u d g e t   H e a d e r   A m o u n t < / D i s p l a y N a m e > < V i s i b l e > F a l s e < / V i s i b l e > < / i t e m > < i t e m > < M e a s u r e N a m e > B u d g e t   R e p o r t   A m o u n t < / M e a s u r e N a m e > < D i s p l a y N a m e > B u d g e t   R e p o r t   A m o u n t < / D i s p l a y N a m e > < V i s i b l e > F a l s e < / V i s i b l e > < / i t e m > < i t e m > < M e a s u r e N a m e > V a r   $ < / M e a s u r e N a m e > < D i s p l a y N a m e > V a r   $ < / D i s p l a y N a m e > < V i s i b l e > F a l s e < / V i s i b l e > < / i t e m > < i t e m > < M e a s u r e N a m e > V a r   % < / M e a s u r e N a m e > < D i s p l a y N a m e > V a r   % < / D i s p l a y N a m e > < V i s i b l e > F a l s e < / V i s i b l e > < / i t e m > < i t e m > < M e a s u r e N a m e > A c t u a l   P r i o r   F i s c a l   Y e a r < / M e a s u r e N a m e > < D i s p l a y N a m e > A c t u a l   P r i o r   F i s c a l   Y e a r < / D i s p l a y N a m e > < V i s i b l e > F a l s e < / V i s i b l e > < / i t e m > < i t e m > < M e a s u r e N a m e > A c t u a l   P r i o r   Q u a r t e r < / M e a s u r e N a m e > < D i s p l a y N a m e > A c t u a l   P r i o r   Q u a r t e r < / D i s p l a y N a m e > < V i s i b l e > F a l s e < / V i s i b l e > < / i t e m > < i t e m > < M e a s u r e N a m e > A c t u a l   P r i o r   P e r i o d   A m o u n t < / M e a s u r e N a m e > < D i s p l a y N a m e > A c t u a l   P r i o r   P e r i o d   A m o u n t < / D i s p l a y N a m e > < V i s i b l e > F a l s e < / V i s i b l e > < / i t e m > < i t e m > < M e a s u r e N a m e > C h a n g e   $   v s   P r i o r   P e r i o d < / M e a s u r e N a m e > < D i s p l a y N a m e > C h a n g e   $   v s   P r i o r   P e r i o d < / D i s p l a y N a m e > < V i s i b l e > F a l s e < / V i s i b l e > < / i t e m > < i t e m > < M e a s u r e N a m e > C h a n g e   %   v s   P r i o r   P e r i o d < / M e a s u r e N a m e > < D i s p l a y N a m e > C h a n g e   %   v s   P r i o r   P e r i o d < / D i s p l a y N a m e > < V i s i b l e > F a l s e < / V i s i b l e > < / i t e m > < i t e m > < M e a s u r e N a m e > A c t u a l   B a s e   Y e a r   A m o u n t < / M e a s u r e N a m e > < D i s p l a y N a m e > A c t u a l   B a s e   Y e a r   A m o u n t < / D i s p l a y N a m e > < V i s i b l e > F a l s e < / V i s i b l e > < / i t e m > < i t e m > < M e a s u r e N a m e > A c t u a l   Y o Y % < / M e a s u r e N a m e > < D i s p l a y N a m e > A c t u a l   Y o Y % < / D i s p l a y N a m e > < V i s i b l e > F a l s e < / V i s i b l e > < / i t e m > < i t e m > < M e a s u r e N a m e > A c t u a l   B a s e   Q u a r t e r   A m o u n t < / M e a s u r e N a m e > < D i s p l a y N a m e > A c t u a l   B a s e   Q u a r t e r   A m o u n t < / D i s p l a y N a m e > < V i s i b l e > F a l s e < / V i s i b l e > < / i t e m > < i t e m > < M e a s u r e N a m e > A c t u a l   B a s e   P e r i o d   A m o u n t < / M e a s u r e N a m e > < D i s p l a y N a m e > A c t u a l   B a s e   P e r i o d   A m o u n t < / D i s p l a y N a m e > < V i s i b l e > F a l s e < / V i s i b l e > < / i t e m > < i t e m > < M e a s u r e N a m e > G r o w t h   $ < / M e a s u r e N a m e > < D i s p l a y N a m e > G r o w t h   $ < / D i s p l a y N a m e > < V i s i b l e > F a l s e < / V i s i b l e > < / i t e m > < i t e m > < M e a s u r e N a m e > G r o w t h   % < / M e a s u r e N a m e > < D i s p l a y N a m e > G r o w t h   % < / D i s p l a y N a m e > < V i s i b l e > F a l s e < / V i s i b l e > < / i t e m > < i t e m > < M e a s u r e N a m e > A c t u a l   S a m e   Q u a r t e r   L a s t   Y e a r < / M e a s u r e N a m e > < D i s p l a y N a m e > A c t u a l   S a m e   Q u a r t e r   L a s t   Y e a r < / D i s p l a y N a m e > < V i s i b l e > F a l s e < / V i s i b l e > < / i t e m > < i t e m > < M e a s u r e N a m e > A c t u a l   Q o Q $ < / M e a s u r e N a m e > < D i s p l a y N a m e > A c t u a l   Q o Q $ < / D i s p l a y N a m e > < V i s i b l e > F a l s e < / V i s i b l e > < / i t e m > < i t e m > < M e a s u r e N a m e > A c t u a l   Q o Q % < / M e a s u r e N a m e > < D i s p l a y N a m e > A c t u a l   Q o Q % < / D i s p l a y N a m e > < V i s i b l e > F a l s e < / V i s i b l e > < / i t e m > < i t e m > < M e a s u r e N a m e > A c t u a l   P o P % < / M e a s u r e N a m e > < D i s p l a y N a m e > A c t u a l   P o P % < / D i s p l a y N a m e > < V i s i b l e > F a l s e < / V i s i b l e > < / i t e m > < i t e m > < M e a s u r e N a m e > A c t u a l   C u m u l a t i v e   A m o u n t < / M e a s u r e N a m e > < D i s p l a y N a m e > A c t u a l   C u m u l a t i v e   A m o u n t < / D i s p l a y N a m e > < V i s i b l e > F a l s e < / V i s i b l e > < / i t e m > < i t e m > < M e a s u r e N a m e > S u b - h e a d e r   I s F i l t e r e d < / M e a s u r e N a m e > < D i s p l a y N a m e > S u b - h e a d e r   I s F i l t e r e d < / D i s p l a y N a m e > < V i s i b l e > F a l s e < / V i s i b l e > < / i t e m > < i t e m > < M e a s u r e N a m e > S u b   H e a d e r   D e t a i l < / M e a s u r e N a m e > < D i s p l a y N a m e > S u b   H e a d e r   D e t a i l < / D i s p l a y N a m e > < V i s i b l e > F a l s e < / V i s i b l e > < / i t e m > < i t e m > < M e a s u r e N a m e > P L   A m o u n t < / M e a s u r e N a m e > < D i s p l a y N a m e > P L   A m o u n t < / D i s p l a y N a m e > < V i s i b l e > F a l s e < / V i s i b l e > < / i t e m > < i t e m > < M e a s u r e N a m e > S c e n a r i o   S e l e c t e d < / M e a s u r e N a m e > < D i s p l a y N a m e > S c e n a r i o   S e l e c t e d < / D i s p l a y N a m e > < V i s i b l e > F a l s e < / V i s i b l e > < / i t e m > < i t e m > < M e a s u r e N a m e > S u m   M e t h o d   S e l e c t e d < / M e a s u r e N a m e > < D i s p l a y N a m e > S u m   M e t h o d   S e l e c t e d < / D i s p l a y N a m e > < V i s i b l e > F a l s e < / V i s i b l e > < / i t e m > < i t e m > < M e a s u r e N a m e > P L   S l i c e r   S e l e c t e d < / M e a s u r e N a m e > < D i s p l a y N a m e > P L   S l i c e r   S e l e c t e d < / D i s p l a y N a m e > < V i s i b l e > F a l s e < / V i s i b l e > < / i t e m > < i t e m > < M e a s u r e N a m e > B u d g e t   C u m u l a t i v e   A m o u n t < / M e a s u r e N a m e > < D i s p l a y N a m e > B u d g e t   C u m u l a t i v e   A m o u n t < / D i s p l a y N a m e > < V i s i b l e > F a l s e < / V i s i b l e > < / i t e m > < i t e m > < M e a s u r e N a m e > H o r A n a l y s i s   S e l e c t e d < / M e a s u r e N a m e > < D i s p l a y N a m e > H o r A n a l y s i s   S e l e c t e d < / D i s p l a y N a m e > < V i s i b l e > F a l s e < / V i s i b l e > < / i t e m > < i t e m > < M e a s u r e N a m e > H o r i z o n t a l   A n a l y s i s   A m o u n t < / M e a s u r e N a m e > < D i s p l a y N a m e > H o r i z o n t a l   A n a l y s i s   A m o u n t < / D i s p l a y N a m e > < V i s i b l e > F a l s e < / V i s i b l e > < / i t e m > < i t e m > < M e a s u r e N a m e > R e v e n u e < / M e a s u r e N a m e > < D i s p l a y N a m e > R e v e n u e < / D i s p l a y N a m e > < V i s i b l e > F a l s e < / V i s i b l e > < / i t e m > < i t e m > < M e a s u r e N a m e > %   O v e r   R e v e n u e < / M e a s u r e N a m e > < D i s p l a y N a m e > %   O v e r   R e v e n u e < / D i s p l a y N a m e > < V i s i b l e > F a l s e < / V i s i b l e > < / i t e m > < i t e m > < M e a s u r e N a m e > R e v e n u e   C u m u l a t i v e < / M e a s u r e N a m e > < D i s p l a y N a m e > R e v e n u e   C u m u l a t i v e < / D i s p l a y N a m e > < V i s i b l e > F a l s e < / V i s i b l e > < / i t e m > < i t e m > < M e a s u r e N a m e > %   O v e r   R e v e n u e   C u m u l a t i v e < / M e a s u r e N a m e > < D i s p l a y N a m e > %   O v e r   R e v e n u e   C u m u l a t i v e < / D i s p l a y N a m e > < V i s i b l e > F a l s e < / V i s i b l e > < / i t e m > < i t e m > < M e a s u r e N a m e > V e r t i c a l   A n a l y s i s   A m o u n t < / M e a s u r e N a m e > < D i s p l a y N a m e > V e r t i c a l   A n a l y s i s   A m o u n t < / D i s p l a y N a m e > < V i s i b l e > F a l s e < / V i s i b l e > < / i t e m > < i t e m > < M e a s u r e N a m e > V a r   $   C u m u l a t i v e < / M e a s u r e N a m e > < D i s p l a y N a m e > V a r   $   C u m u l a t i v e < / D i s p l a y N a m e > < V i s i b l e > F a l s e < / V i s i b l e > < / i t e m > < i t e m > < M e a s u r e N a m e > V a r   %   C u m u l a t i v e < / M e a s u r e N a m e > < D i s p l a y N a m e > V a r   %   C u m u l a t i v e < / D i s p l a y N a m e > < V i s i b l e > F a l s e < / V i s i b l e > < / i t e m > < i t e m > < M e a s u r e N a m e > V a r i a n c e   S l i c e r   S e l e c t e d < / M e a s u r e N a m e > < D i s p l a y N a m e > V a r i a n c e   S l i c e r   S e l e c t e d < / D i s p l a y N a m e > < V i s i b l e > F a l s e < / V i s i b l e > < / i t e m > < i t e m > < M e a s u r e N a m e > V a r i a n c e   A n a l y s i s   A m o u n t < / M e a s u r e N a m e > < D i s p l a y N a m e > V a r i a n c e   A n a l y s i s   A m o u n t < / D i s p l a y N a m e > < V i s i b l e > F a l s e < / V i s i b l e > < / i t e m > < i t e m > < M e a s u r e N a m e > P e r i o d   S e l e c t e d < / M e a s u r e N a m e > < D i s p l a y N a m e > P e r i o d   S e l e c t e d < / D i s p l a y N a m e > < V i s i b l e > F a l s e < / V i s i b l e > < / i t e m > < i t e m > < M e a s u r e N a m e > D B   A c t u a l   A c c o u n t   A m o u n t < / M e a s u r e N a m e > < D i s p l a y N a m e > D B   A c t u a l   A c c o u n t   A m o u n t < / D i s p l a y N a m e > < V i s i b l e > F a l s e < / V i s i b l e > < / i t e m > < i t e m > < M e a s u r e N a m e > D B   B u d g e t   A c c o u n t   A m o u n t < / M e a s u r e N a m e > < D i s p l a y N a m e > D B   B u d g e t   A c c o u n t   A m o u n t < / D i s p l a y N a m e > < V i s i b l e > F a l s e < / V i s i b l e > < / i t e m > < i t e m > < M e a s u r e N a m e > D B   V a r   $   A m o u n t < / M e a s u r e N a m e > < D i s p l a y N a m e > D B   V a r   $   A m o u n t < / D i s p l a y N a m e > < V i s i b l e > F a l s e < / V i s i b l e > < / i t e m > < i t e m > < M e a s u r e N a m e > D B   V a r   %   A m o u n t < / M e a s u r e N a m e > < D i s p l a y N a m e > D B   V a r   %   A m o u n t < / D i s p l a y N a m e > < V i s i b l e > F a l s e < / V i s i b l e > < / i t e m > < i t e m > < M e a s u r e N a m e > T i m e   I n t e r v a l   S e l e c t e d < / M e a s u r e N a m e > < D i s p l a y N a m e > T i m e   I n t e r v a l   S e l e c t e d < / D i s p l a y N a m e > < V i s i b l e > F a l s e < / V i s i b l e > < / i t e m > < i t e m > < M e a s u r e N a m e > A c t u a l   R e p o r t   A m o u n t   w /   T i m e   F i l t e r < / M e a s u r e N a m e > < D i s p l a y N a m e > A c t u a l   R e p o r t   A m o u n t   w /   T i m e   F i l t e r < / D i s p l a y N a m e > < V i s i b l e > F a l s e < / V i s i b l e > < / i t e m > < i t e m > < M e a s u r e N a m e > V a r   $   w /   T i m e   F i l t e r < / M e a s u r e N a m e > < D i s p l a y N a m e > V a r   $   w /   T i m e   F i l t e r < / D i s p l a y N a m e > < V i s i b l e > F a l s e < / V i s i b l e > < / i t e m > < i t e m > < M e a s u r e N a m e > V a r   %   w /   T i m e   F i l t e r < / M e a s u r e N a m e > < D i s p l a y N a m e > V a r   %   w /   T i m e   F i l t e r < / D i s p l a y N a m e > < V i s i b l e > F a l s e < / V i s i b l e > < / i t e m > < i t e m > < M e a s u r e N a m e > G r o w t h   %   w /   T i m e   F i l t e r < / M e a s u r e N a m e > < D i s p l a y N a m e > G r o w t h   %   w /   T i m e   F i l t e r < / D i s p l a y N a m e > < V i s i b l e > F a l s e < / V i s i b l e > < / i t e m > < i t e m > < M e a s u r e N a m e > %   O v e r   R e v e n u e   w /   T i m e   F i l t e r < / M e a s u r e N a m e > < D i s p l a y N a m e > %   O v e r   R e v e n u e   w /   T i m e   F i l t e r < / D i s p l a y N a m e > < V i s i b l e > F a l s e < / V i s i b l e > < / i t e m > < / C a l c u l a t e d F i e l d s > < S A H o s t H a s h > 0 < / S A H o s t H a s h > < G e m i n i F i e l d L i s t V i s i b l e > T r u e < / G e m i n i F i e l d L i s t V i s i b l e > < / S e t t i n g s > ] ] > < / C u s t o m C o n t e n t > < / G e m i n i > 
</file>

<file path=customXml/item14.xml>��< ? x m l   v e r s i o n = " 1 . 0 "   e n c o d i n g = " U T F - 1 6 " ? > < G e m i n i   x m l n s = " h t t p : / / g e m i n i / p i v o t c u s t o m i z a t i o n / T a b l e X M L _ R e p V a r S l i c e r " > < C u s t o m C o n t e n t > < ! [ C D A T A [ < T a b l e W i d g e t G r i d S e r i a l i z a t i o n   x m l n s : x s d = " h t t p : / / w w w . w 3 . o r g / 2 0 0 1 / X M L S c h e m a "   x m l n s : x s i = " h t t p : / / w w w . w 3 . o r g / 2 0 0 1 / X M L S c h e m a - i n s t a n c e " > < C o l u m n S u g g e s t e d T y p e   / > < C o l u m n F o r m a t   / > < C o l u m n A c c u r a c y   / > < C o l u m n C u r r e n c y S y m b o l   / > < C o l u m n P o s i t i v e P a t t e r n   / > < C o l u m n N e g a t i v e P a t t e r n   / > < C o l u m n W i d t h s > < i t e m > < k e y > < s t r i n g > K E Y < / s t r i n g > < / k e y > < v a l u e > < i n t > 2 7 6 < / i n t > < / v a l u e > < / i t e m > < i t e m > < k e y > < s t r i n g > V A R I A N C E   S L I C E R < / s t r i n g > < / k e y > < v a l u e > < i n t > 1 3 4 < / i n t > < / v a l u e > < / i t e m > < i t e m > < k e y > < s t r i n g > S U M   M E T H O D   K E Y < / s t r i n g > < / k e y > < v a l u e > < i n t > 1 1 8 < / i n t > < / v a l u e > < / i t e m > < i t e m > < k e y > < s t r i n g > D A T A   T Y P E   K E Y < / s t r i n g > < / k e y > < v a l u e > < i n t > 9 6 < / i n t > < / v a l u e > < / i t e m > < / C o l u m n W i d t h s > < C o l u m n D i s p l a y I n d e x > < i t e m > < k e y > < s t r i n g > K E Y < / s t r i n g > < / k e y > < v a l u e > < i n t > 0 < / i n t > < / v a l u e > < / i t e m > < i t e m > < k e y > < s t r i n g > V A R I A N C E   S L I C E R < / s t r i n g > < / k e y > < v a l u e > < i n t > 1 < / i n t > < / v a l u e > < / i t e m > < i t e m > < k e y > < s t r i n g > S U M   M E T H O D   K E Y < / s t r i n g > < / k e y > < v a l u e > < i n t > 3 < / i n t > < / v a l u e > < / i t e m > < i t e m > < k e y > < s t r i n g > D A T A   T Y P E   K E Y < / 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D B _ T i m e I n t e r v a l S l i c e r " > < C u s t o m C o n t e n t > < ! [ C D A T A [ < T a b l e W i d g e t G r i d S e r i a l i z a t i o n   x m l n s : x s d = " h t t p : / / w w w . w 3 . o r g / 2 0 0 1 / X M L S c h e m a "   x m l n s : x s i = " h t t p : / / w w w . w 3 . o r g / 2 0 0 1 / X M L S c h e m a - i n s t a n c e " > < C o l u m n S u g g e s t e d T y p e   / > < C o l u m n F o r m a t   / > < C o l u m n A c c u r a c y   / > < C o l u m n C u r r e n c y S y m b o l   / > < C o l u m n P o s i t i v e P a t t e r n   / > < C o l u m n N e g a t i v e P a t t e r n   / > < C o l u m n W i d t h s > < i t e m > < k e y > < s t r i n g > K E Y < / s t r i n g > < / k e y > < v a l u e > < i n t > 3 3 0 < / i n t > < / v a l u e > < / i t e m > < i t e m > < k e y > < s t r i n g > T I M E   I N T E R V A L < / s t r i n g > < / k e y > < v a l u e > < i n t > 1 2 4 < / i n t > < / v a l u e > < / i t e m > < / C o l u m n W i d t h s > < C o l u m n D i s p l a y I n d e x > < i t e m > < k e y > < s t r i n g > K E Y < / s t r i n g > < / k e y > < v a l u e > < i n t > 0 < / i n t > < / v a l u e > < / i t e m > < i t e m > < k e y > < s t r i n g > T I M E   I N T E R V A L < / 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X M L _ A c t u a l _ f c 5 8 d 8 6 8 - f 7 7 5 - 4 4 a b - a d c 1 - c 5 0 3 d 0 3 5 2 4 b 6 " > < C u s t o m C o n t e n t > < ! [ C D A T A [ < T a b l e W i d g e t G r i d S e r i a l i z a t i o n   x m l n s : x s d = " h t t p : / / w w w . w 3 . o r g / 2 0 0 1 / X M L S c h e m a "   x m l n s : x s i = " h t t p : / / w w w . w 3 . o r g / 2 0 0 1 / X M L S c h e m a - i n s t a n c e " > < C o l u m n S u g g e s t e d T y p e   / > < C o l u m n F o r m a t   / > < C o l u m n A c c u r a c y   / > < C o l u m n C u r r e n c y S y m b o l   / > < C o l u m n P o s i t i v e P a t t e r n   / > < C o l u m n N e g a t i v e P a t t e r n   / > < C o l u m n W i d t h s > < i t e m > < k e y > < s t r i n g > A C C O U N T   K E Y < / s t r i n g > < / k e y > < v a l u e > < i n t > 3 0 1 < / i n t > < / v a l u e > < / i t e m > < i t e m > < k e y > < s t r i n g > P E R I O D   K E Y < / s t r i n g > < / k e y > < v a l u e > < i n t > 2 7 4 < / i n t > < / v a l u e > < / i t e m > < i t e m > < k e y > < s t r i n g > A M O U N T < / s t r i n g > < / k e y > < v a l u e > < i n t > 8 9 < / i n t > < / v a l u e > < / i t e m > < i t e m > < k e y > < s t r i n g > S C E N A R I O   K E Y < / s t r i n g > < / k e y > < v a l u e > < i n t > 1 1 7 < / i n t > < / v a l u e > < / i t e m > < / C o l u m n W i d t h s > < C o l u m n D i s p l a y I n d e x > < i t e m > < k e y > < s t r i n g > A C C O U N T   K E Y < / s t r i n g > < / k e y > < v a l u e > < i n t > 0 < / i n t > < / v a l u e > < / i t e m > < i t e m > < k e y > < s t r i n g > P E R I O D   K E Y < / s t r i n g > < / k e y > < v a l u e > < i n t > 1 < / i n t > < / v a l u e > < / i t e m > < i t e m > < k e y > < s t r i n g > A M O U N T < / s t r i n g > < / k e y > < v a l u e > < i n t > 2 < / i n t > < / v a l u e > < / i t e m > < i t e m > < k e y > < s t r i n g > S C E N A R I O   K E Y < / s t r i n g > < / k e y > < v a l u e > < i n t > 3 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d c e 0 4 8 d a - e c 4 6 - 4 d a d - b 3 7 6 - 7 3 5 c 4 2 7 8 9 6 8 0 " > < C u s t o m C o n t e n t > < ! [ C D A T A [ < ? x m l   v e r s i o n = " 1 . 0 "   e n c o d i n g = " u t f - 1 6 " ? > < S e t t i n g s > < C a l c u l a t e d F i e l d s > < i t e m > < M e a s u r e N a m e > A c t u a l   A m o u n t < / M e a s u r e N a m e > < D i s p l a y N a m e > A c t u a l   A m o u n t < / D i s p l a y N a m e > < V i s i b l e > F a l s e < / V i s i b l e > < / i t e m > < i t e m > < M e a s u r e N a m e > A c t u a l   A m o u n t   w /   R e p o r t   S i g n < / M e a s u r e N a m e > < D i s p l a y N a m e > A c t u a l   A m o u n t   w /   R e p o r t   S i g n < / D i s p l a y N a m e > < V i s i b l e > F a l s e < / V i s i b l e > < / i t e m > < i t e m > < M e a s u r e N a m e > A c t u a l   A m o u n t   w /   C a l c u l a t i o n   S i g n < / M e a s u r e N a m e > < D i s p l a y N a m e > A c t u a l   A m o u n t   w /   C a l c u l a t i o n   S i g n < / D i s p l a y N a m e > < V i s i b l e > F a l s e < / V i s i b l e > < / i t e m > < i t e m > < M e a s u r e N a m e > A c t u a l   R u n n i n g   S u m < / M e a s u r e N a m e > < D i s p l a y N a m e > A c t u a l   R u n n i n g   S u m < / D i s p l a y N a m e > < V i s i b l e > F a l s e < / V i s i b l e > < / i t e m > < i t e m > < M e a s u r e N a m e > A c t u a l   T o t a l   E x p e n s e s < / M e a s u r e N a m e > < D i s p l a y N a m e > A c t u a l   T o t a l   E x p e n s e s < / D i s p l a y N a m e > < V i s i b l e > F a l s e < / V i s i b l e > < / i t e m > < i t e m > < M e a s u r e N a m e > A c t u a l   H e a d e r   A m o u n t < / M e a s u r e N a m e > < D i s p l a y N a m e > A c t u a l   H e a d e r   A m o u n t < / D i s p l a y N a m e > < V i s i b l e > F a l s e < / V i s i b l e > < / i t e m > < i t e m > < M e a s u r e N a m e > A c t u a l   R e p o r t   A m o u n t < / M e a s u r e N a m e > < D i s p l a y N a m e > A c t u a l   R e p o r t   A m o u n t < / D i s p l a y N a m e > < V i s i b l e > F a l s e < / V i s i b l e > < / i t e m > < i t e m > < M e a s u r e N a m e > H e a d e r   D e t a i l < / M e a s u r e N a m e > < D i s p l a y N a m e > H e a d e r   D e t a i l < / D i s p l a y N a m e > < V i s i b l e > F a l s e < / V i s i b l e > < / i t e m > < i t e m > < M e a s u r e N a m e > H e a d e r   C a l c u l a t i o n < / M e a s u r e N a m e > < D i s p l a y N a m e > H e a d e r   C a l c u l a t i o n < / D i s p l a y N a m e > < V i s i b l e > F a l s e < / V i s i b l e > < / i t e m > < i t e m > < M e a s u r e N a m e > A c c o u n t   I s F i l t e r e d < / M e a s u r e N a m e > < D i s p l a y N a m e > A c c o u n t   I s F i l t e r e d < / D i s p l a y N a m e > < V i s i b l e > F a l s e < / V i s i b l e > < / i t e m > < i t e m > < M e a s u r e N a m e > B u d g e t   A m o u n t < / M e a s u r e N a m e > < D i s p l a y N a m e > B u d g e t   A m o u n t < / D i s p l a y N a m e > < V i s i b l e > F a l s e < / V i s i b l e > < / i t e m > < i t e m > < M e a s u r e N a m e > B u d g e t   A m o u n t   w /   R e p o r t   S i g n < / M e a s u r e N a m e > < D i s p l a y N a m e > B u d g e t   A m o u n t   w /   R e p o r t   S i g n < / D i s p l a y N a m e > < V i s i b l e > F a l s e < / V i s i b l e > < / i t e m > < i t e m > < M e a s u r e N a m e > B u d g e t   A m o u n t   w /   C a l c u l a t i o n   S i g n < / M e a s u r e N a m e > < D i s p l a y N a m e > B u d g e t   A m o u n t   w /   C a l c u l a t i o n   S i g n < / D i s p l a y N a m e > < V i s i b l e > F a l s e < / V i s i b l e > < / i t e m > < i t e m > < M e a s u r e N a m e > B u d g e t   R u n n i n g   S u m < / M e a s u r e N a m e > < D i s p l a y N a m e > B u d g e t   R u n n i n g   S u m < / D i s p l a y N a m e > < V i s i b l e > F a l s e < / V i s i b l e > < / i t e m > < i t e m > < M e a s u r e N a m e > B u d g e t   T o t a l   E x p e n s e < / M e a s u r e N a m e > < D i s p l a y N a m e > B u d g e t   T o t a l   E x p e n s e < / D i s p l a y N a m e > < V i s i b l e > F a l s e < / V i s i b l e > < / i t e m > < i t e m > < M e a s u r e N a m e > B u d g e t   H e a d e r   A m o u n t < / M e a s u r e N a m e > < D i s p l a y N a m e > B u d g e t   H e a d e r   A m o u n t < / D i s p l a y N a m e > < V i s i b l e > F a l s e < / V i s i b l e > < / i t e m > < i t e m > < M e a s u r e N a m e > B u d g e t   R e p o r t   A m o u n t < / M e a s u r e N a m e > < D i s p l a y N a m e > B u d g e t   R e p o r t   A m o u n t < / D i s p l a y N a m e > < V i s i b l e > F a l s e < / V i s i b l e > < / i t e m > < i t e m > < M e a s u r e N a m e > V a r   $ < / M e a s u r e N a m e > < D i s p l a y N a m e > V a r   $ < / D i s p l a y N a m e > < V i s i b l e > F a l s e < / V i s i b l e > < / i t e m > < i t e m > < M e a s u r e N a m e > V a r   % < / M e a s u r e N a m e > < D i s p l a y N a m e > V a r   % < / D i s p l a y N a m e > < V i s i b l e > F a l s e < / V i s i b l e > < / i t e m > < i t e m > < M e a s u r e N a m e > A c t u a l   P r i o r   F i s c a l   Y e a r < / M e a s u r e N a m e > < D i s p l a y N a m e > A c t u a l   P r i o r   F i s c a l   Y e a r < / D i s p l a y N a m e > < V i s i b l e > F a l s e < / V i s i b l e > < / i t e m > < i t e m > < M e a s u r e N a m e > A c t u a l   P r i o r   Q u a r t e r < / M e a s u r e N a m e > < D i s p l a y N a m e > A c t u a l   P r i o r   Q u a r t e r < / D i s p l a y N a m e > < V i s i b l e > F a l s e < / V i s i b l e > < / i t e m > < i t e m > < M e a s u r e N a m e > A c t u a l   P r i o r   P e r i o d   A m o u n t < / M e a s u r e N a m e > < D i s p l a y N a m e > A c t u a l   P r i o r   P e r i o d   A m o u n t < / D i s p l a y N a m e > < V i s i b l e > F a l s e < / V i s i b l e > < / i t e m > < i t e m > < M e a s u r e N a m e > C h a n g e   $   v s   P r i o r   P e r i o d < / M e a s u r e N a m e > < D i s p l a y N a m e > C h a n g e   $   v s   P r i o r   P e r i o d < / D i s p l a y N a m e > < V i s i b l e > F a l s e < / V i s i b l e > < / i t e m > < i t e m > < M e a s u r e N a m e > C h a n g e   %   v s   P r i o r   P e r i o d < / M e a s u r e N a m e > < D i s p l a y N a m e > C h a n g e   %   v s   P r i o r   P e r i o d < / D i s p l a y N a m e > < V i s i b l e > F a l s e < / V i s i b l e > < / i t e m > < i t e m > < M e a s u r e N a m e > A c t u a l   B a s e   Y e a r   A m o u n t < / M e a s u r e N a m e > < D i s p l a y N a m e > A c t u a l   B a s e   Y e a r   A m o u n t < / D i s p l a y N a m e > < V i s i b l e > F a l s e < / V i s i b l e > < / i t e m > < i t e m > < M e a s u r e N a m e > A c t u a l   Y o Y % < / M e a s u r e N a m e > < D i s p l a y N a m e > A c t u a l   Y o Y % < / D i s p l a y N a m e > < V i s i b l e > F a l s e < / V i s i b l e > < / i t e m > < i t e m > < M e a s u r e N a m e > A c t u a l   B a s e   Q u a r t e r   A m o u n t < / M e a s u r e N a m e > < D i s p l a y N a m e > A c t u a l   B a s e   Q u a r t e r   A m o u n t < / D i s p l a y N a m e > < V i s i b l e > F a l s e < / V i s i b l e > < / i t e m > < i t e m > < M e a s u r e N a m e > A c t u a l   B a s e   P e r i o d   A m o u n t < / M e a s u r e N a m e > < D i s p l a y N a m e > A c t u a l   B a s e   P e r i o d   A m o u n t < / D i s p l a y N a m e > < V i s i b l e > F a l s e < / V i s i b l e > < / i t e m > < i t e m > < M e a s u r e N a m e > G r o w t h   $ < / M e a s u r e N a m e > < D i s p l a y N a m e > G r o w t h   $ < / D i s p l a y N a m e > < V i s i b l e > F a l s e < / V i s i b l e > < / i t e m > < i t e m > < M e a s u r e N a m e > G r o w t h   % < / M e a s u r e N a m e > < D i s p l a y N a m e > G r o w t h   % < / D i s p l a y N a m e > < V i s i b l e > F a l s e < / V i s i b l e > < / i t e m > < i t e m > < M e a s u r e N a m e > A c t u a l   S a m e   Q u a r t e r   L a s t   Y e a r < / M e a s u r e N a m e > < D i s p l a y N a m e > A c t u a l   S a m e   Q u a r t e r   L a s t   Y e a r < / D i s p l a y N a m e > < V i s i b l e > F a l s e < / V i s i b l e > < / i t e m > < i t e m > < M e a s u r e N a m e > A c t u a l   Q o Q $ < / M e a s u r e N a m e > < D i s p l a y N a m e > A c t u a l   Q o Q $ < / D i s p l a y N a m e > < V i s i b l e > F a l s e < / V i s i b l e > < / i t e m > < i t e m > < M e a s u r e N a m e > A c t u a l   Q o Q % < / M e a s u r e N a m e > < D i s p l a y N a m e > A c t u a l   Q o Q % < / D i s p l a y N a m e > < V i s i b l e > F a l s e < / V i s i b l e > < / i t e m > < i t e m > < M e a s u r e N a m e > A c t u a l   P o P % < / M e a s u r e N a m e > < D i s p l a y N a m e > A c t u a l   P o P % < / D i s p l a y N a m e > < V i s i b l e > F a l s e < / V i s i b l e > < / i t e m > < i t e m > < M e a s u r e N a m e > A c t u a l   C u m u l a t i v e   A m o u n t < / M e a s u r e N a m e > < D i s p l a y N a m e > A c t u a l   C u m u l a t i v e   A m o u n t < / D i s p l a y N a m e > < V i s i b l e > F a l s e < / V i s i b l e > < / i t e m > < i t e m > < M e a s u r e N a m e > S u b - h e a d e r   I s F i l t e r e d < / M e a s u r e N a m e > < D i s p l a y N a m e > S u b - h e a d e r   I s F i l t e r e d < / D i s p l a y N a m e > < V i s i b l e > F a l s e < / V i s i b l e > < / i t e m > < i t e m > < M e a s u r e N a m e > S u b   H e a d e r   D e t a i l < / M e a s u r e N a m e > < D i s p l a y N a m e > S u b   H e a d e r   D e t a i l < / D i s p l a y N a m e > < V i s i b l e > F a l s e < / V i s i b l e > < / i t e m > < i t e m > < M e a s u r e N a m e > P L   A m o u n t < / M e a s u r e N a m e > < D i s p l a y N a m e > P L   A m o u n t < / D i s p l a y N a m e > < V i s i b l e > F a l s e < / V i s i b l e > < / i t e m > < i t e m > < M e a s u r e N a m e > S c e n a r i o   S e l e c t e d < / M e a s u r e N a m e > < D i s p l a y N a m e > S c e n a r i o   S e l e c t e d < / D i s p l a y N a m e > < V i s i b l e > F a l s e < / V i s i b l e > < / i t e m > < i t e m > < M e a s u r e N a m e > S u m   M e t h o d   S e l e c t e d < / M e a s u r e N a m e > < D i s p l a y N a m e > S u m   M e t h o d   S e l e c t e d < / D i s p l a y N a m e > < V i s i b l e > F a l s e < / V i s i b l e > < / i t e m > < i t e m > < M e a s u r e N a m e > P L   S l i c e r   S e l e c t e d < / M e a s u r e N a m e > < D i s p l a y N a m e > P L   S l i c e r   S e l e c t e d < / D i s p l a y N a m e > < V i s i b l e > F a l s e < / V i s i b l e > < / i t e m > < i t e m > < M e a s u r e N a m e > B u d g e t   C u m u l a t i v e   A m o u n t < / M e a s u r e N a m e > < D i s p l a y N a m e > B u d g e t   C u m u l a t i v e   A m o u n t < / D i s p l a y N a m e > < V i s i b l e > F a l s e < / V i s i b l e > < / i t e m > < i t e m > < M e a s u r e N a m e > H o r A n a l y s i s   S e l e c t e d < / M e a s u r e N a m e > < D i s p l a y N a m e > H o r A n a l y s i s   S e l e c t e d < / D i s p l a y N a m e > < V i s i b l e > F a l s e < / V i s i b l e > < / i t e m > < i t e m > < M e a s u r e N a m e > H o r i z o n t a l   A n a l y s i s   A m o u n t < / M e a s u r e N a m e > < D i s p l a y N a m e > H o r i z o n t a l   A n a l y s i s   A m o u n t < / D i s p l a y N a m e > < V i s i b l e > F a l s e < / V i s i b l e > < / i t e m > < i t e m > < M e a s u r e N a m e > R e v e n u e < / M e a s u r e N a m e > < D i s p l a y N a m e > R e v e n u e < / D i s p l a y N a m e > < V i s i b l e > F a l s e < / V i s i b l e > < / i t e m > < i t e m > < M e a s u r e N a m e > %   O v e r   R e v e n u e < / M e a s u r e N a m e > < D i s p l a y N a m e > %   O v e r   R e v e n u e < / D i s p l a y N a m e > < V i s i b l e > F a l s e < / V i s i b l e > < / i t e m > < i t e m > < M e a s u r e N a m e > R e v e n u e   C u m u l a t i v e < / M e a s u r e N a m e > < D i s p l a y N a m e > R e v e n u e   C u m u l a t i v e < / D i s p l a y N a m e > < V i s i b l e > F a l s e < / V i s i b l e > < / i t e m > < i t e m > < M e a s u r e N a m e > %   O v e r   R e v e n u e   C u m u l a t i v e < / M e a s u r e N a m e > < D i s p l a y N a m e > %   O v e r   R e v e n u e   C u m u l a t i v e < / D i s p l a y N a m e > < V i s i b l e > F a l s e < / V i s i b l e > < / i t e m > < i t e m > < M e a s u r e N a m e > V e r t i c a l   A n a l y s i s   A m o u n t < / M e a s u r e N a m e > < D i s p l a y N a m e > V e r t i c a l   A n a l y s i s   A m o u n t < / D i s p l a y N a m e > < V i s i b l e > F a l s e < / V i s i b l e > < / i t e m > < i t e m > < M e a s u r e N a m e > V a r   $   C u m u l a t i v e < / M e a s u r e N a m e > < D i s p l a y N a m e > V a r   $   C u m u l a t i v e < / D i s p l a y N a m e > < V i s i b l e > F a l s e < / V i s i b l e > < / i t e m > < i t e m > < M e a s u r e N a m e > V a r   %   C u m u l a t i v e < / M e a s u r e N a m e > < D i s p l a y N a m e > V a r   %   C u m u l a t i v e < / D i s p l a y N a m e > < V i s i b l e > F a l s e < / V i s i b l e > < / i t e m > < i t e m > < M e a s u r e N a m e > V a r i a n c e   S l i c e r   S e l e c t e d < / M e a s u r e N a m e > < D i s p l a y N a m e > V a r i a n c e   S l i c e r   S e l e c t e d < / D i s p l a y N a m e > < V i s i b l e > F a l s e < / V i s i b l e > < / i t e m > < i t e m > < M e a s u r e N a m e > V a r i a n c e   A n a l y s i s   A m o u n t < / M e a s u r e N a m e > < D i s p l a y N a m e > V a r i a n c e   A n a l y s i s   A m o u n t < / D i s p l a y N a m e > < V i s i b l e > F a l s e < / V i s i b l e > < / i t e m > < i t e m > < M e a s u r e N a m e > P e r i o d   S e l e c t e d < / M e a s u r e N a m e > < D i s p l a y N a m e > P e r i o d   S e l e c t e d < / D i s p l a y N a m e > < V i s i b l e > F a l s e < / V i s i b l e > < / i t e m > < i t e m > < M e a s u r e N a m e > D B   A c t u a l   A c c o u n t   A m o u n t < / M e a s u r e N a m e > < D i s p l a y N a m e > D B   A c t u a l   A c c o u n t   A m o u n t < / D i s p l a y N a m e > < V i s i b l e > F a l s e < / V i s i b l e > < / i t e m > < i t e m > < M e a s u r e N a m e > D B   B u d g e t   A c c o u n t   A m o u n t < / M e a s u r e N a m e > < D i s p l a y N a m e > D B   B u d g e t   A c c o u n t   A m o u n t < / D i s p l a y N a m e > < V i s i b l e > F a l s e < / V i s i b l e > < / i t e m > < i t e m > < M e a s u r e N a m e > D B   V a r   $   A m o u n t < / M e a s u r e N a m e > < D i s p l a y N a m e > D B   V a r   $   A m o u n t < / D i s p l a y N a m e > < V i s i b l e > F a l s e < / V i s i b l e > < / i t e m > < i t e m > < M e a s u r e N a m e > D B   V a r   %   A m o u n t < / M e a s u r e N a m e > < D i s p l a y N a m e > D B   V a r   %   A m o u n t < / D i s p l a y N a m e > < V i s i b l e > F a l s e < / V i s i b l e > < / i t e m > < i t e m > < M e a s u r e N a m e > T i m e   I n t e r v a l   S e l e c t e d < / M e a s u r e N a m e > < D i s p l a y N a m e > T i m e   I n t e r v a l   S e l e c t e d < / D i s p l a y N a m e > < V i s i b l e > F a l s e < / V i s i b l e > < / i t e m > < i t e m > < M e a s u r e N a m e > A c t u a l   R e p o r t   A m o u n t   w /   T i m e   F i l t e r < / M e a s u r e N a m e > < D i s p l a y N a m e > A c t u a l   R e p o r t   A m o u n t   w /   T i m e   F i l t e r < / D i s p l a y N a m e > < V i s i b l e > F a l s e < / V i s i b l e > < / i t e m > < i t e m > < M e a s u r e N a m e > V a r   $   w /   T i m e   F i l t e r < / M e a s u r e N a m e > < D i s p l a y N a m e > V a r   $   w /   T i m e   F i l t e r < / D i s p l a y N a m e > < V i s i b l e > F a l s e < / V i s i b l e > < / i t e m > < i t e m > < M e a s u r e N a m e > V a r   %   w /   T i m e   F i l t e r < / M e a s u r e N a m e > < D i s p l a y N a m e > V a r   %   w /   T i m e   F i l t e r < / D i s p l a y N a m e > < V i s i b l e > F a l s e < / V i s i b l e > < / i t e m > < i t e m > < M e a s u r e N a m e > G r o w t h   %   w /   T i m e   F i l t e r < / M e a s u r e N a m e > < D i s p l a y N a m e > G r o w t h   %   w /   T i m e   F i l t e r < / D i s p l a y N a m e > < V i s i b l e > F a l s e < / V i s i b l e > < / i t e m > < i t e m > < M e a s u r e N a m e > %   O v e r   R e v e n u e   w /   T i m e   F i l t e r < / M e a s u r e N a m e > < D i s p l a y N a m e > %   O v e r   R e v e n u e   w /   T i m e   F i l t e r < / D i s p l a y N a m e > < V i s i b l e > F a l s e < / V i s i b l e > < / i t e m > < / C a l c u l a t e d F i e l d s > < S A H o s t H a s h > 0 < / S A H o s t H a s h > < G e m i n i F i e l d L i s t V i s i b l e > T r u e < / G e m i n i F i e l d L i s t V i s i b l e > < / S e t t i n g s > ] ] > < / C u s t o m C o n t e n t > < / G e m i n i > 
</file>

<file path=customXml/item19.xml>��< ? x m l   v e r s i o n = " 1 . 0 "   e n c o d i n g = " U T F - 1 6 " ? > < G e m i n i   x m l n s = " h t t p : / / g e m i n i / p i v o t c u s t o m i z a t i o n / 1 8 9 8 f b 5 d - 9 3 8 b - 4 8 d d - b 5 f b - 0 4 1 8 5 0 7 4 1 5 f 8 " > < C u s t o m C o n t e n t > < ! [ C D A T A [ < ? x m l   v e r s i o n = " 1 . 0 "   e n c o d i n g = " u t f - 1 6 " ? > < S e t t i n g s > < C a l c u l a t e d F i e l d s > < i t e m > < M e a s u r e N a m e > A c t u a l   A m o u n t < / M e a s u r e N a m e > < D i s p l a y N a m e > A c t u a l   A m o u n t < / D i s p l a y N a m e > < V i s i b l e > F a l s e < / V i s i b l e > < / i t e m > < i t e m > < M e a s u r e N a m e > A c t u a l   A m o u n t   w /   R e p o r t   S i g n < / M e a s u r e N a m e > < D i s p l a y N a m e > A c t u a l   A m o u n t   w /   R e p o r t   S i g n < / D i s p l a y N a m e > < V i s i b l e > F a l s e < / V i s i b l e > < / i t e m > < i t e m > < M e a s u r e N a m e > A c t u a l   A m o u n t   w /   C a l c u l a t i o n   S i g n < / M e a s u r e N a m e > < D i s p l a y N a m e > A c t u a l   A m o u n t   w /   C a l c u l a t i o n   S i g n < / D i s p l a y N a m e > < V i s i b l e > F a l s e < / V i s i b l e > < / i t e m > < i t e m > < M e a s u r e N a m e > A c t u a l   R u n n i n g   S u m < / M e a s u r e N a m e > < D i s p l a y N a m e > A c t u a l   R u n n i n g   S u m < / D i s p l a y N a m e > < V i s i b l e > F a l s e < / V i s i b l e > < / i t e m > < i t e m > < M e a s u r e N a m e > A c t u a l   T o t a l   E x p e n s e s < / M e a s u r e N a m e > < D i s p l a y N a m e > A c t u a l   T o t a l   E x p e n s e s < / D i s p l a y N a m e > < V i s i b l e > F a l s e < / V i s i b l e > < / i t e m > < i t e m > < M e a s u r e N a m e > A c t u a l   H e a d e r   A m o u n t < / M e a s u r e N a m e > < D i s p l a y N a m e > A c t u a l   H e a d e r   A m o u n t < / D i s p l a y N a m e > < V i s i b l e > F a l s e < / V i s i b l e > < / i t e m > < i t e m > < M e a s u r e N a m e > A c t u a l   R e p o r t   A m o u n t < / M e a s u r e N a m e > < D i s p l a y N a m e > A c t u a l   R e p o r t   A m o u n t < / D i s p l a y N a m e > < V i s i b l e > F a l s e < / V i s i b l e > < / i t e m > < i t e m > < M e a s u r e N a m e > H e a d e r   D e t a i l < / M e a s u r e N a m e > < D i s p l a y N a m e > H e a d e r   D e t a i l < / D i s p l a y N a m e > < V i s i b l e > F a l s e < / V i s i b l e > < / i t e m > < i t e m > < M e a s u r e N a m e > H e a d e r   C a l c u l a t i o n < / M e a s u r e N a m e > < D i s p l a y N a m e > H e a d e r   C a l c u l a t i o n < / D i s p l a y N a m e > < V i s i b l e > F a l s e < / V i s i b l e > < / i t e m > < i t e m > < M e a s u r e N a m e > A c c o u n t   I s F i l t e r e d < / M e a s u r e N a m e > < D i s p l a y N a m e > A c c o u n t   I s F i l t e r e d < / D i s p l a y N a m e > < V i s i b l e > F a l s e < / V i s i b l e > < / i t e m > < i t e m > < M e a s u r e N a m e > B u d g e t   A m o u n t < / M e a s u r e N a m e > < D i s p l a y N a m e > B u d g e t   A m o u n t < / D i s p l a y N a m e > < V i s i b l e > F a l s e < / V i s i b l e > < / i t e m > < i t e m > < M e a s u r e N a m e > B u d g e t   A m o u n t   w /   R e p o r t   S i g n < / M e a s u r e N a m e > < D i s p l a y N a m e > B u d g e t   A m o u n t   w /   R e p o r t   S i g n < / D i s p l a y N a m e > < V i s i b l e > F a l s e < / V i s i b l e > < / i t e m > < i t e m > < M e a s u r e N a m e > B u d g e t   A m o u n t   w /   C a l c u l a t i o n   S i g n < / M e a s u r e N a m e > < D i s p l a y N a m e > B u d g e t   A m o u n t   w /   C a l c u l a t i o n   S i g n < / D i s p l a y N a m e > < V i s i b l e > F a l s e < / V i s i b l e > < / i t e m > < i t e m > < M e a s u r e N a m e > B u d g e t   R u n n i n g   S u m < / M e a s u r e N a m e > < D i s p l a y N a m e > B u d g e t   R u n n i n g   S u m < / D i s p l a y N a m e > < V i s i b l e > F a l s e < / V i s i b l e > < / i t e m > < i t e m > < M e a s u r e N a m e > B u d g e t   T o t a l   E x p e n s e < / M e a s u r e N a m e > < D i s p l a y N a m e > B u d g e t   T o t a l   E x p e n s e < / D i s p l a y N a m e > < V i s i b l e > F a l s e < / V i s i b l e > < / i t e m > < i t e m > < M e a s u r e N a m e > B u d g e t   H e a d e r   A m o u n t < / M e a s u r e N a m e > < D i s p l a y N a m e > B u d g e t   H e a d e r   A m o u n t < / D i s p l a y N a m e > < V i s i b l e > F a l s e < / V i s i b l e > < / i t e m > < i t e m > < M e a s u r e N a m e > B u d g e t   R e p o r t   A m o u n t < / M e a s u r e N a m e > < D i s p l a y N a m e > B u d g e t   R e p o r t   A m o u n t < / D i s p l a y N a m e > < V i s i b l e > F a l s e < / V i s i b l e > < / i t e m > < i t e m > < M e a s u r e N a m e > V a r   $ < / M e a s u r e N a m e > < D i s p l a y N a m e > V a r   $ < / D i s p l a y N a m e > < V i s i b l e > F a l s e < / V i s i b l e > < / i t e m > < i t e m > < M e a s u r e N a m e > V a r   % < / M e a s u r e N a m e > < D i s p l a y N a m e > V a r   % < / D i s p l a y N a m e > < V i s i b l e > F a l s e < / V i s i b l e > < / i t e m > < i t e m > < M e a s u r e N a m e > A c t u a l   P r i o r   F i s c a l   Y e a r < / M e a s u r e N a m e > < D i s p l a y N a m e > A c t u a l   P r i o r   F i s c a l   Y e a r < / D i s p l a y N a m e > < V i s i b l e > F a l s e < / V i s i b l e > < / i t e m > < i t e m > < M e a s u r e N a m e > A c t u a l   P r i o r   Q u a r t e r < / M e a s u r e N a m e > < D i s p l a y N a m e > A c t u a l   P r i o r   Q u a r t e r < / D i s p l a y N a m e > < V i s i b l e > F a l s e < / V i s i b l e > < / i t e m > < i t e m > < M e a s u r e N a m e > A c t u a l   P r i o r   P e r i o d   A m o u n t < / M e a s u r e N a m e > < D i s p l a y N a m e > A c t u a l   P r i o r   P e r i o d   A m o u n t < / D i s p l a y N a m e > < V i s i b l e > F a l s e < / V i s i b l e > < / i t e m > < i t e m > < M e a s u r e N a m e > C h a n g e   $   v s   P r i o r   P e r i o d < / M e a s u r e N a m e > < D i s p l a y N a m e > C h a n g e   $   v s   P r i o r   P e r i o d < / D i s p l a y N a m e > < V i s i b l e > F a l s e < / V i s i b l e > < / i t e m > < i t e m > < M e a s u r e N a m e > C h a n g e   %   v s   P r i o r   P e r i o d < / M e a s u r e N a m e > < D i s p l a y N a m e > C h a n g e   %   v s   P r i o r   P e r i o d < / D i s p l a y N a m e > < V i s i b l e > F a l s e < / V i s i b l e > < / i t e m > < i t e m > < M e a s u r e N a m e > A c t u a l   B a s e   Y e a r   A m o u n t < / M e a s u r e N a m e > < D i s p l a y N a m e > A c t u a l   B a s e   Y e a r   A m o u n t < / D i s p l a y N a m e > < V i s i b l e > F a l s e < / V i s i b l e > < / i t e m > < i t e m > < M e a s u r e N a m e > A c t u a l   Y o Y % < / M e a s u r e N a m e > < D i s p l a y N a m e > A c t u a l   Y o Y % < / D i s p l a y N a m e > < V i s i b l e > F a l s e < / V i s i b l e > < / i t e m > < i t e m > < M e a s u r e N a m e > A c t u a l   B a s e   Q u a r t e r   A m o u n t < / M e a s u r e N a m e > < D i s p l a y N a m e > A c t u a l   B a s e   Q u a r t e r   A m o u n t < / D i s p l a y N a m e > < V i s i b l e > F a l s e < / V i s i b l e > < / i t e m > < i t e m > < M e a s u r e N a m e > A c t u a l   B a s e   P e r i o d   A m o u n t < / M e a s u r e N a m e > < D i s p l a y N a m e > A c t u a l   B a s e   P e r i o d   A m o u n t < / D i s p l a y N a m e > < V i s i b l e > F a l s e < / V i s i b l e > < / i t e m > < i t e m > < M e a s u r e N a m e > G r o w t h   $ < / M e a s u r e N a m e > < D i s p l a y N a m e > G r o w t h   $ < / D i s p l a y N a m e > < V i s i b l e > F a l s e < / V i s i b l e > < / i t e m > < i t e m > < M e a s u r e N a m e > G r o w t h   % < / M e a s u r e N a m e > < D i s p l a y N a m e > G r o w t h   % < / D i s p l a y N a m e > < V i s i b l e > F a l s e < / V i s i b l e > < / i t e m > < i t e m > < M e a s u r e N a m e > A c t u a l   S a m e   Q u a r t e r   L a s t   Y e a r < / M e a s u r e N a m e > < D i s p l a y N a m e > A c t u a l   S a m e   Q u a r t e r   L a s t   Y e a r < / D i s p l a y N a m e > < V i s i b l e > F a l s e < / V i s i b l e > < / i t e m > < i t e m > < M e a s u r e N a m e > A c t u a l   Q o Q $ < / M e a s u r e N a m e > < D i s p l a y N a m e > A c t u a l   Q o Q $ < / D i s p l a y N a m e > < V i s i b l e > F a l s e < / V i s i b l e > < / i t e m > < i t e m > < M e a s u r e N a m e > A c t u a l   Q o Q % < / M e a s u r e N a m e > < D i s p l a y N a m e > A c t u a l   Q o Q % < / D i s p l a y N a m e > < V i s i b l e > F a l s e < / V i s i b l e > < / i t e m > < i t e m > < M e a s u r e N a m e > A c t u a l   P o P % < / M e a s u r e N a m e > < D i s p l a y N a m e > A c t u a l   P o P % < / D i s p l a y N a m e > < V i s i b l e > F a l s e < / V i s i b l e > < / i t e m > < i t e m > < M e a s u r e N a m e > A c t u a l   C u m u l a t i v e   A m o u n t < / M e a s u r e N a m e > < D i s p l a y N a m e > A c t u a l   C u m u l a t i v e   A m o u n t < / D i s p l a y N a m e > < V i s i b l e > F a l s e < / V i s i b l e > < / i t e m > < i t e m > < M e a s u r e N a m e > S u b - h e a d e r   I s F i l t e r e d < / M e a s u r e N a m e > < D i s p l a y N a m e > S u b - h e a d e r   I s F i l t e r e d < / D i s p l a y N a m e > < V i s i b l e > F a l s e < / V i s i b l e > < / i t e m > < i t e m > < M e a s u r e N a m e > S u b   H e a d e r   D e t a i l < / M e a s u r e N a m e > < D i s p l a y N a m e > S u b   H e a d e r   D e t a i l < / D i s p l a y N a m e > < V i s i b l e > F a l s e < / V i s i b l e > < / i t e m > < i t e m > < M e a s u r e N a m e > P L   A m o u n t < / M e a s u r e N a m e > < D i s p l a y N a m e > P L   A m o u n t < / D i s p l a y N a m e > < V i s i b l e > F a l s e < / V i s i b l e > < / i t e m > < i t e m > < M e a s u r e N a m e > S c e n a r i o   S e l e c t e d < / M e a s u r e N a m e > < D i s p l a y N a m e > S c e n a r i o   S e l e c t e d < / D i s p l a y N a m e > < V i s i b l e > F a l s e < / V i s i b l e > < / i t e m > < i t e m > < M e a s u r e N a m e > S u m   M e t h o d   S e l e c t e d < / M e a s u r e N a m e > < D i s p l a y N a m e > S u m   M e t h o d   S e l e c t e d < / D i s p l a y N a m e > < V i s i b l e > F a l s e < / V i s i b l e > < / i t e m > < i t e m > < M e a s u r e N a m e > P L   S l i c e r   S e l e c t e d < / M e a s u r e N a m e > < D i s p l a y N a m e > P L   S l i c e r   S e l e c t e d < / D i s p l a y N a m e > < V i s i b l e > F a l s e < / V i s i b l e > < / i t e m > < i t e m > < M e a s u r e N a m e > B u d g e t   C u m u l a t i v e   A m o u n t < / M e a s u r e N a m e > < D i s p l a y N a m e > B u d g e t   C u m u l a t i v e   A m o u n t < / D i s p l a y N a m e > < V i s i b l e > F a l s e < / V i s i b l e > < / i t e m > < i t e m > < M e a s u r e N a m e > H o r A n a l y s i s   S e l e c t e d < / M e a s u r e N a m e > < D i s p l a y N a m e > H o r A n a l y s i s   S e l e c t e d < / D i s p l a y N a m e > < V i s i b l e > F a l s e < / V i s i b l e > < / i t e m > < i t e m > < M e a s u r e N a m e > H o r i z o n t a l   A n a l y s i s   A m o u n t < / M e a s u r e N a m e > < D i s p l a y N a m e > H o r i z o n t a l   A n a l y s i s   A m o u n t < / D i s p l a y N a m e > < V i s i b l e > F a l s e < / V i s i b l e > < / i t e m > < i t e m > < M e a s u r e N a m e > R e v e n u e < / M e a s u r e N a m e > < D i s p l a y N a m e > R e v e n u e < / D i s p l a y N a m e > < V i s i b l e > F a l s e < / V i s i b l e > < / i t e m > < i t e m > < M e a s u r e N a m e > %   O v e r   R e v e n u e < / M e a s u r e N a m e > < D i s p l a y N a m e > %   O v e r   R e v e n u e < / D i s p l a y N a m e > < V i s i b l e > F a l s e < / V i s i b l e > < / i t e m > < i t e m > < M e a s u r e N a m e > R e v e n u e   C u m u l a t i v e < / M e a s u r e N a m e > < D i s p l a y N a m e > R e v e n u e   C u m u l a t i v e < / D i s p l a y N a m e > < V i s i b l e > F a l s e < / V i s i b l e > < / i t e m > < i t e m > < M e a s u r e N a m e > %   O v e r   R e v e n u e   C u m u l a t i v e < / M e a s u r e N a m e > < D i s p l a y N a m e > %   O v e r   R e v e n u e   C u m u l a t i v e < / D i s p l a y N a m e > < V i s i b l e > F a l s e < / V i s i b l e > < / i t e m > < i t e m > < M e a s u r e N a m e > V e r t i c a l   A n a l y s i s   A m o u n t < / M e a s u r e N a m e > < D i s p l a y N a m e > V e r t i c a l   A n a l y s i s   A m o u n t < / D i s p l a y N a m e > < V i s i b l e > F a l s e < / V i s i b l e > < / i t e m > < i t e m > < M e a s u r e N a m e > V a r   $   C u m u l a t i v e < / M e a s u r e N a m e > < D i s p l a y N a m e > V a r   $   C u m u l a t i v e < / D i s p l a y N a m e > < V i s i b l e > F a l s e < / V i s i b l e > < / i t e m > < i t e m > < M e a s u r e N a m e > V a r   %   C u m u l a t i v e < / M e a s u r e N a m e > < D i s p l a y N a m e > V a r   %   C u m u l a t i v e < / D i s p l a y N a m e > < V i s i b l e > F a l s e < / V i s i b l e > < / i t e m > < i t e m > < M e a s u r e N a m e > V a r i a n c e   S l i c e r   S e l e c t e d < / M e a s u r e N a m e > < D i s p l a y N a m e > V a r i a n c e   S l i c e r   S e l e c t e d < / D i s p l a y N a m e > < V i s i b l e > F a l s e < / V i s i b l e > < / i t e m > < i t e m > < M e a s u r e N a m e > V a r i a n c e   A n a l y s i s   A m o u n t < / M e a s u r e N a m e > < D i s p l a y N a m e > V a r i a n c e   A n a l y s i s   A m o u n t < / D i s p l a y N a m e > < V i s i b l e > F a l s e < / V i s i b l e > < / i t e m > < i t e m > < M e a s u r e N a m e > P e r i o d   S e l e c t e d < / M e a s u r e N a m e > < D i s p l a y N a m e > P e r i o d   S e l e c t e d < / D i s p l a y N a m e > < V i s i b l e > F a l s e < / V i s i b l e > < / i t e m > < i t e m > < M e a s u r e N a m e > D B   A c t u a l   A c c o u n t   A m o u n t < / M e a s u r e N a m e > < D i s p l a y N a m e > D B   A c t u a l   A c c o u n t   A m o u n t < / D i s p l a y N a m e > < V i s i b l e > F a l s e < / V i s i b l e > < / i t e m > < i t e m > < M e a s u r e N a m e > D B   B u d g e t   A c c o u n t   A m o u n t < / M e a s u r e N a m e > < D i s p l a y N a m e > D B   B u d g e t   A c c o u n t   A m o u n t < / D i s p l a y N a m e > < V i s i b l e > F a l s e < / V i s i b l e > < / i t e m > < i t e m > < M e a s u r e N a m e > D B   V a r   $   A m o u n t < / M e a s u r e N a m e > < D i s p l a y N a m e > D B   V a r   $   A m o u n t < / D i s p l a y N a m e > < V i s i b l e > F a l s e < / V i s i b l e > < / i t e m > < i t e m > < M e a s u r e N a m e > D B   V a r   %   A m o u n t < / M e a s u r e N a m e > < D i s p l a y N a m e > D B   V a r   %   A m o u n t < / D i s p l a y N a m e > < V i s i b l e > F a l s e < / V i s i b l e > < / i t e m > < i t e m > < M e a s u r e N a m e > T i m e   I n t e r v a l   S e l e c t e d < / M e a s u r e N a m e > < D i s p l a y N a m e > T i m e   I n t e r v a l   S e l e c t e d < / D i s p l a y N a m e > < V i s i b l e > F a l s e < / V i s i b l e > < / i t e m > < i t e m > < M e a s u r e N a m e > A c t u a l   R e p o r t   A m o u n t   w /   T i m e   F i l t e r < / M e a s u r e N a m e > < D i s p l a y N a m e > A c t u a l   R e p o r t   A m o u n t   w /   T i m e   F i l t e r < / D i s p l a y N a m e > < V i s i b l e > F a l s e < / V i s i b l e > < / i t e m > < i t e m > < M e a s u r e N a m e > V a r   $   w /   T i m e   F i l t e r < / M e a s u r e N a m e > < D i s p l a y N a m e > V a r   $   w /   T i m e   F i l t e r < / D i s p l a y N a m e > < V i s i b l e > F a l s e < / V i s i b l e > < / i t e m > < i t e m > < M e a s u r e N a m e > V a r   %   w /   T i m e   F i l t e r < / M e a s u r e N a m e > < D i s p l a y N a m e > V a r   %   w /   T i m e   F i l t e r < / D i s p l a y N a m e > < V i s i b l e > F a l s e < / V i s i b l e > < / i t e m > < i t e m > < M e a s u r e N a m e > G r o w t h   %   w /   T i m e   F i l t e r < / M e a s u r e N a m e > < D i s p l a y N a m e > G r o w t h   %   w /   T i m e   F i l t e r < / D i s p l a y N a m e > < V i s i b l e > F a l s e < / V i s i b l e > < / i t e m > < i t e m > < M e a s u r e N a m e > %   O v e r   R e v e n u e   w /   T i m e   F i l t e r < / M e a s u r e N a m e > < D i s p l a y N a m e > %   O v e r   R e v e n u e   w /   T i m e   F i l t e r < / D i s p l a y N a m e > < V i s i b l e > F a l s e < / V i s i b l e > < / i t e m > < / C a l c u l a t e d F i e l d s > < S A H o s t H a s h > 0 < / S A H o s t H a s h > < G e m i n i F i e l d L i s t V i s i b l e > T r u e < / G e m i n i F i e l d L i s t V i s i b l e > < / S e t t i n g s > ] ] > < / C u s t o m C o n t e n t > < / G e m i n i > 
</file>

<file path=customXml/item2.xml>��< ? x m l   v e r s i o n = " 1 . 0 "   e n c o d i n g = " U T F - 1 6 " ? > < G e m i n i   x m l n s = " h t t p : / / g e m i n i / p i v o t c u s t o m i z a t i o n / 6 8 3 7 6 8 f 2 - e 8 5 4 - 4 3 f f - 8 9 6 9 - 9 f 6 1 e c 1 4 9 3 b b " > < C u s t o m C o n t e n t > < ! [ C D A T A [ < ? x m l   v e r s i o n = " 1 . 0 "   e n c o d i n g = " u t f - 1 6 " ? > < S e t t i n g s > < C a l c u l a t e d F i e l d s > < i t e m > < M e a s u r e N a m e > A c t u a l   A m o u n t < / M e a s u r e N a m e > < D i s p l a y N a m e > A c t u a l   A m o u n t < / D i s p l a y N a m e > < V i s i b l e > F a l s e < / V i s i b l e > < / i t e m > < i t e m > < M e a s u r e N a m e > A c t u a l   A m o u n t   w /   R e p o r t   S i g n < / M e a s u r e N a m e > < D i s p l a y N a m e > A c t u a l   A m o u n t   w /   R e p o r t   S i g n < / D i s p l a y N a m e > < V i s i b l e > F a l s e < / V i s i b l e > < / i t e m > < i t e m > < M e a s u r e N a m e > A c t u a l   A m o u n t   w /   C a l c u l a t i o n   S i g n < / M e a s u r e N a m e > < D i s p l a y N a m e > A c t u a l   A m o u n t   w /   C a l c u l a t i o n   S i g n < / D i s p l a y N a m e > < V i s i b l e > F a l s e < / V i s i b l e > < / i t e m > < i t e m > < M e a s u r e N a m e > A c t u a l   R u n n i n g   S u m < / M e a s u r e N a m e > < D i s p l a y N a m e > A c t u a l   R u n n i n g   S u m < / D i s p l a y N a m e > < V i s i b l e > F a l s e < / V i s i b l e > < / i t e m > < i t e m > < M e a s u r e N a m e > A c t u a l   T o t a l   E x p e n s e s < / M e a s u r e N a m e > < D i s p l a y N a m e > A c t u a l   T o t a l   E x p e n s e s < / D i s p l a y N a m e > < V i s i b l e > F a l s e < / V i s i b l e > < / i t e m > < i t e m > < M e a s u r e N a m e > A c t u a l   H e a d e r   A m o u n t < / M e a s u r e N a m e > < D i s p l a y N a m e > A c t u a l   H e a d e r   A m o u n t < / D i s p l a y N a m e > < V i s i b l e > F a l s e < / V i s i b l e > < / i t e m > < i t e m > < M e a s u r e N a m e > A c t u a l   R e p o r t   A m o u n t < / M e a s u r e N a m e > < D i s p l a y N a m e > A c t u a l   R e p o r t   A m o u n t < / D i s p l a y N a m e > < V i s i b l e > F a l s e < / V i s i b l e > < / i t e m > < i t e m > < M e a s u r e N a m e > H e a d e r   D e t a i l < / M e a s u r e N a m e > < D i s p l a y N a m e > H e a d e r   D e t a i l < / D i s p l a y N a m e > < V i s i b l e > F a l s e < / V i s i b l e > < / i t e m > < i t e m > < M e a s u r e N a m e > H e a d e r   C a l c u l a t i o n < / M e a s u r e N a m e > < D i s p l a y N a m e > H e a d e r   C a l c u l a t i o n < / D i s p l a y N a m e > < V i s i b l e > F a l s e < / V i s i b l e > < / i t e m > < i t e m > < M e a s u r e N a m e > A c c o u n t   I s F i l t e r e d < / M e a s u r e N a m e > < D i s p l a y N a m e > A c c o u n t   I s F i l t e r e d < / D i s p l a y N a m e > < V i s i b l e > F a l s e < / V i s i b l e > < / i t e m > < i t e m > < M e a s u r e N a m e > B u d g e t   A m o u n t < / M e a s u r e N a m e > < D i s p l a y N a m e > B u d g e t   A m o u n t < / D i s p l a y N a m e > < V i s i b l e > F a l s e < / V i s i b l e > < / i t e m > < i t e m > < M e a s u r e N a m e > B u d g e t   A m o u n t   w /   R e p o r t   S i g n < / M e a s u r e N a m e > < D i s p l a y N a m e > B u d g e t   A m o u n t   w /   R e p o r t   S i g n < / D i s p l a y N a m e > < V i s i b l e > F a l s e < / V i s i b l e > < / i t e m > < i t e m > < M e a s u r e N a m e > B u d g e t   A m o u n t   w /   C a l c u l a t i o n   S i g n < / M e a s u r e N a m e > < D i s p l a y N a m e > B u d g e t   A m o u n t   w /   C a l c u l a t i o n   S i g n < / D i s p l a y N a m e > < V i s i b l e > F a l s e < / V i s i b l e > < / i t e m > < i t e m > < M e a s u r e N a m e > B u d g e t   R u n n i n g   S u m < / M e a s u r e N a m e > < D i s p l a y N a m e > B u d g e t   R u n n i n g   S u m < / D i s p l a y N a m e > < V i s i b l e > F a l s e < / V i s i b l e > < / i t e m > < i t e m > < M e a s u r e N a m e > B u d g e t   T o t a l   E x p e n s e < / M e a s u r e N a m e > < D i s p l a y N a m e > B u d g e t   T o t a l   E x p e n s e < / D i s p l a y N a m e > < V i s i b l e > F a l s e < / V i s i b l e > < / i t e m > < i t e m > < M e a s u r e N a m e > B u d g e t   H e a d e r   A m o u n t < / M e a s u r e N a m e > < D i s p l a y N a m e > B u d g e t   H e a d e r   A m o u n t < / D i s p l a y N a m e > < V i s i b l e > F a l s e < / V i s i b l e > < / i t e m > < i t e m > < M e a s u r e N a m e > B u d g e t   R e p o r t   A m o u n t < / M e a s u r e N a m e > < D i s p l a y N a m e > B u d g e t   R e p o r t   A m o u n t < / D i s p l a y N a m e > < V i s i b l e > F a l s e < / V i s i b l e > < / i t e m > < i t e m > < M e a s u r e N a m e > V a r   $ < / M e a s u r e N a m e > < D i s p l a y N a m e > V a r   $ < / D i s p l a y N a m e > < V i s i b l e > F a l s e < / V i s i b l e > < / i t e m > < i t e m > < M e a s u r e N a m e > V a r   % < / M e a s u r e N a m e > < D i s p l a y N a m e > V a r   % < / D i s p l a y N a m e > < V i s i b l e > F a l s e < / V i s i b l e > < / i t e m > < i t e m > < M e a s u r e N a m e > A c t u a l   P r i o r   F i s c a l   Y e a r < / M e a s u r e N a m e > < D i s p l a y N a m e > A c t u a l   P r i o r   F i s c a l   Y e a r < / D i s p l a y N a m e > < V i s i b l e > F a l s e < / V i s i b l e > < / i t e m > < i t e m > < M e a s u r e N a m e > A c t u a l   P r i o r   Q u a r t e r < / M e a s u r e N a m e > < D i s p l a y N a m e > A c t u a l   P r i o r   Q u a r t e r < / D i s p l a y N a m e > < V i s i b l e > F a l s e < / V i s i b l e > < / i t e m > < i t e m > < M e a s u r e N a m e > A c t u a l   P r i o r   P e r i o d   A m o u n t < / M e a s u r e N a m e > < D i s p l a y N a m e > A c t u a l   P r i o r   P e r i o d   A m o u n t < / D i s p l a y N a m e > < V i s i b l e > F a l s e < / V i s i b l e > < / i t e m > < i t e m > < M e a s u r e N a m e > C h a n g e   $   v s   P r i o r   P e r i o d < / M e a s u r e N a m e > < D i s p l a y N a m e > C h a n g e   $   v s   P r i o r   P e r i o d < / D i s p l a y N a m e > < V i s i b l e > F a l s e < / V i s i b l e > < / i t e m > < i t e m > < M e a s u r e N a m e > C h a n g e   %   v s   P r i o r   P e r i o d < / M e a s u r e N a m e > < D i s p l a y N a m e > C h a n g e   %   v s   P r i o r   P e r i o d < / D i s p l a y N a m e > < V i s i b l e > F a l s e < / V i s i b l e > < / i t e m > < i t e m > < M e a s u r e N a m e > A c t u a l   B a s e   Y e a r   A m o u n t < / M e a s u r e N a m e > < D i s p l a y N a m e > A c t u a l   B a s e   Y e a r   A m o u n t < / D i s p l a y N a m e > < V i s i b l e > F a l s e < / V i s i b l e > < / i t e m > < i t e m > < M e a s u r e N a m e > A c t u a l   Y o Y % < / M e a s u r e N a m e > < D i s p l a y N a m e > A c t u a l   Y o Y % < / D i s p l a y N a m e > < V i s i b l e > F a l s e < / V i s i b l e > < / i t e m > < i t e m > < M e a s u r e N a m e > A c t u a l   B a s e   Q u a r t e r   A m o u n t < / M e a s u r e N a m e > < D i s p l a y N a m e > A c t u a l   B a s e   Q u a r t e r   A m o u n t < / D i s p l a y N a m e > < V i s i b l e > F a l s e < / V i s i b l e > < / i t e m > < i t e m > < M e a s u r e N a m e > A c t u a l   B a s e   P e r i o d   A m o u n t < / M e a s u r e N a m e > < D i s p l a y N a m e > A c t u a l   B a s e   P e r i o d   A m o u n t < / D i s p l a y N a m e > < V i s i b l e > F a l s e < / V i s i b l e > < / i t e m > < i t e m > < M e a s u r e N a m e > G r o w t h   $ < / M e a s u r e N a m e > < D i s p l a y N a m e > G r o w t h   $ < / D i s p l a y N a m e > < V i s i b l e > F a l s e < / V i s i b l e > < / i t e m > < i t e m > < M e a s u r e N a m e > G r o w t h   % < / M e a s u r e N a m e > < D i s p l a y N a m e > G r o w t h   % < / D i s p l a y N a m e > < V i s i b l e > F a l s e < / V i s i b l e > < / i t e m > < i t e m > < M e a s u r e N a m e > A c t u a l   S a m e   Q u a r t e r   L a s t   Y e a r < / M e a s u r e N a m e > < D i s p l a y N a m e > A c t u a l   S a m e   Q u a r t e r   L a s t   Y e a r < / D i s p l a y N a m e > < V i s i b l e > F a l s e < / V i s i b l e > < / i t e m > < i t e m > < M e a s u r e N a m e > A c t u a l   Q o Q $ < / M e a s u r e N a m e > < D i s p l a y N a m e > A c t u a l   Q o Q $ < / D i s p l a y N a m e > < V i s i b l e > F a l s e < / V i s i b l e > < / i t e m > < i t e m > < M e a s u r e N a m e > A c t u a l   Q o Q % < / M e a s u r e N a m e > < D i s p l a y N a m e > A c t u a l   Q o Q % < / D i s p l a y N a m e > < V i s i b l e > F a l s e < / V i s i b l e > < / i t e m > < i t e m > < M e a s u r e N a m e > A c t u a l   P o P % < / M e a s u r e N a m e > < D i s p l a y N a m e > A c t u a l   P o P % < / D i s p l a y N a m e > < V i s i b l e > F a l s e < / V i s i b l e > < / i t e m > < i t e m > < M e a s u r e N a m e > A c t u a l   C u m u l a t i v e   A m o u n t < / M e a s u r e N a m e > < D i s p l a y N a m e > A c t u a l   C u m u l a t i v e   A m o u n t < / D i s p l a y N a m e > < V i s i b l e > F a l s e < / V i s i b l e > < / i t e m > < i t e m > < M e a s u r e N a m e > S u b - h e a d e r   I s F i l t e r e d < / M e a s u r e N a m e > < D i s p l a y N a m e > S u b - h e a d e r   I s F i l t e r e d < / D i s p l a y N a m e > < V i s i b l e > F a l s e < / V i s i b l e > < / i t e m > < i t e m > < M e a s u r e N a m e > S u b   H e a d e r   D e t a i l < / M e a s u r e N a m e > < D i s p l a y N a m e > S u b   H e a d e r   D e t a i l < / D i s p l a y N a m e > < V i s i b l e > F a l s e < / V i s i b l e > < / i t e m > < i t e m > < M e a s u r e N a m e > P L   A m o u n t < / M e a s u r e N a m e > < D i s p l a y N a m e > P L   A m o u n t < / D i s p l a y N a m e > < V i s i b l e > F a l s e < / V i s i b l e > < / i t e m > < i t e m > < M e a s u r e N a m e > S c e n a r i o   S e l e c t e d < / M e a s u r e N a m e > < D i s p l a y N a m e > S c e n a r i o   S e l e c t e d < / D i s p l a y N a m e > < V i s i b l e > F a l s e < / V i s i b l e > < / i t e m > < i t e m > < M e a s u r e N a m e > S u m   M e t h o d   S e l e c t e d < / M e a s u r e N a m e > < D i s p l a y N a m e > S u m   M e t h o d   S e l e c t e d < / D i s p l a y N a m e > < V i s i b l e > F a l s e < / V i s i b l e > < / i t e m > < i t e m > < M e a s u r e N a m e > P L   S l i c e r   S e l e c t e d < / M e a s u r e N a m e > < D i s p l a y N a m e > P L   S l i c e r   S e l e c t e d < / D i s p l a y N a m e > < V i s i b l e > F a l s e < / V i s i b l e > < / i t e m > < i t e m > < M e a s u r e N a m e > B u d g e t   C u m u l a t i v e   A m o u n t < / M e a s u r e N a m e > < D i s p l a y N a m e > B u d g e t   C u m u l a t i v e   A m o u n t < / D i s p l a y N a m e > < V i s i b l e > F a l s e < / V i s i b l e > < / i t e m > < i t e m > < M e a s u r e N a m e > H o r A n a l y s i s   S e l e c t e d < / M e a s u r e N a m e > < D i s p l a y N a m e > H o r A n a l y s i s   S e l e c t e d < / D i s p l a y N a m e > < V i s i b l e > F a l s e < / V i s i b l e > < / i t e m > < i t e m > < M e a s u r e N a m e > H o r i z o n t a l   A n a l y s i s   A m o u n t < / M e a s u r e N a m e > < D i s p l a y N a m e > H o r i z o n t a l   A n a l y s i s   A m o u n t < / D i s p l a y N a m e > < V i s i b l e > F a l s e < / V i s i b l e > < / i t e m > < i t e m > < M e a s u r e N a m e > R e v e n u e < / M e a s u r e N a m e > < D i s p l a y N a m e > R e v e n u e < / D i s p l a y N a m e > < V i s i b l e > F a l s e < / V i s i b l e > < / i t e m > < i t e m > < M e a s u r e N a m e > %   O v e r   R e v e n u e < / M e a s u r e N a m e > < D i s p l a y N a m e > %   O v e r   R e v e n u e < / D i s p l a y N a m e > < V i s i b l e > F a l s e < / V i s i b l e > < / i t e m > < i t e m > < M e a s u r e N a m e > R e v e n u e   C u m u l a t i v e < / M e a s u r e N a m e > < D i s p l a y N a m e > R e v e n u e   C u m u l a t i v e < / D i s p l a y N a m e > < V i s i b l e > F a l s e < / V i s i b l e > < / i t e m > < i t e m > < M e a s u r e N a m e > %   O v e r   R e v e n u e   C u m u l a t i v e < / M e a s u r e N a m e > < D i s p l a y N a m e > %   O v e r   R e v e n u e   C u m u l a t i v e < / D i s p l a y N a m e > < V i s i b l e > F a l s e < / V i s i b l e > < / i t e m > < i t e m > < M e a s u r e N a m e > V e r t i c a l   A n a l y s i s   A m o u n t < / M e a s u r e N a m e > < D i s p l a y N a m e > V e r t i c a l   A n a l y s i s   A m o u n t < / D i s p l a y N a m e > < V i s i b l e > F a l s e < / V i s i b l e > < / i t e m > < i t e m > < M e a s u r e N a m e > V a r   $   C u m u l a t i v e < / M e a s u r e N a m e > < D i s p l a y N a m e > V a r   $   C u m u l a t i v e < / D i s p l a y N a m e > < V i s i b l e > F a l s e < / V i s i b l e > < / i t e m > < i t e m > < M e a s u r e N a m e > V a r   %   C u m u l a t i v e < / M e a s u r e N a m e > < D i s p l a y N a m e > V a r   %   C u m u l a t i v e < / D i s p l a y N a m e > < V i s i b l e > F a l s e < / V i s i b l e > < / i t e m > < i t e m > < M e a s u r e N a m e > V a r i a n c e   S l i c e r   S e l e c t e d < / M e a s u r e N a m e > < D i s p l a y N a m e > V a r i a n c e   S l i c e r   S e l e c t e d < / D i s p l a y N a m e > < V i s i b l e > F a l s e < / V i s i b l e > < / i t e m > < i t e m > < M e a s u r e N a m e > V a r i a n c e   A n a l y s i s   A m o u n t < / M e a s u r e N a m e > < D i s p l a y N a m e > V a r i a n c e   A n a l y s i s   A m o u n t < / D i s p l a y N a m e > < V i s i b l e > F a l s e < / V i s i b l e > < / i t e m > < i t e m > < M e a s u r e N a m e > P e r i o d   S e l e c t e d < / M e a s u r e N a m e > < D i s p l a y N a m e > P e r i o d   S e l e c t e d < / D i s p l a y N a m e > < V i s i b l e > F a l s e < / V i s i b l e > < / i t e m > < i t e m > < M e a s u r e N a m e > D B   A c t u a l   A c c o u n t   A m o u n t < / M e a s u r e N a m e > < D i s p l a y N a m e > D B   A c t u a l   A c c o u n t   A m o u n t < / D i s p l a y N a m e > < V i s i b l e > F a l s e < / V i s i b l e > < / i t e m > < i t e m > < M e a s u r e N a m e > D B   B u d g e t   A c c o u n t   A m o u n t < / M e a s u r e N a m e > < D i s p l a y N a m e > D B   B u d g e t   A c c o u n t   A m o u n t < / D i s p l a y N a m e > < V i s i b l e > F a l s e < / V i s i b l e > < / i t e m > < i t e m > < M e a s u r e N a m e > D B   V a r   $   A m o u n t < / M e a s u r e N a m e > < D i s p l a y N a m e > D B   V a r   $   A m o u n t < / D i s p l a y N a m e > < V i s i b l e > F a l s e < / V i s i b l e > < / i t e m > < i t e m > < M e a s u r e N a m e > D B   V a r   %   A m o u n t < / M e a s u r e N a m e > < D i s p l a y N a m e > D B   V a r   %   A m o u n t < / D i s p l a y N a m e > < V i s i b l e > F a l s e < / V i s i b l e > < / i t e m > < i t e m > < M e a s u r e N a m e > T i m e   I n t e r v a l   S e l e c t e d < / M e a s u r e N a m e > < D i s p l a y N a m e > T i m e   I n t e r v a l   S e l e c t e d < / D i s p l a y N a m e > < V i s i b l e > F a l s e < / V i s i b l e > < / i t e m > < i t e m > < M e a s u r e N a m e > A c t u a l   R e p o r t   A m o u n t   w /   T i m e   F i l t e r < / M e a s u r e N a m e > < D i s p l a y N a m e > A c t u a l   R e p o r t   A m o u n t   w /   T i m e   F i l t e r < / D i s p l a y N a m e > < V i s i b l e > F a l s e < / V i s i b l e > < / i t e m > < i t e m > < M e a s u r e N a m e > V a r   $   w /   T i m e   F i l t e r < / M e a s u r e N a m e > < D i s p l a y N a m e > V a r   $   w /   T i m e   F i l t e r < / D i s p l a y N a m e > < V i s i b l e > F a l s e < / V i s i b l e > < / i t e m > < i t e m > < M e a s u r e N a m e > V a r   %   w /   T i m e   F i l t e r < / M e a s u r e N a m e > < D i s p l a y N a m e > V a r   %   w /   T i m e   F i l t e r < / D i s p l a y N a m e > < V i s i b l e > F a l s e < / V i s i b l e > < / i t e m > < i t e m > < M e a s u r e N a m e > G r o w t h   %   w /   T i m e   F i l t e r < / M e a s u r e N a m e > < D i s p l a y N a m e > G r o w t h   %   w /   T i m e   F i l t e r < / D i s p l a y N a m e > < V i s i b l e > F a l s e < / V i s i b l e > < / i t e m > < i t e m > < M e a s u r e N a m e > %   O v e r   R e v e n u e   w /   T i m e   F i l t e r < / M e a s u r e N a m e > < D i s p l a y N a m e > %   O v e r   R e v e n u e   w /   T i m e   F i l t e r < / D i s p l a y N a m e > < V i s i b l e > F a l s e < / V i s i b l e > < / i t e m > < / C a l c u l a t e d F i e l d s > < S A H o s t H a s h > 0 < / S A H o s t H a s h > < G e m i n i F i e l d L i s t V i s i b l e > T r u e < / G e m i n i F i e l d L i s t V i s i b l e > < / S e t t i n g s > ] ] > < / C u s t o m C o n t e n t > < / G e m i n i > 
</file>

<file path=customXml/item20.xml>��< ? x m l   v e r s i o n = " 1 . 0 "   e n c o d i n g = " U T F - 1 6 " ? > < G e m i n i   x m l n s = " h t t p : / / g e m i n i / p i v o t c u s t o m i z a t i o n / I s S a n d b o x E m b e d d e d " > < C u s t o m C o n t e n t > < ! [ C D A T A [ y e s ] ] > < / 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7 b 6 e 3 5 e 5 - c b 4 6 - 4 4 6 9 - b e 1 7 - 6 1 3 c 6 7 5 c 1 6 2 5 " > < C u s t o m C o n t e n t > < ! [ C D A T A [ < ? x m l   v e r s i o n = " 1 . 0 "   e n c o d i n g = " u t f - 1 6 " ? > < S e t t i n g s > < C a l c u l a t e d F i e l d s > < i t e m > < M e a s u r e N a m e > A c t u a l   A m o u n t < / M e a s u r e N a m e > < D i s p l a y N a m e > A c t u a l   A m o u n t < / D i s p l a y N a m e > < V i s i b l e > F a l s e < / V i s i b l e > < / i t e m > < i t e m > < M e a s u r e N a m e > A c t u a l   A m o u n t   w /   R e p o r t   S i g n < / M e a s u r e N a m e > < D i s p l a y N a m e > A c t u a l   A m o u n t   w /   R e p o r t   S i g n < / D i s p l a y N a m e > < V i s i b l e > F a l s e < / V i s i b l e > < / i t e m > < i t e m > < M e a s u r e N a m e > A c t u a l   A m o u n t   w /   C a l c u l a t i o n   S i g n < / M e a s u r e N a m e > < D i s p l a y N a m e > A c t u a l   A m o u n t   w /   C a l c u l a t i o n   S i g n < / D i s p l a y N a m e > < V i s i b l e > F a l s e < / V i s i b l e > < / i t e m > < i t e m > < M e a s u r e N a m e > A c t u a l   R u n n i n g   S u m < / M e a s u r e N a m e > < D i s p l a y N a m e > A c t u a l   R u n n i n g   S u m < / D i s p l a y N a m e > < V i s i b l e > F a l s e < / V i s i b l e > < / i t e m > < i t e m > < M e a s u r e N a m e > A c t u a l   T o t a l   E x p e n s e s < / M e a s u r e N a m e > < D i s p l a y N a m e > A c t u a l   T o t a l   E x p e n s e s < / D i s p l a y N a m e > < V i s i b l e > F a l s e < / V i s i b l e > < / i t e m > < i t e m > < M e a s u r e N a m e > A c t u a l   H e a d e r   A m o u n t < / M e a s u r e N a m e > < D i s p l a y N a m e > A c t u a l   H e a d e r   A m o u n t < / D i s p l a y N a m e > < V i s i b l e > F a l s e < / V i s i b l e > < / i t e m > < i t e m > < M e a s u r e N a m e > A c t u a l   R e p o r t   A m o u n t < / M e a s u r e N a m e > < D i s p l a y N a m e > A c t u a l   R e p o r t   A m o u n t < / D i s p l a y N a m e > < V i s i b l e > F a l s e < / V i s i b l e > < / i t e m > < i t e m > < M e a s u r e N a m e > H e a d e r   D e t a i l < / M e a s u r e N a m e > < D i s p l a y N a m e > H e a d e r   D e t a i l < / D i s p l a y N a m e > < V i s i b l e > F a l s e < / V i s i b l e > < / i t e m > < i t e m > < M e a s u r e N a m e > H e a d e r   C a l c u l a t i o n < / M e a s u r e N a m e > < D i s p l a y N a m e > H e a d e r   C a l c u l a t i o n < / D i s p l a y N a m e > < V i s i b l e > F a l s e < / V i s i b l e > < / i t e m > < i t e m > < M e a s u r e N a m e > A c c o u n t   I s F i l t e r e d < / M e a s u r e N a m e > < D i s p l a y N a m e > A c c o u n t   I s F i l t e r e d < / D i s p l a y N a m e > < V i s i b l e > F a l s e < / V i s i b l e > < / i t e m > < i t e m > < M e a s u r e N a m e > B u d g e t   A m o u n t < / M e a s u r e N a m e > < D i s p l a y N a m e > B u d g e t   A m o u n t < / D i s p l a y N a m e > < V i s i b l e > F a l s e < / V i s i b l e > < / i t e m > < i t e m > < M e a s u r e N a m e > B u d g e t   A m o u n t   w /   R e p o r t   S i g n < / M e a s u r e N a m e > < D i s p l a y N a m e > B u d g e t   A m o u n t   w /   R e p o r t   S i g n < / D i s p l a y N a m e > < V i s i b l e > F a l s e < / V i s i b l e > < / i t e m > < i t e m > < M e a s u r e N a m e > B u d g e t   A m o u n t   w /   C a l c u l a t i o n   S i g n < / M e a s u r e N a m e > < D i s p l a y N a m e > B u d g e t   A m o u n t   w /   C a l c u l a t i o n   S i g n < / D i s p l a y N a m e > < V i s i b l e > F a l s e < / V i s i b l e > < / i t e m > < i t e m > < M e a s u r e N a m e > B u d g e t   R u n n i n g   S u m < / M e a s u r e N a m e > < D i s p l a y N a m e > B u d g e t   R u n n i n g   S u m < / D i s p l a y N a m e > < V i s i b l e > F a l s e < / V i s i b l e > < / i t e m > < i t e m > < M e a s u r e N a m e > B u d g e t   T o t a l   E x p e n s e < / M e a s u r e N a m e > < D i s p l a y N a m e > B u d g e t   T o t a l   E x p e n s e < / D i s p l a y N a m e > < V i s i b l e > F a l s e < / V i s i b l e > < / i t e m > < i t e m > < M e a s u r e N a m e > B u d g e t   H e a d e r   A m o u n t < / M e a s u r e N a m e > < D i s p l a y N a m e > B u d g e t   H e a d e r   A m o u n t < / D i s p l a y N a m e > < V i s i b l e > F a l s e < / V i s i b l e > < / i t e m > < i t e m > < M e a s u r e N a m e > B u d g e t   R e p o r t   A m o u n t < / M e a s u r e N a m e > < D i s p l a y N a m e > B u d g e t   R e p o r t   A m o u n t < / D i s p l a y N a m e > < V i s i b l e > F a l s e < / V i s i b l e > < / i t e m > < i t e m > < M e a s u r e N a m e > V a r   $ < / M e a s u r e N a m e > < D i s p l a y N a m e > V a r   $ < / D i s p l a y N a m e > < V i s i b l e > F a l s e < / V i s i b l e > < / i t e m > < i t e m > < M e a s u r e N a m e > V a r   % < / M e a s u r e N a m e > < D i s p l a y N a m e > V a r   % < / D i s p l a y N a m e > < V i s i b l e > F a l s e < / V i s i b l e > < / i t e m > < i t e m > < M e a s u r e N a m e > A c t u a l   P r i o r   F i s c a l   Y e a r < / M e a s u r e N a m e > < D i s p l a y N a m e > A c t u a l   P r i o r   F i s c a l   Y e a r < / D i s p l a y N a m e > < V i s i b l e > F a l s e < / V i s i b l e > < / i t e m > < i t e m > < M e a s u r e N a m e > A c t u a l   P r i o r   Q u a r t e r < / M e a s u r e N a m e > < D i s p l a y N a m e > A c t u a l   P r i o r   Q u a r t e r < / D i s p l a y N a m e > < V i s i b l e > F a l s e < / V i s i b l e > < / i t e m > < i t e m > < M e a s u r e N a m e > A c t u a l   P r i o r   P e r i o d   A m o u n t < / M e a s u r e N a m e > < D i s p l a y N a m e > A c t u a l   P r i o r   P e r i o d   A m o u n t < / D i s p l a y N a m e > < V i s i b l e > F a l s e < / V i s i b l e > < / i t e m > < i t e m > < M e a s u r e N a m e > C h a n g e   $   v s   P r i o r   P e r i o d < / M e a s u r e N a m e > < D i s p l a y N a m e > C h a n g e   $   v s   P r i o r   P e r i o d < / D i s p l a y N a m e > < V i s i b l e > F a l s e < / V i s i b l e > < / i t e m > < i t e m > < M e a s u r e N a m e > C h a n g e   %   v s   P r i o r   P e r i o d < / M e a s u r e N a m e > < D i s p l a y N a m e > C h a n g e   %   v s   P r i o r   P e r i o d < / D i s p l a y N a m e > < V i s i b l e > F a l s e < / V i s i b l e > < / i t e m > < i t e m > < M e a s u r e N a m e > A c t u a l   B a s e   Y e a r   A m o u n t < / M e a s u r e N a m e > < D i s p l a y N a m e > A c t u a l   B a s e   Y e a r   A m o u n t < / D i s p l a y N a m e > < V i s i b l e > F a l s e < / V i s i b l e > < / i t e m > < i t e m > < M e a s u r e N a m e > A c t u a l   B a s e   Q u a r t e r   A m o u n t < / M e a s u r e N a m e > < D i s p l a y N a m e > A c t u a l   B a s e   Q u a r t e r   A m o u n t < / D i s p l a y N a m e > < V i s i b l e > F a l s e < / V i s i b l e > < / i t e m > < i t e m > < M e a s u r e N a m e > A c t u a l   B a s e   P e r i o d   A m o u n t < / M e a s u r e N a m e > < D i s p l a y N a m e > A c t u a l   B a s e   P e r i o d   A m o u n t < / D i s p l a y N a m e > < V i s i b l e > F a l s e < / V i s i b l e > < / i t e m > < i t e m > < M e a s u r e N a m e > G r o w t h   $ < / M e a s u r e N a m e > < D i s p l a y N a m e > G r o w t h   $ < / D i s p l a y N a m e > < V i s i b l e > F a l s e < / V i s i b l e > < / i t e m > < i t e m > < M e a s u r e N a m e > G r o w t h   % < / M e a s u r e N a m e > < D i s p l a y N a m e > G r o w t h   % < / D i s p l a y N a m e > < V i s i b l e > F a l s e < / V i s i b l e > < / i t e m > < i t e m > < M e a s u r e N a m e > A c t u a l   Y o Y % < / M e a s u r e N a m e > < D i s p l a y N a m e > A c t u a l   Y o Y % < / D i s p l a y N a m e > < V i s i b l e > F a l s e < / V i s i b l e > < / i t e m > < i t e m > < M e a s u r e N a m e > A c t u a l   Q o Q $ < / M e a s u r e N a m e > < D i s p l a y N a m e > A c t u a l   Q o Q $ < / D i s p l a y N a m e > < V i s i b l e > F a l s e < / V i s i b l e > < / i t e m > < i t e m > < M e a s u r e N a m e > A c t u a l   S a m e   Q u a r t e r   L a s t   Y e a r < / M e a s u r e N a m e > < D i s p l a y N a m e > A c t u a l   S a m e   Q u a r t e r   L a s t   Y e a r < / D i s p l a y N a m e > < V i s i b l e > F a l s e < / V i s i b l e > < / i t e m > < i t e m > < M e a s u r e N a m e > A c t u a l   Q o Q % < / M e a s u r e N a m e > < D i s p l a y N a m e > A c t u a l   Q o Q % < / D i s p l a y N a m e > < V i s i b l e > F a l s e < / V i s i b l e > < / i t e m > < i t e m > < M e a s u r e N a m e > A c t u a l   P o P % < / M e a s u r e N a m e > < D i s p l a y N a m e > A c t u a l   P o P % < / D i s p l a y N a m e > < V i s i b l e > F a l s e < / V i s i b l e > < / i t e m > < / C a l c u l a t e d F i e l d s > < S A H o s t H a s h > 0 < / S A H o s t H a s h > < G e m i n i F i e l d L i s t V i s i b l e > T r u e < / G e m i n i F i e l d L i s t V i s i b l e > < / S e t t i n g s > ] ] > < / C u s t o m C o n t e n t > < / G e m i n i > 
</file>

<file path=customXml/item23.xml>��< ? x m l   v e r s i o n = " 1 . 0 "   e n c o d i n g = " U T F - 1 6 " ? > < G e m i n i   x m l n s = " h t t p : / / g e m i n i / p i v o t c u s t o m i z a t i o n / b d 4 d 7 e d b - 4 8 b f - 4 a 2 8 - 9 5 5 7 - f 3 6 2 7 f b 2 b a d 7 " > < C u s t o m C o n t e n t > < ! [ C D A T A [ < ? x m l   v e r s i o n = " 1 . 0 "   e n c o d i n g = " u t f - 1 6 " ? > < S e t t i n g s > < C a l c u l a t e d F i e l d s > < i t e m > < M e a s u r e N a m e > A c t u a l   A m o u n t < / M e a s u r e N a m e > < D i s p l a y N a m e > A c t u a l   A m o u n t < / D i s p l a y N a m e > < V i s i b l e > F a l s e < / V i s i b l e > < / i t e m > < i t e m > < M e a s u r e N a m e > A c t u a l   A m o u n t   w /   R e p o r t   S i g n < / M e a s u r e N a m e > < D i s p l a y N a m e > A c t u a l   A m o u n t   w /   R e p o r t   S i g n < / D i s p l a y N a m e > < V i s i b l e > F a l s e < / V i s i b l e > < / i t e m > < i t e m > < M e a s u r e N a m e > A c t u a l   A m o u n t   w /   C a l c u l a t i o n   S i g n < / M e a s u r e N a m e > < D i s p l a y N a m e > A c t u a l   A m o u n t   w /   C a l c u l a t i o n   S i g n < / D i s p l a y N a m e > < V i s i b l e > F a l s e < / V i s i b l e > < / i t e m > < i t e m > < M e a s u r e N a m e > A c t u a l   R u n n i n g   S u m < / M e a s u r e N a m e > < D i s p l a y N a m e > A c t u a l   R u n n i n g   S u m < / D i s p l a y N a m e > < V i s i b l e > F a l s e < / V i s i b l e > < / i t e m > < i t e m > < M e a s u r e N a m e > A c t u a l   T o t a l   E x p e n s e s < / M e a s u r e N a m e > < D i s p l a y N a m e > A c t u a l   T o t a l   E x p e n s e s < / D i s p l a y N a m e > < V i s i b l e > F a l s e < / V i s i b l e > < / i t e m > < i t e m > < M e a s u r e N a m e > A c t u a l   H e a d e r   A m o u n t < / M e a s u r e N a m e > < D i s p l a y N a m e > A c t u a l   H e a d e r   A m o u n t < / D i s p l a y N a m e > < V i s i b l e > F a l s e < / V i s i b l e > < / i t e m > < i t e m > < M e a s u r e N a m e > A c t u a l   R e p o r t   A m o u n t < / M e a s u r e N a m e > < D i s p l a y N a m e > A c t u a l   R e p o r t   A m o u n t < / D i s p l a y N a m e > < V i s i b l e > F a l s e < / V i s i b l e > < / i t e m > < i t e m > < M e a s u r e N a m e > H e a d e r   D e t a i l < / M e a s u r e N a m e > < D i s p l a y N a m e > H e a d e r   D e t a i l < / D i s p l a y N a m e > < V i s i b l e > F a l s e < / V i s i b l e > < / i t e m > < i t e m > < M e a s u r e N a m e > H e a d e r   C a l c u l a t i o n < / M e a s u r e N a m e > < D i s p l a y N a m e > H e a d e r   C a l c u l a t i o n < / D i s p l a y N a m e > < V i s i b l e > F a l s e < / V i s i b l e > < / i t e m > < i t e m > < M e a s u r e N a m e > A c c o u n t   I s F i l t e r e d < / M e a s u r e N a m e > < D i s p l a y N a m e > A c c o u n t   I s F i l t e r e d < / D i s p l a y N a m e > < V i s i b l e > F a l s e < / V i s i b l e > < / i t e m > < i t e m > < M e a s u r e N a m e > B u d g e t   A m o u n t < / M e a s u r e N a m e > < D i s p l a y N a m e > B u d g e t   A m o u n t < / D i s p l a y N a m e > < V i s i b l e > F a l s e < / V i s i b l e > < / i t e m > < i t e m > < M e a s u r e N a m e > B u d g e t   A m o u n t   w /   R e p o r t   S i g n < / M e a s u r e N a m e > < D i s p l a y N a m e > B u d g e t   A m o u n t   w /   R e p o r t   S i g n < / D i s p l a y N a m e > < V i s i b l e > F a l s e < / V i s i b l e > < / i t e m > < i t e m > < M e a s u r e N a m e > B u d g e t   A m o u n t   w /   C a l c u l a t i o n   S i g n < / M e a s u r e N a m e > < D i s p l a y N a m e > B u d g e t   A m o u n t   w /   C a l c u l a t i o n   S i g n < / D i s p l a y N a m e > < V i s i b l e > F a l s e < / V i s i b l e > < / i t e m > < i t e m > < M e a s u r e N a m e > B u d g e t   R u n n i n g   S u m < / M e a s u r e N a m e > < D i s p l a y N a m e > B u d g e t   R u n n i n g   S u m < / D i s p l a y N a m e > < V i s i b l e > F a l s e < / V i s i b l e > < / i t e m > < i t e m > < M e a s u r e N a m e > B u d g e t   T o t a l   E x p e n s e < / M e a s u r e N a m e > < D i s p l a y N a m e > B u d g e t   T o t a l   E x p e n s e < / D i s p l a y N a m e > < V i s i b l e > F a l s e < / V i s i b l e > < / i t e m > < i t e m > < M e a s u r e N a m e > B u d g e t   H e a d e r   A m o u n t < / M e a s u r e N a m e > < D i s p l a y N a m e > B u d g e t   H e a d e r   A m o u n t < / D i s p l a y N a m e > < V i s i b l e > F a l s e < / V i s i b l e > < / i t e m > < i t e m > < M e a s u r e N a m e > B u d g e t   R e p o r t   A m o u n t < / M e a s u r e N a m e > < D i s p l a y N a m e > B u d g e t   R e p o r t   A m o u n t < / D i s p l a y N a m e > < V i s i b l e > F a l s e < / V i s i b l e > < / i t e m > < i t e m > < M e a s u r e N a m e > V a r   $ < / M e a s u r e N a m e > < D i s p l a y N a m e > V a r   $ < / D i s p l a y N a m e > < V i s i b l e > F a l s e < / V i s i b l e > < / i t e m > < i t e m > < M e a s u r e N a m e > V a r   % < / M e a s u r e N a m e > < D i s p l a y N a m e > V a r   % < / D i s p l a y N a m e > < V i s i b l e > F a l s e < / V i s i b l e > < / i t e m > < i t e m > < M e a s u r e N a m e > A c t u a l   P r i o r   F i s c a l   Y e a r < / M e a s u r e N a m e > < D i s p l a y N a m e > A c t u a l   P r i o r   F i s c a l   Y e a r < / D i s p l a y N a m e > < V i s i b l e > F a l s e < / V i s i b l e > < / i t e m > < i t e m > < M e a s u r e N a m e > A c t u a l   P r i o r   Q u a r t e r < / M e a s u r e N a m e > < D i s p l a y N a m e > A c t u a l   P r i o r   Q u a r t e r < / D i s p l a y N a m e > < V i s i b l e > F a l s e < / V i s i b l e > < / i t e m > < i t e m > < M e a s u r e N a m e > A c t u a l   P r i o r   P e r i o d   A m o u n t < / M e a s u r e N a m e > < D i s p l a y N a m e > A c t u a l   P r i o r   P e r i o d   A m o u n t < / D i s p l a y N a m e > < V i s i b l e > F a l s e < / V i s i b l e > < / i t e m > < i t e m > < M e a s u r e N a m e > C h a n g e   $   v s   P r i o r   P e r i o d < / M e a s u r e N a m e > < D i s p l a y N a m e > C h a n g e   $   v s   P r i o r   P e r i o d < / D i s p l a y N a m e > < V i s i b l e > F a l s e < / V i s i b l e > < / i t e m > < i t e m > < M e a s u r e N a m e > C h a n g e   %   v s   P r i o r   P e r i o d < / M e a s u r e N a m e > < D i s p l a y N a m e > C h a n g e   %   v s   P r i o r   P e r i o d < / D i s p l a y N a m e > < V i s i b l e > F a l s e < / V i s i b l e > < / i t e m > < i t e m > < M e a s u r e N a m e > A c t u a l   B a s e   Y e a r   A m o u n t < / M e a s u r e N a m e > < D i s p l a y N a m e > A c t u a l   B a s e   Y e a r   A m o u n t < / D i s p l a y N a m e > < V i s i b l e > F a l s e < / V i s i b l e > < / i t e m > < i t e m > < M e a s u r e N a m e > A c t u a l   Y o Y % < / M e a s u r e N a m e > < D i s p l a y N a m e > A c t u a l   Y o Y % < / D i s p l a y N a m e > < V i s i b l e > F a l s e < / V i s i b l e > < / i t e m > < i t e m > < M e a s u r e N a m e > A c t u a l   B a s e   Q u a r t e r   A m o u n t < / M e a s u r e N a m e > < D i s p l a y N a m e > A c t u a l   B a s e   Q u a r t e r   A m o u n t < / D i s p l a y N a m e > < V i s i b l e > F a l s e < / V i s i b l e > < / i t e m > < i t e m > < M e a s u r e N a m e > A c t u a l   B a s e   P e r i o d   A m o u n t < / M e a s u r e N a m e > < D i s p l a y N a m e > A c t u a l   B a s e   P e r i o d   A m o u n t < / D i s p l a y N a m e > < V i s i b l e > F a l s e < / V i s i b l e > < / i t e m > < i t e m > < M e a s u r e N a m e > G r o w t h   $ < / M e a s u r e N a m e > < D i s p l a y N a m e > G r o w t h   $ < / D i s p l a y N a m e > < V i s i b l e > F a l s e < / V i s i b l e > < / i t e m > < i t e m > < M e a s u r e N a m e > G r o w t h   % < / M e a s u r e N a m e > < D i s p l a y N a m e > G r o w t h   % < / D i s p l a y N a m e > < V i s i b l e > F a l s e < / V i s i b l e > < / i t e m > < i t e m > < M e a s u r e N a m e > A c t u a l   S a m e   Q u a r t e r   L a s t   Y e a r < / M e a s u r e N a m e > < D i s p l a y N a m e > A c t u a l   S a m e   Q u a r t e r   L a s t   Y e a r < / D i s p l a y N a m e > < V i s i b l e > F a l s e < / V i s i b l e > < / i t e m > < i t e m > < M e a s u r e N a m e > A c t u a l   Q o Q $ < / M e a s u r e N a m e > < D i s p l a y N a m e > A c t u a l   Q o Q $ < / D i s p l a y N a m e > < V i s i b l e > F a l s e < / V i s i b l e > < / i t e m > < i t e m > < M e a s u r e N a m e > A c t u a l   Q o Q % < / M e a s u r e N a m e > < D i s p l a y N a m e > A c t u a l   Q o Q % < / D i s p l a y N a m e > < V i s i b l e > F a l s e < / V i s i b l e > < / i t e m > < i t e m > < M e a s u r e N a m e > A c t u a l   P o P % < / M e a s u r e N a m e > < D i s p l a y N a m e > A c t u a l   P o P % < / D i s p l a y N a m e > < V i s i b l e > F a l s e < / V i s i b l e > < / i t e m > < i t e m > < M e a s u r e N a m e > A c t u a l   C u m u l a t i v e   A m o u n t < / M e a s u r e N a m e > < D i s p l a y N a m e > A c t u a l   C u m u l a t i v e   A m o u n t < / D i s p l a y N a m e > < V i s i b l e > F a l s e < / V i s i b l e > < / i t e m > < i t e m > < M e a s u r e N a m e > S u b - h e a d e r   I s F i l t e r e d < / M e a s u r e N a m e > < D i s p l a y N a m e > S u b - h e a d e r   I s F i l t e r e d < / D i s p l a y N a m e > < V i s i b l e > F a l s e < / V i s i b l e > < / i t e m > < i t e m > < M e a s u r e N a m e > S u b   H e a d e r   D e t a i l < / M e a s u r e N a m e > < D i s p l a y N a m e > S u b   H e a d e r   D e t a i l < / D i s p l a y N a m e > < V i s i b l e > F a l s e < / V i s i b l e > < / i t e m > < i t e m > < M e a s u r e N a m e > P L   A m o u n t < / M e a s u r e N a m e > < D i s p l a y N a m e > P L   A m o u n t < / D i s p l a y N a m e > < V i s i b l e > F a l s e < / V i s i b l e > < / i t e m > < i t e m > < M e a s u r e N a m e > S c e n a r i o   S e l e c t e d < / M e a s u r e N a m e > < D i s p l a y N a m e > S c e n a r i o   S e l e c t e d < / D i s p l a y N a m e > < V i s i b l e > F a l s e < / V i s i b l e > < / i t e m > < i t e m > < M e a s u r e N a m e > S u m   M e t h o d   S e l e c t e d < / M e a s u r e N a m e > < D i s p l a y N a m e > S u m   M e t h o d   S e l e c t e d < / D i s p l a y N a m e > < V i s i b l e > F a l s e < / V i s i b l e > < / i t e m > < i t e m > < M e a s u r e N a m e > P L   S l i c e r   S e l e c t e d < / M e a s u r e N a m e > < D i s p l a y N a m e > P L   S l i c e r   S e l e c t e d < / D i s p l a y N a m e > < V i s i b l e > F a l s e < / V i s i b l e > < / i t e m > < i t e m > < M e a s u r e N a m e > B u d g e t   C u m u l a t i v e   A m o u n t < / M e a s u r e N a m e > < D i s p l a y N a m e > B u d g e t   C u m u l a t i v e   A m o u n t < / D i s p l a y N a m e > < V i s i b l e > F a l s e < / V i s i b l e > < / i t e m > < i t e m > < M e a s u r e N a m e > H o r A n a l y s i s   S e l e c t e d < / M e a s u r e N a m e > < D i s p l a y N a m e > H o r A n a l y s i s   S e l e c t e d < / D i s p l a y N a m e > < V i s i b l e > F a l s e < / V i s i b l e > < / i t e m > < i t e m > < M e a s u r e N a m e > H o r i z o n t a l   A n a l y s i s   A m o u n t < / M e a s u r e N a m e > < D i s p l a y N a m e > H o r i z o n t a l   A n a l y s i s   A m o u n t < / D i s p l a y N a m e > < V i s i b l e > F a l s e < / V i s i b l e > < / i t e m > < i t e m > < M e a s u r e N a m e > R e v e n u e < / M e a s u r e N a m e > < D i s p l a y N a m e > R e v e n u e < / D i s p l a y N a m e > < V i s i b l e > F a l s e < / V i s i b l e > < / i t e m > < i t e m > < M e a s u r e N a m e > %   O v e r   R e v e n u e < / M e a s u r e N a m e > < D i s p l a y N a m e > %   O v e r   R e v e n u e < / D i s p l a y N a m e > < V i s i b l e > F a l s e < / V i s i b l e > < / i t e m > < i t e m > < M e a s u r e N a m e > R e v e n u e   C u m u l a t i v e < / M e a s u r e N a m e > < D i s p l a y N a m e > R e v e n u e   C u m u l a t i v e < / D i s p l a y N a m e > < V i s i b l e > F a l s e < / V i s i b l e > < / i t e m > < i t e m > < M e a s u r e N a m e > %   O v e r   R e v e n u e   C u m u l a t i v e < / M e a s u r e N a m e > < D i s p l a y N a m e > %   O v e r   R e v e n u e   C u m u l a t i v e < / D i s p l a y N a m e > < V i s i b l e > F a l s e < / V i s i b l e > < / i t e m > < i t e m > < M e a s u r e N a m e > V e r t i c a l   A n a l y s i s   A m o u n t < / M e a s u r e N a m e > < D i s p l a y N a m e > V e r t i c a l   A n a l y s i s   A m o u n t < / D i s p l a y N a m e > < V i s i b l e > F a l s e < / V i s i b l e > < / i t e m > < i t e m > < M e a s u r e N a m e > V a r   $   C u m u l a t i v e < / M e a s u r e N a m e > < D i s p l a y N a m e > V a r   $   C u m u l a t i v e < / D i s p l a y N a m e > < V i s i b l e > F a l s e < / V i s i b l e > < / i t e m > < i t e m > < M e a s u r e N a m e > V a r   %   C u m u l a t i v e < / M e a s u r e N a m e > < D i s p l a y N a m e > V a r   %   C u m u l a t i v e < / D i s p l a y N a m e > < V i s i b l e > F a l s e < / V i s i b l e > < / i t e m > < i t e m > < M e a s u r e N a m e > V a r i a n c e   S l i c e r   S e l e c t e d < / M e a s u r e N a m e > < D i s p l a y N a m e > V a r i a n c e   S l i c e r   S e l e c t e d < / D i s p l a y N a m e > < V i s i b l e > F a l s e < / V i s i b l e > < / i t e m > < i t e m > < M e a s u r e N a m e > V a r i a n c e   A n a l y s i s   A m o u n t < / M e a s u r e N a m e > < D i s p l a y N a m e > V a r i a n c e   A n a l y s i s   A m o u n t < / D i s p l a y N a m e > < V i s i b l e > F a l s e < / V i s i b l e > < / i t e m > < i t e m > < M e a s u r e N a m e > P e r i o d   S e l e c t e d < / M e a s u r e N a m e > < D i s p l a y N a m e > P e r i o d   S e l e c t e d < / D i s p l a y N a m e > < V i s i b l e > F a l s e < / V i s i b l e > < / i t e m > < i t e m > < M e a s u r e N a m e > D B   A c t u a l   A c c o u n t   A m o u n t < / M e a s u r e N a m e > < D i s p l a y N a m e > D B   A c t u a l   A c c o u n t   A m o u n t < / D i s p l a y N a m e > < V i s i b l e > F a l s e < / V i s i b l e > < / i t e m > < i t e m > < M e a s u r e N a m e > D B   B u d g e t   A c c o u n t   A m o u n t < / M e a s u r e N a m e > < D i s p l a y N a m e > D B   B u d g e t   A c c o u n t   A m o u n t < / D i s p l a y N a m e > < V i s i b l e > F a l s e < / V i s i b l e > < / i t e m > < i t e m > < M e a s u r e N a m e > D B   V a r   $   A m o u n t < / M e a s u r e N a m e > < D i s p l a y N a m e > D B   V a r   $   A m o u n t < / D i s p l a y N a m e > < V i s i b l e > F a l s e < / V i s i b l e > < / i t e m > < i t e m > < M e a s u r e N a m e > D B   V a r   %   A m o u n t < / M e a s u r e N a m e > < D i s p l a y N a m e > D B   V a r   %   A m o u n t < / D i s p l a y N a m e > < V i s i b l e > F a l s e < / V i s i b l e > < / i t e m > < / C a l c u l a t e d F i e l d s > < S A H o s t H a s h > 0 < / S A H o s t H a s h > < G e m i n i F i e l d L i s t V i s i b l e > T r u e < / G e m i n i F i e l d L i s t V i s i b l e > < / S e t t i n g s > ] ] > < / C u s t o m C o n t e n t > < / G e m i n i > 
</file>

<file path=customXml/item24.xml>��< ? x m l   v e r s i o n = " 1 . 0 "   e n c o d i n g = " U T F - 1 6 " ? > < G e m i n i   x m l n s = " h t t p : / / g e m i n i / p i v o t c u s t o m i z a t i o n / T a b l e X M L _ C O A _ 6 4 d c 6 a 6 9 - b a 2 a - 4 8 1 9 - 9 7 2 1 - 1 4 f d 0 d 0 4 b 7 c e " > < C u s t o m C o n t e n t > < ! [ C D A T A [ < T a b l e W i d g e t G r i d S e r i a l i z a t i o n   x m l n s : x s d = " h t t p : / / w w w . w 3 . o r g / 2 0 0 1 / X M L S c h e m a "   x m l n s : x s i = " h t t p : / / w w w . w 3 . o r g / 2 0 0 1 / X M L S c h e m a - i n s t a n c e " > < C o l u m n S u g g e s t e d T y p e   / > < C o l u m n F o r m a t   / > < C o l u m n A c c u r a c y   / > < C o l u m n C u r r e n c y S y m b o l   / > < C o l u m n P o s i t i v e P a t t e r n   / > < C o l u m n N e g a t i v e P a t t e r n   / > < C o l u m n W i d t h s > < i t e m > < k e y > < s t r i n g > A C C O U N T   K E Y < / s t r i n g > < / k e y > < v a l u e > < i n t > 1 1 5 < / i n t > < / v a l u e > < / i t e m > < i t e m > < k e y > < s t r i n g > A C C O U N T < / s t r i n g > < / k e y > < v a l u e > < i n t > 9 1 < / i n t > < / v a l u e > < / i t e m > < i t e m > < k e y > < s t r i n g > C A T E G O R Y < / s t r i n g > < / k e y > < v a l u e > < i n t > 9 6 < / i n t > < / v a l u e > < / i t e m > < i t e m > < k e y > < s t r i n g > H E A D E R   K E Y < / s t r i n g > < / k e y > < v a l u e > < i n t > 1 0 7 < / i n t > < / v a l u e > < / i t e m > < i t e m > < k e y > < s t r i n g > R E P O R T   S I G N < / s t r i n g > < / k e y > < v a l u e > < i n t > 1 1 2 < / i n t > < / v a l u e > < / i t e m > < i t e m > < k e y > < s t r i n g > C A L C U L A T I O N   S I G N < / s t r i n g > < / k e y > < v a l u e > < i n t > 1 4 5 < / i n t > < / v a l u e > < / i t e m > < i t e m > < k e y > < s t r i n g > S U B - H E A D E R < / s t r i n g > < / k e y > < v a l u e > < i n t > 2 0 9 < / i n t > < / v a l u e > < / i t e m > < i t e m > < k e y > < s t r i n g > S U B - H E A D E R   D E T A I L < / s t r i n g > < / k e y > < v a l u e > < i n t > 1 5 3 < / i n t > < / v a l u e > < / i t e m > < i t e m > < k e y > < s t r i n g > S U B   H E A D E R   K E Y < / s t r i n g > < / k e y > < v a l u e > < i n t > 1 3 3 < / i n t > < / v a l u e > < / i t e m > < / C o l u m n W i d t h s > < C o l u m n D i s p l a y I n d e x > < i t e m > < k e y > < s t r i n g > A C C O U N T   K E Y < / s t r i n g > < / k e y > < v a l u e > < i n t > 0 < / i n t > < / v a l u e > < / i t e m > < i t e m > < k e y > < s t r i n g > A C C O U N T < / s t r i n g > < / k e y > < v a l u e > < i n t > 1 < / i n t > < / v a l u e > < / i t e m > < i t e m > < k e y > < s t r i n g > C A T E G O R Y < / s t r i n g > < / k e y > < v a l u e > < i n t > 2 < / i n t > < / v a l u e > < / i t e m > < i t e m > < k e y > < s t r i n g > H E A D E R   K E Y < / s t r i n g > < / k e y > < v a l u e > < i n t > 3 < / i n t > < / v a l u e > < / i t e m > < i t e m > < k e y > < s t r i n g > R E P O R T   S I G N < / s t r i n g > < / k e y > < v a l u e > < i n t > 4 < / i n t > < / v a l u e > < / i t e m > < i t e m > < k e y > < s t r i n g > C A L C U L A T I O N   S I G N < / s t r i n g > < / k e y > < v a l u e > < i n t > 5 < / i n t > < / v a l u e > < / i t e m > < i t e m > < k e y > < s t r i n g > S U B - H E A D E R < / s t r i n g > < / k e y > < v a l u e > < i n t > 6 < / i n t > < / v a l u e > < / i t e m > < i t e m > < k e y > < s t r i n g > S U B - H E A D E R   D E T A I L < / s t r i n g > < / k e y > < v a l u e > < i n t > 7 < / i n t > < / v a l u e > < / i t e m > < i t e m > < k e y > < s t r i n g > S U B   H E A D E R   K E Y < / s t r i n g > < / k e y > < v a l u e > < i n t > 8 < / 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 B u d g e t _ b 9 5 d 4 d 4 b - 9 b b 2 - 4 1 f 0 - 8 b c 7 - 8 9 0 a 1 2 5 b f 6 8 3 < / K e y > < V a l u e   x m l n s : a = " h t t p : / / s c h e m a s . d a t a c o n t r a c t . o r g / 2 0 0 4 / 0 7 / M i c r o s o f t . A n a l y s i s S e r v i c e s . C o m m o n " > < a : H a s F o c u s > t r u e < / a : H a s F o c u s > < a : S i z e A t D p i 9 6 > 3 8 4 < / a : S i z e A t D p i 9 6 > < a : V i s i b l e > t r u e < / a : V i s i b l e > < / V a l u e > < / K e y V a l u e O f s t r i n g S a n d b o x E d i t o r . M e a s u r e G r i d S t a t e S c d E 3 5 R y > < K e y V a l u e O f s t r i n g S a n d b o x E d i t o r . M e a s u r e G r i d S t a t e S c d E 3 5 R y > < K e y > A c t u a l _ f c 5 8 d 8 6 8 - f 7 7 5 - 4 4 a b - a d c 1 - c 5 0 3 d 0 3 5 2 4 b 6 < / K e y > < V a l u e   x m l n s : a = " h t t p : / / s c h e m a s . d a t a c o n t r a c t . o r g / 2 0 0 4 / 0 7 / M i c r o s o f t . A n a l y s i s S e r v i c e s . C o m m o n " > < a : H a s F o c u s > t r u e < / a : H a s F o c u s > < a : S i z e A t D p i 9 6 > 4 1 7 < / a : S i z e A t D p i 9 6 > < a : V i s i b l e > t r u e < / a : V i s i b l e > < / V a l u e > < / K e y V a l u e O f s t r i n g S a n d b o x E d i t o r . M e a s u r e G r i d S t a t e S c d E 3 5 R y > < K e y V a l u e O f s t r i n g S a n d b o x E d i t o r . M e a s u r e G r i d S t a t e S c d E 3 5 R y > < K e y > H e a d e r _ 9 9 2 3 0 4 e 9 - 9 a f d - 4 6 6 3 - 8 7 5 0 - f 9 9 e 5 8 3 b d 3 c f < / K e y > < V a l u e   x m l n s : a = " h t t p : / / s c h e m a s . d a t a c o n t r a c t . o r g / 2 0 0 4 / 0 7 / M i c r o s o f t . A n a l y s i s S e r v i c e s . C o m m o n " > < a : H a s F o c u s > t r u e < / a : H a s F o c u s > < a : S i z e A t D p i 9 6 > 4 3 0 < / a : S i z e A t D p i 9 6 > < a : V i s i b l e > t r u e < / a : V i s i b l e > < / V a l u e > < / K e y V a l u e O f s t r i n g S a n d b o x E d i t o r . M e a s u r e G r i d S t a t e S c d E 3 5 R y > < K e y V a l u e O f s t r i n g S a n d b o x E d i t o r . M e a s u r e G r i d S t a t e S c d E 3 5 R y > < K e y > C O A _ 6 4 d c 6 a 6 9 - b a 2 a - 4 8 1 9 - 9 7 2 1 - 1 4 f d 0 d 0 4 b 7 c e < / K e y > < V a l u e   x m l n s : a = " h t t p : / / s c h e m a s . d a t a c o n t r a c t . o r g / 2 0 0 4 / 0 7 / M i c r o s o f t . A n a l y s i s S e r v i c e s . C o m m o n " > < a : H a s F o c u s > t r u e < / a : H a s F o c u s > < a : S i z e A t D p i 9 6 > 2 9 3 < / a : S i z e A t D p i 9 6 > < a : V i s i b l e > t r u e < / a : V i s i b l e > < / V a l u e > < / K e y V a l u e O f s t r i n g S a n d b o x E d i t o r . M e a s u r e G r i d S t a t e S c d E 3 5 R y > < K e y V a l u e O f s t r i n g S a n d b o x E d i t o r . M e a s u r e G r i d S t a t e S c d E 3 5 R y > < K e y > T i m e S e r i e s _ c a a 4 8 c 0 f - 3 2 2 d - 4 5 2 d - b e 0 5 - 7 2 b 7 3 a 0 4 3 e 7 8 < / K e y > < V a l u e   x m l n s : a = " h t t p : / / s c h e m a s . d a t a c o n t r a c t . o r g / 2 0 0 4 / 0 7 / M i c r o s o f t . A n a l y s i s S e r v i c e s . C o m m o n " > < a : H a s F o c u s > t r u e < / a : H a s F o c u s > < a : S i z e A t D p i 9 6 > 3 6 6 < / a : S i z e A t D p i 9 6 > < a : V i s i b l e > t r u e < / a : V i s i b l e > < / V a l u e > < / K e y V a l u e O f s t r i n g S a n d b o x E d i t o r . M e a s u r e G r i d S t a t e S c d E 3 5 R y > < K e y V a l u e O f s t r i n g S a n d b o x E d i t o r . M e a s u r e G r i d S t a t e S c d E 3 5 R y > < K e y > S c e n a r i o < / K e y > < V a l u e   x m l n s : a = " h t t p : / / s c h e m a s . d a t a c o n t r a c t . o r g / 2 0 0 4 / 0 7 / M i c r o s o f t . A n a l y s i s S e r v i c e s . C o m m o n " > < a : H a s F o c u s > t r u e < / a : H a s F o c u s > < a : S i z e A t D p i 9 6 > 3 7 8 < / a : S i z e A t D p i 9 6 > < a : V i s i b l e > t r u e < / a : V i s i b l e > < / V a l u e > < / K e y V a l u e O f s t r i n g S a n d b o x E d i t o r . M e a s u r e G r i d S t a t e S c d E 3 5 R y > < K e y V a l u e O f s t r i n g S a n d b o x E d i t o r . M e a s u r e G r i d S t a t e S c d E 3 5 R y > < K e y > S u m M e t h o d < / K e y > < V a l u e   x m l n s : a = " h t t p : / / s c h e m a s . d a t a c o n t r a c t . o r g / 2 0 0 4 / 0 7 / M i c r o s o f t . A n a l y s i s S e r v i c e s . C o m m o n " > < a : H a s F o c u s > t r u e < / a : H a s F o c u s > < a : S i z e A t D p i 9 6 > 3 9 7 < / a : S i z e A t D p i 9 6 > < a : V i s i b l e > t r u e < / a : V i s i b l e > < / V a l u e > < / K e y V a l u e O f s t r i n g S a n d b o x E d i t o r . M e a s u r e G r i d S t a t e S c d E 3 5 R y > < K e y V a l u e O f s t r i n g S a n d b o x E d i t o r . M e a s u r e G r i d S t a t e S c d E 3 5 R y > < K e y > D a t a T y p e < / K e y > < V a l u e   x m l n s : a = " h t t p : / / s c h e m a s . d a t a c o n t r a c t . o r g / 2 0 0 4 / 0 7 / M i c r o s o f t . A n a l y s i s S e r v i c e s . C o m m o n " > < a : H a s F o c u s > t r u e < / a : H a s F o c u s > < a : S i z e A t D p i 9 6 > 1 1 3 < / a : S i z e A t D p i 9 6 > < a : V i s i b l e > t r u e < / a : V i s i b l e > < / V a l u e > < / K e y V a l u e O f s t r i n g S a n d b o x E d i t o r . M e a s u r e G r i d S t a t e S c d E 3 5 R y > < K e y V a l u e O f s t r i n g S a n d b o x E d i t o r . M e a s u r e G r i d S t a t e S c d E 3 5 R y > < K e y > H o r A n a l y s i s < / K e y > < V a l u e   x m l n s : a = " h t t p : / / s c h e m a s . d a t a c o n t r a c t . o r g / 2 0 0 4 / 0 7 / M i c r o s o f t . A n a l y s i s S e r v i c e s . C o m m o n " > < a : H a s F o c u s > t r u e < / a : H a s F o c u s > < a : S i z e A t D p i 9 6 > 2 9 4 < / a : S i z e A t D p i 9 6 > < a : V i s i b l e > t r u e < / a : V i s i b l e > < / V a l u e > < / K e y V a l u e O f s t r i n g S a n d b o x E d i t o r . M e a s u r e G r i d S t a t e S c d E 3 5 R y > < K e y V a l u e O f s t r i n g S a n d b o x E d i t o r . M e a s u r e G r i d S t a t e S c d E 3 5 R y > < K e y > R e p P L S l i c e r < / K e y > < V a l u e   x m l n s : a = " h t t p : / / s c h e m a s . d a t a c o n t r a c t . o r g / 2 0 0 4 / 0 7 / M i c r o s o f t . A n a l y s i s S e r v i c e s . C o m m o n " > < a : H a s F o c u s > t r u e < / a : H a s F o c u s > < a : S i z e A t D p i 9 6 > 4 8 3 < / a : S i z e A t D p i 9 6 > < a : V i s i b l e > t r u e < / a : V i s i b l e > < / V a l u e > < / K e y V a l u e O f s t r i n g S a n d b o x E d i t o r . M e a s u r e G r i d S t a t e S c d E 3 5 R y > < K e y V a l u e O f s t r i n g S a n d b o x E d i t o r . M e a s u r e G r i d S t a t e S c d E 3 5 R y > < K e y > R e p V a r S l i c e r < / K e y > < V a l u e   x m l n s : a = " h t t p : / / s c h e m a s . d a t a c o n t r a c t . o r g / 2 0 0 4 / 0 7 / M i c r o s o f t . A n a l y s i s S e r v i c e s . C o m m o n " > < a : H a s F o c u s > t r u e < / a : H a s F o c u s > < a : S i z e A t D p i 9 6 > 4 2 2 < / a : S i z e A t D p i 9 6 > < a : V i s i b l e > t r u e < / a : V i s i b l e > < / V a l u e > < / K e y V a l u e O f s t r i n g S a n d b o x E d i t o r . M e a s u r e G r i d S t a t e S c d E 3 5 R y > < K e y V a l u e O f s t r i n g S a n d b o x E d i t o r . M e a s u r e G r i d S t a t e S c d E 3 5 R y > < K e y > D B _ T i m e I n t e r v a l S l i c e r < / K e y > < V a l u e   x m l n s : a = " h t t p : / / s c h e m a s . d a t a c o n t r a c t . o r g / 2 0 0 4 / 0 7 / M i c r o s o f t . A n a l y s i s S e r v i c e s . C o m m o n " > < a : H a s F o c u s > t r u e < / a : H a s F o c u s > < a : S i z e A t D p i 9 6 > 2 4 2 < / a : S i z e A t D p i 9 6 > < a : V i s i b l e > t r u e < / a : V i s i b l e > < / V a l u e > < / K e y V a l u e O f s t r i n g S a n d b o x E d i t o r . M e a s u r e G r i d S t a t e S c d E 3 5 R y > < / A r r a y O f K e y V a l u e O f s t r i n g S a n d b o x E d i t o r . M e a s u r e G r i d S t a t e S c d E 3 5 R y > ] ] > < / C u s t o m C o n t e n t > < / G e m i n i > 
</file>

<file path=customXml/item26.xml>��< ? x m l   v e r s i o n = " 1 . 0 "   e n c o d i n g = " U T F - 1 6 " ? > < G e m i n i   x m l n s = " h t t p : / / g e m i n i / p i v o t c u s t o m i z a t i o n / T a b l e X M L _ R e p P L S l i c e r " > < C u s t o m C o n t e n t > < ! [ C D A T A [ < T a b l e W i d g e t G r i d S e r i a l i z a t i o n   x m l n s : x s d = " h t t p : / / w w w . w 3 . o r g / 2 0 0 1 / X M L S c h e m a "   x m l n s : x s i = " h t t p : / / w w w . w 3 . o r g / 2 0 0 1 / X M L S c h e m a - i n s t a n c e " > < C o l u m n S u g g e s t e d T y p e   / > < C o l u m n F o r m a t   / > < C o l u m n A c c u r a c y   / > < C o l u m n C u r r e n c y S y m b o l   / > < C o l u m n P o s i t i v e P a t t e r n   / > < C o l u m n N e g a t i v e P a t t e r n   / > < C o l u m n W i d t h s > < i t e m > < k e y > < s t r i n g > K E Y < / s t r i n g > < / k e y > < v a l u e > < i n t > 5 6 < / i n t > < / v a l u e > < / i t e m > < i t e m > < k e y > < s t r i n g > P L   S L I C E R < / s t r i n g > < / k e y > < v a l u e > < i n t > 8 9 < / i n t > < / v a l u e > < / i t e m > < i t e m > < k e y > < s t r i n g > S C E N A R I O   K E Y < / s t r i n g > < / k e y > < v a l u e > < i n t > 1 1 7 < / i n t > < / v a l u e > < / i t e m > < i t e m > < k e y > < s t r i n g > S U M   M E T H O D   K E Y < / s t r i n g > < / k e y > < v a l u e > < i n t > 1 1 8 < / i n t > < / v a l u e > < / i t e m > < / C o l u m n W i d t h s > < C o l u m n D i s p l a y I n d e x > < i t e m > < k e y > < s t r i n g > K E Y < / s t r i n g > < / k e y > < v a l u e > < i n t > 0 < / i n t > < / v a l u e > < / i t e m > < i t e m > < k e y > < s t r i n g > P L   S L I C E R < / s t r i n g > < / k e y > < v a l u e > < i n t > 1 < / i n t > < / v a l u e > < / i t e m > < i t e m > < k e y > < s t r i n g > S C E N A R I O   K E Y < / s t r i n g > < / k e y > < v a l u e > < i n t > 2 < / i n t > < / v a l u e > < / i t e m > < i t e m > < k e y > < s t r i n g > S U M   M E T H O D   K E Y < / s t r i n g > < / k e y > < v a l u e > < i n t > 3 < / 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P o w e r P i v o t V e r s i o n " > < C u s t o m C o n t e n t > < ! [ C D A T A [ 2 0 1 5 . 1 3 0 . 1 6 0 5 . 1 0 7 5 ] ] > < / C u s t o m C o n t e n t > < / G e m i n i > 
</file>

<file path=customXml/item28.xml>��< ? x m l   v e r s i o n = " 1 . 0 "   e n c o d i n g = " U T F - 1 6 " ? > < G e m i n i   x m l n s = " h t t p : / / g e m i n i / p i v o t c u s t o m i z a t i o n / 0 f 7 a a 4 1 7 - 0 e e 3 - 4 d 0 b - a 4 c f - 0 4 c f a 9 2 c 1 f 4 d " > < C u s t o m C o n t e n t > < ! [ C D A T A [ < ? x m l   v e r s i o n = " 1 . 0 "   e n c o d i n g = " u t f - 1 6 " ? > < S e t t i n g s > < C a l c u l a t e d F i e l d s > < i t e m > < M e a s u r e N a m e > A c t u a l   A m o u n t < / M e a s u r e N a m e > < D i s p l a y N a m e > A c t u a l   A m o u n t < / D i s p l a y N a m e > < V i s i b l e > F a l s e < / V i s i b l e > < / i t e m > < i t e m > < M e a s u r e N a m e > A c t u a l   A m o u n t   w /   R e p o r t   S i g n < / M e a s u r e N a m e > < D i s p l a y N a m e > A c t u a l   A m o u n t   w /   R e p o r t   S i g n < / D i s p l a y N a m e > < V i s i b l e > F a l s e < / V i s i b l e > < / i t e m > < i t e m > < M e a s u r e N a m e > A c t u a l   A m o u n t   w /   C a l c u l a t i o n   S i g n < / M e a s u r e N a m e > < D i s p l a y N a m e > A c t u a l   A m o u n t   w /   C a l c u l a t i o n   S i g n < / D i s p l a y N a m e > < V i s i b l e > F a l s e < / V i s i b l e > < / i t e m > < i t e m > < M e a s u r e N a m e > A c t u a l   R u n n i n g   S u m < / M e a s u r e N a m e > < D i s p l a y N a m e > A c t u a l   R u n n i n g   S u m < / D i s p l a y N a m e > < V i s i b l e > F a l s e < / V i s i b l e > < / i t e m > < i t e m > < M e a s u r e N a m e > A c t u a l   T o t a l   E x p e n s e s < / M e a s u r e N a m e > < D i s p l a y N a m e > A c t u a l   T o t a l   E x p e n s e s < / D i s p l a y N a m e > < V i s i b l e > F a l s e < / V i s i b l e > < / i t e m > < i t e m > < M e a s u r e N a m e > A c t u a l   H e a d e r   A m o u n t < / M e a s u r e N a m e > < D i s p l a y N a m e > A c t u a l   H e a d e r   A m o u n t < / D i s p l a y N a m e > < V i s i b l e > F a l s e < / V i s i b l e > < / i t e m > < i t e m > < M e a s u r e N a m e > A c t u a l   R e p o r t   A m o u n t < / M e a s u r e N a m e > < D i s p l a y N a m e > A c t u a l   R e p o r t   A m o u n t < / D i s p l a y N a m e > < V i s i b l e > F a l s e < / V i s i b l e > < / i t e m > < i t e m > < M e a s u r e N a m e > H e a d e r   D e t a i l < / M e a s u r e N a m e > < D i s p l a y N a m e > H e a d e r   D e t a i l < / D i s p l a y N a m e > < V i s i b l e > F a l s e < / V i s i b l e > < / i t e m > < i t e m > < M e a s u r e N a m e > H e a d e r   C a l c u l a t i o n < / M e a s u r e N a m e > < D i s p l a y N a m e > H e a d e r   C a l c u l a t i o n < / D i s p l a y N a m e > < V i s i b l e > F a l s e < / V i s i b l e > < / i t e m > < i t e m > < M e a s u r e N a m e > A c c o u n t   I s F i l t e r e d < / M e a s u r e N a m e > < D i s p l a y N a m e > A c c o u n t   I s F i l t e r e d < / D i s p l a y N a m e > < V i s i b l e > F a l s e < / V i s i b l e > < / i t e m > < i t e m > < M e a s u r e N a m e > B u d g e t   A m o u n t < / M e a s u r e N a m e > < D i s p l a y N a m e > B u d g e t   A m o u n t < / D i s p l a y N a m e > < V i s i b l e > F a l s e < / V i s i b l e > < / i t e m > < i t e m > < M e a s u r e N a m e > B u d g e t   A m o u n t   w /   R e p o r t   S i g n < / M e a s u r e N a m e > < D i s p l a y N a m e > B u d g e t   A m o u n t   w /   R e p o r t   S i g n < / D i s p l a y N a m e > < V i s i b l e > F a l s e < / V i s i b l e > < / i t e m > < i t e m > < M e a s u r e N a m e > B u d g e t   A m o u n t   w /   C a l c u l a t i o n   S i g n < / M e a s u r e N a m e > < D i s p l a y N a m e > B u d g e t   A m o u n t   w /   C a l c u l a t i o n   S i g n < / D i s p l a y N a m e > < V i s i b l e > F a l s e < / V i s i b l e > < / i t e m > < i t e m > < M e a s u r e N a m e > B u d g e t   R u n n i n g   S u m < / M e a s u r e N a m e > < D i s p l a y N a m e > B u d g e t   R u n n i n g   S u m < / D i s p l a y N a m e > < V i s i b l e > F a l s e < / V i s i b l e > < / i t e m > < i t e m > < M e a s u r e N a m e > B u d g e t   T o t a l   E x p e n s e < / M e a s u r e N a m e > < D i s p l a y N a m e > B u d g e t   T o t a l   E x p e n s e < / D i s p l a y N a m e > < V i s i b l e > F a l s e < / V i s i b l e > < / i t e m > < i t e m > < M e a s u r e N a m e > B u d g e t   H e a d e r   A m o u n t < / M e a s u r e N a m e > < D i s p l a y N a m e > B u d g e t   H e a d e r   A m o u n t < / D i s p l a y N a m e > < V i s i b l e > F a l s e < / V i s i b l e > < / i t e m > < i t e m > < M e a s u r e N a m e > B u d g e t   R e p o r t   A m o u n t < / M e a s u r e N a m e > < D i s p l a y N a m e > B u d g e t   R e p o r t   A m o u n t < / D i s p l a y N a m e > < V i s i b l e > F a l s e < / V i s i b l e > < / i t e m > < i t e m > < M e a s u r e N a m e > V a r   $ < / M e a s u r e N a m e > < D i s p l a y N a m e > V a r   $ < / D i s p l a y N a m e > < V i s i b l e > F a l s e < / V i s i b l e > < / i t e m > < i t e m > < M e a s u r e N a m e > V a r   % < / M e a s u r e N a m e > < D i s p l a y N a m e > V a r   % < / D i s p l a y N a m e > < V i s i b l e > F a l s e < / V i s i b l e > < / i t e m > < i t e m > < M e a s u r e N a m e > A c t u a l   P r i o r   F i s c a l   Y e a r < / M e a s u r e N a m e > < D i s p l a y N a m e > A c t u a l   P r i o r   F i s c a l   Y e a r < / D i s p l a y N a m e > < V i s i b l e > F a l s e < / V i s i b l e > < / i t e m > < i t e m > < M e a s u r e N a m e > A c t u a l   P r i o r   Q u a r t e r < / M e a s u r e N a m e > < D i s p l a y N a m e > A c t u a l   P r i o r   Q u a r t e r < / D i s p l a y N a m e > < V i s i b l e > F a l s e < / V i s i b l e > < / i t e m > < i t e m > < M e a s u r e N a m e > A c t u a l   P r i o r   P e r i o d   A m o u n t < / M e a s u r e N a m e > < D i s p l a y N a m e > A c t u a l   P r i o r   P e r i o d   A m o u n t < / D i s p l a y N a m e > < V i s i b l e > F a l s e < / V i s i b l e > < / i t e m > < i t e m > < M e a s u r e N a m e > C h a n g e   $   v s   P r i o r   P e r i o d < / M e a s u r e N a m e > < D i s p l a y N a m e > C h a n g e   $   v s   P r i o r   P e r i o d < / D i s p l a y N a m e > < V i s i b l e > F a l s e < / V i s i b l e > < / i t e m > < i t e m > < M e a s u r e N a m e > C h a n g e   %   v s   P r i o r   P e r i o d < / M e a s u r e N a m e > < D i s p l a y N a m e > C h a n g e   %   v s   P r i o r   P e r i o d < / D i s p l a y N a m e > < V i s i b l e > F a l s e < / V i s i b l e > < / i t e m > < i t e m > < M e a s u r e N a m e > A c t u a l   B a s e   Y e a r   A m o u n t < / M e a s u r e N a m e > < D i s p l a y N a m e > A c t u a l   B a s e   Y e a r   A m o u n t < / D i s p l a y N a m e > < V i s i b l e > F a l s e < / V i s i b l e > < / i t e m > < i t e m > < M e a s u r e N a m e > A c t u a l   Y o Y % < / M e a s u r e N a m e > < D i s p l a y N a m e > A c t u a l   Y o Y % < / D i s p l a y N a m e > < V i s i b l e > F a l s e < / V i s i b l e > < / i t e m > < i t e m > < M e a s u r e N a m e > A c t u a l   B a s e   Q u a r t e r   A m o u n t < / M e a s u r e N a m e > < D i s p l a y N a m e > A c t u a l   B a s e   Q u a r t e r   A m o u n t < / D i s p l a y N a m e > < V i s i b l e > F a l s e < / V i s i b l e > < / i t e m > < i t e m > < M e a s u r e N a m e > A c t u a l   B a s e   P e r i o d   A m o u n t < / M e a s u r e N a m e > < D i s p l a y N a m e > A c t u a l   B a s e   P e r i o d   A m o u n t < / D i s p l a y N a m e > < V i s i b l e > F a l s e < / V i s i b l e > < / i t e m > < i t e m > < M e a s u r e N a m e > G r o w t h   $ < / M e a s u r e N a m e > < D i s p l a y N a m e > G r o w t h   $ < / D i s p l a y N a m e > < V i s i b l e > F a l s e < / V i s i b l e > < / i t e m > < i t e m > < M e a s u r e N a m e > G r o w t h   % < / M e a s u r e N a m e > < D i s p l a y N a m e > G r o w t h   % < / D i s p l a y N a m e > < V i s i b l e > F a l s e < / V i s i b l e > < / i t e m > < i t e m > < M e a s u r e N a m e > A c t u a l   S a m e   Q u a r t e r   L a s t   Y e a r < / M e a s u r e N a m e > < D i s p l a y N a m e > A c t u a l   S a m e   Q u a r t e r   L a s t   Y e a r < / D i s p l a y N a m e > < V i s i b l e > F a l s e < / V i s i b l e > < / i t e m > < i t e m > < M e a s u r e N a m e > A c t u a l   Q o Q $ < / M e a s u r e N a m e > < D i s p l a y N a m e > A c t u a l   Q o Q $ < / D i s p l a y N a m e > < V i s i b l e > F a l s e < / V i s i b l e > < / i t e m > < i t e m > < M e a s u r e N a m e > A c t u a l   Q o Q % < / M e a s u r e N a m e > < D i s p l a y N a m e > A c t u a l   Q o Q % < / D i s p l a y N a m e > < V i s i b l e > F a l s e < / V i s i b l e > < / i t e m > < i t e m > < M e a s u r e N a m e > A c t u a l   P o P % < / M e a s u r e N a m e > < D i s p l a y N a m e > A c t u a l   P o P % < / D i s p l a y N a m e > < V i s i b l e > F a l s e < / V i s i b l e > < / i t e m > < i t e m > < M e a s u r e N a m e > A c t u a l   C u m u l a t i v e   A m o u n t < / M e a s u r e N a m e > < D i s p l a y N a m e > A c t u a l   C u m u l a t i v e   A m o u n t < / D i s p l a y N a m e > < V i s i b l e > F a l s e < / V i s i b l e > < / i t e m > < i t e m > < M e a s u r e N a m e > S u b - h e a d e r   I s F i l t e r e d < / M e a s u r e N a m e > < D i s p l a y N a m e > S u b - h e a d e r   I s F i l t e r e d < / D i s p l a y N a m e > < V i s i b l e > F a l s e < / V i s i b l e > < / i t e m > < i t e m > < M e a s u r e N a m e > S u b   H e a d e r   D e t a i l < / M e a s u r e N a m e > < D i s p l a y N a m e > S u b   H e a d e r   D e t a i l < / D i s p l a y N a m e > < V i s i b l e > F a l s e < / V i s i b l e > < / i t e m > < i t e m > < M e a s u r e N a m e > P L   A m o u n t < / M e a s u r e N a m e > < D i s p l a y N a m e > P L   A m o u n t < / D i s p l a y N a m e > < V i s i b l e > F a l s e < / V i s i b l e > < / i t e m > < i t e m > < M e a s u r e N a m e > S c e n a r i o   S e l e c t e d < / M e a s u r e N a m e > < D i s p l a y N a m e > S c e n a r i o   S e l e c t e d < / D i s p l a y N a m e > < V i s i b l e > F a l s e < / V i s i b l e > < / i t e m > < i t e m > < M e a s u r e N a m e > S u m   M e t h o d   S e l e c t e d < / M e a s u r e N a m e > < D i s p l a y N a m e > S u m   M e t h o d   S e l e c t e d < / D i s p l a y N a m e > < V i s i b l e > F a l s e < / V i s i b l e > < / i t e m > < i t e m > < M e a s u r e N a m e > P L   S l i c e r   S e l e c t e d < / M e a s u r e N a m e > < D i s p l a y N a m e > P L   S l i c e r   S e l e c t e d < / D i s p l a y N a m e > < V i s i b l e > F a l s e < / V i s i b l e > < / i t e m > < i t e m > < M e a s u r e N a m e > B u d g e t   C u m u l a t i v e   A m o u n t < / M e a s u r e N a m e > < D i s p l a y N a m e > B u d g e t   C u m u l a t i v e   A m o u n t < / D i s p l a y N a m e > < V i s i b l e > F a l s e < / V i s i b l e > < / i t e m > < i t e m > < M e a s u r e N a m e > H o r A n a l y s i s   S e l e c t e d < / M e a s u r e N a m e > < D i s p l a y N a m e > H o r A n a l y s i s   S e l e c t e d < / D i s p l a y N a m e > < V i s i b l e > F a l s e < / V i s i b l e > < / i t e m > < i t e m > < M e a s u r e N a m e > H o r i z o n t a l   A n a l y s i s   A m o u n t < / M e a s u r e N a m e > < D i s p l a y N a m e > H o r i z o n t a l   A n a l y s i s   A m o u n t < / D i s p l a y N a m e > < V i s i b l e > F a l s e < / V i s i b l e > < / i t e m > < i t e m > < M e a s u r e N a m e > R e v e n u e < / M e a s u r e N a m e > < D i s p l a y N a m e > R e v e n u e < / D i s p l a y N a m e > < V i s i b l e > F a l s e < / V i s i b l e > < / i t e m > < i t e m > < M e a s u r e N a m e > %   O v e r   R e v e n u e < / M e a s u r e N a m e > < D i s p l a y N a m e > %   O v e r   R e v e n u e < / D i s p l a y N a m e > < V i s i b l e > F a l s e < / V i s i b l e > < / i t e m > < i t e m > < M e a s u r e N a m e > R e v e n u e   C u m u l a t i v e < / M e a s u r e N a m e > < D i s p l a y N a m e > R e v e n u e   C u m u l a t i v e < / D i s p l a y N a m e > < V i s i b l e > F a l s e < / V i s i b l e > < / i t e m > < i t e m > < M e a s u r e N a m e > %   O v e r   R e v e n u e   C u m u l a t i v e < / M e a s u r e N a m e > < D i s p l a y N a m e > %   O v e r   R e v e n u e   C u m u l a t i v e < / D i s p l a y N a m e > < V i s i b l e > F a l s e < / V i s i b l e > < / i t e m > < i t e m > < M e a s u r e N a m e > V e r t i c a l   A n a l y s i s   A m o u n t < / M e a s u r e N a m e > < D i s p l a y N a m e > V e r t i c a l   A n a l y s i s   A m o u n t < / D i s p l a y N a m e > < V i s i b l e > F a l s e < / V i s i b l e > < / i t e m > < i t e m > < M e a s u r e N a m e > V a r   $   C u m u l a t i v e < / M e a s u r e N a m e > < D i s p l a y N a m e > V a r   $   C u m u l a t i v e < / D i s p l a y N a m e > < V i s i b l e > F a l s e < / V i s i b l e > < / i t e m > < i t e m > < M e a s u r e N a m e > V a r   %   C u m u l a t i v e < / M e a s u r e N a m e > < D i s p l a y N a m e > V a r   %   C u m u l a t i v e < / D i s p l a y N a m e > < V i s i b l e > F a l s e < / V i s i b l e > < / i t e m > < i t e m > < M e a s u r e N a m e > V a r i a n c e   S l i c e r   S e l e c t e d < / M e a s u r e N a m e > < D i s p l a y N a m e > V a r i a n c e   S l i c e r   S e l e c t e d < / D i s p l a y N a m e > < V i s i b l e > F a l s e < / V i s i b l e > < / i t e m > < i t e m > < M e a s u r e N a m e > V a r i a n c e   A n a l y s i s   A m o u n t < / M e a s u r e N a m e > < D i s p l a y N a m e > V a r i a n c e   A n a l y s i s   A m o u n t < / D i s p l a y N a m e > < V i s i b l e > F a l s e < / V i s i b l e > < / i t e m > < i t e m > < M e a s u r e N a m e > P e r i o d   S e l e c t e d < / M e a s u r e N a m e > < D i s p l a y N a m e > P e r i o d   S e l e c t e d < / D i s p l a y N a m e > < V i s i b l e > F a l s e < / V i s i b l e > < / i t e m > < i t e m > < M e a s u r e N a m e > D B   A c t u a l   A c c o u n t   A m o u n t < / M e a s u r e N a m e > < D i s p l a y N a m e > D B   A c t u a l   A c c o u n t   A m o u n t < / D i s p l a y N a m e > < V i s i b l e > F a l s e < / V i s i b l e > < / i t e m > < i t e m > < M e a s u r e N a m e > D B   B u d g e t   A c c o u n t   A m o u n t < / M e a s u r e N a m e > < D i s p l a y N a m e > D B   B u d g e t   A c c o u n t   A m o u n t < / D i s p l a y N a m e > < V i s i b l e > F a l s e < / V i s i b l e > < / i t e m > < i t e m > < M e a s u r e N a m e > D B   V a r   $   A m o u n t < / M e a s u r e N a m e > < D i s p l a y N a m e > D B   V a r   $   A m o u n t < / D i s p l a y N a m e > < V i s i b l e > F a l s e < / V i s i b l e > < / i t e m > < i t e m > < M e a s u r e N a m e > D B   V a r   %   A m o u n t < / M e a s u r e N a m e > < D i s p l a y N a m e > D B   V a r   %   A m o u n t < / D i s p l a y N a m e > < V i s i b l e > F a l s e < / V i s i b l e > < / i t e m > < i t e m > < M e a s u r e N a m e > T i m e   I n t e r v a l   S e l e c t e d < / M e a s u r e N a m e > < D i s p l a y N a m e > T i m e   I n t e r v a l   S e l e c t e d < / D i s p l a y N a m e > < V i s i b l e > F a l s e < / V i s i b l e > < / i t e m > < i t e m > < M e a s u r e N a m e > A c t u a l   R e p o r t   A m o u n t   w /   T i m e   F i l t e r < / M e a s u r e N a m e > < D i s p l a y N a m e > A c t u a l   R e p o r t   A m o u n t   w /   T i m e   F i l t e r < / D i s p l a y N a m e > < V i s i b l e > F a l s e < / V i s i b l e > < / i t e m > < i t e m > < M e a s u r e N a m e > V a r   $   w /   T i m e   F i l t e r < / M e a s u r e N a m e > < D i s p l a y N a m e > V a r   $   w /   T i m e   F i l t e r < / D i s p l a y N a m e > < V i s i b l e > F a l s e < / V i s i b l e > < / i t e m > < i t e m > < M e a s u r e N a m e > V a r   %   w /   T i m e   F i l t e r < / M e a s u r e N a m e > < D i s p l a y N a m e > V a r   %   w /   T i m e   F i l t e r < / D i s p l a y N a m e > < V i s i b l e > F a l s e < / V i s i b l e > < / i t e m > < i t e m > < M e a s u r e N a m e > G r o w t h   %   w /   T i m e   F i l t e r < / M e a s u r e N a m e > < D i s p l a y N a m e > G r o w t h   %   w /   T i m e   F i l t e r < / D i s p l a y N a m e > < V i s i b l e > F a l s e < / V i s i b l e > < / i t e m > < i t e m > < M e a s u r e N a m e > %   O v e r   R e v e n u e   w /   T i m e   F i l t e r < / M e a s u r e N a m e > < D i s p l a y N a m e > %   O v e r   R e v e n u e   w /   T i m e   F i l t e r < / D i s p l a y N a m e > < V i s i b l e > F a l s e < / V i s i b l e > < / i t e m > < / C a l c u l a t e d F i e l d s > < S A H o s t H a s h > 0 < / S A H o s t H a s h > < G e m i n i F i e l d L i s t V i s i b l e > T r u e < / G e m i n i F i e l d L i s t V i s i b l e > < / S e t t i n g s > ] ] > < / C u s t o m C o n t e n t > < / G e m i n i > 
</file>

<file path=customXml/item29.xml>��< ? x m l   v e r s i o n = " 1 . 0 "   e n c o d i n g = " U T F - 1 6 " ? > < G e m i n i   x m l n s = " h t t p : / / g e m i n i / p i v o t c u s t o m i z a t i o n / 2 9 f f 3 a 2 8 - c 2 7 e - 4 4 d 6 - 8 d 3 1 - 1 9 9 6 1 8 3 d f 6 c 0 " > < C u s t o m C o n t e n t > < ! [ C D A T A [ < ? x m l   v e r s i o n = " 1 . 0 "   e n c o d i n g = " u t f - 1 6 " ? > < S e t t i n g s > < C a l c u l a t e d F i e l d s > < i t e m > < M e a s u r e N a m e > A c t u a l   A m o u n t < / M e a s u r e N a m e > < D i s p l a y N a m e > A c t u a l   A m o u n t < / D i s p l a y N a m e > < V i s i b l e > F a l s e < / V i s i b l e > < / i t e m > < i t e m > < M e a s u r e N a m e > A c t u a l   A m o u n t   w /   R e p o r t   S i g n < / M e a s u r e N a m e > < D i s p l a y N a m e > A c t u a l   A m o u n t   w /   R e p o r t   S i g n < / D i s p l a y N a m e > < V i s i b l e > F a l s e < / V i s i b l e > < / i t e m > < i t e m > < M e a s u r e N a m e > A c t u a l   A m o u n t   w /   C a l c u l a t i o n   S i g n < / M e a s u r e N a m e > < D i s p l a y N a m e > A c t u a l   A m o u n t   w /   C a l c u l a t i o n   S i g n < / D i s p l a y N a m e > < V i s i b l e > F a l s e < / V i s i b l e > < / i t e m > < i t e m > < M e a s u r e N a m e > A c t u a l   R u n n i n g   S u m < / M e a s u r e N a m e > < D i s p l a y N a m e > A c t u a l   R u n n i n g   S u m < / D i s p l a y N a m e > < V i s i b l e > F a l s e < / V i s i b l e > < / i t e m > < i t e m > < M e a s u r e N a m e > A c t u a l   T o t a l   E x p e n s e s < / M e a s u r e N a m e > < D i s p l a y N a m e > A c t u a l   T o t a l   E x p e n s e s < / D i s p l a y N a m e > < V i s i b l e > F a l s e < / V i s i b l e > < / i t e m > < i t e m > < M e a s u r e N a m e > A c t u a l   H e a d e r   A m o u n t < / M e a s u r e N a m e > < D i s p l a y N a m e > A c t u a l   H e a d e r   A m o u n t < / D i s p l a y N a m e > < V i s i b l e > F a l s e < / V i s i b l e > < / i t e m > < i t e m > < M e a s u r e N a m e > A c t u a l   R e p o r t   A m o u n t < / M e a s u r e N a m e > < D i s p l a y N a m e > A c t u a l   R e p o r t   A m o u n t < / D i s p l a y N a m e > < V i s i b l e > F a l s e < / V i s i b l e > < / i t e m > < i t e m > < M e a s u r e N a m e > H e a d e r   D e t a i l < / M e a s u r e N a m e > < D i s p l a y N a m e > H e a d e r   D e t a i l < / D i s p l a y N a m e > < V i s i b l e > F a l s e < / V i s i b l e > < / i t e m > < i t e m > < M e a s u r e N a m e > H e a d e r   C a l c u l a t i o n < / M e a s u r e N a m e > < D i s p l a y N a m e > H e a d e r   C a l c u l a t i o n < / D i s p l a y N a m e > < V i s i b l e > F a l s e < / V i s i b l e > < / i t e m > < i t e m > < M e a s u r e N a m e > A c c o u n t   I s F i l t e r e d < / M e a s u r e N a m e > < D i s p l a y N a m e > A c c o u n t   I s F i l t e r e d < / D i s p l a y N a m e > < V i s i b l e > F a l s e < / V i s i b l e > < / i t e m > < i t e m > < M e a s u r e N a m e > B u d g e t   A m o u n t < / M e a s u r e N a m e > < D i s p l a y N a m e > B u d g e t   A m o u n t < / D i s p l a y N a m e > < V i s i b l e > F a l s e < / V i s i b l e > < / i t e m > < i t e m > < M e a s u r e N a m e > B u d g e t   A m o u n t   w /   R e p o r t   S i g n < / M e a s u r e N a m e > < D i s p l a y N a m e > B u d g e t   A m o u n t   w /   R e p o r t   S i g n < / D i s p l a y N a m e > < V i s i b l e > F a l s e < / V i s i b l e > < / i t e m > < i t e m > < M e a s u r e N a m e > B u d g e t   A m o u n t   w /   C a l c u l a t i o n   S i g n < / M e a s u r e N a m e > < D i s p l a y N a m e > B u d g e t   A m o u n t   w /   C a l c u l a t i o n   S i g n < / D i s p l a y N a m e > < V i s i b l e > F a l s e < / V i s i b l e > < / i t e m > < i t e m > < M e a s u r e N a m e > B u d g e t   R u n n i n g   S u m < / M e a s u r e N a m e > < D i s p l a y N a m e > B u d g e t   R u n n i n g   S u m < / D i s p l a y N a m e > < V i s i b l e > F a l s e < / V i s i b l e > < / i t e m > < i t e m > < M e a s u r e N a m e > B u d g e t   T o t a l   E x p e n s e < / M e a s u r e N a m e > < D i s p l a y N a m e > B u d g e t   T o t a l   E x p e n s e < / D i s p l a y N a m e > < V i s i b l e > F a l s e < / V i s i b l e > < / i t e m > < i t e m > < M e a s u r e N a m e > B u d g e t   H e a d e r   A m o u n t < / M e a s u r e N a m e > < D i s p l a y N a m e > B u d g e t   H e a d e r   A m o u n t < / D i s p l a y N a m e > < V i s i b l e > F a l s e < / V i s i b l e > < / i t e m > < i t e m > < M e a s u r e N a m e > B u d g e t   R e p o r t   A m o u n t < / M e a s u r e N a m e > < D i s p l a y N a m e > B u d g e t   R e p o r t   A m o u n t < / D i s p l a y N a m e > < V i s i b l e > F a l s e < / V i s i b l e > < / i t e m > < i t e m > < M e a s u r e N a m e > V a r   $ < / M e a s u r e N a m e > < D i s p l a y N a m e > V a r   $ < / D i s p l a y N a m e > < V i s i b l e > F a l s e < / V i s i b l e > < / i t e m > < i t e m > < M e a s u r e N a m e > V a r   % < / M e a s u r e N a m e > < D i s p l a y N a m e > V a r   % < / D i s p l a y N a m e > < V i s i b l e > F a l s e < / V i s i b l e > < / i t e m > < i t e m > < M e a s u r e N a m e > A c t u a l   P r i o r   F i s c a l   Y e a r < / M e a s u r e N a m e > < D i s p l a y N a m e > A c t u a l   P r i o r   F i s c a l   Y e a r < / D i s p l a y N a m e > < V i s i b l e > F a l s e < / V i s i b l e > < / i t e m > < i t e m > < M e a s u r e N a m e > A c t u a l   P r i o r   Q u a r t e r < / M e a s u r e N a m e > < D i s p l a y N a m e > A c t u a l   P r i o r   Q u a r t e r < / D i s p l a y N a m e > < V i s i b l e > F a l s e < / V i s i b l e > < / i t e m > < i t e m > < M e a s u r e N a m e > A c t u a l   P r i o r   P e r i o d   A m o u n t < / M e a s u r e N a m e > < D i s p l a y N a m e > A c t u a l   P r i o r   P e r i o d   A m o u n t < / D i s p l a y N a m e > < V i s i b l e > F a l s e < / V i s i b l e > < / i t e m > < i t e m > < M e a s u r e N a m e > C h a n g e   $   v s   P r i o r   P e r i o d < / M e a s u r e N a m e > < D i s p l a y N a m e > C h a n g e   $   v s   P r i o r   P e r i o d < / D i s p l a y N a m e > < V i s i b l e > F a l s e < / V i s i b l e > < / i t e m > < i t e m > < M e a s u r e N a m e > C h a n g e   %   v s   P r i o r   P e r i o d < / M e a s u r e N a m e > < D i s p l a y N a m e > C h a n g e   %   v s   P r i o r   P e r i o d < / D i s p l a y N a m e > < V i s i b l e > F a l s e < / V i s i b l e > < / i t e m > < i t e m > < M e a s u r e N a m e > A c t u a l   B a s e   Y e a r   A m o u n t < / M e a s u r e N a m e > < D i s p l a y N a m e > A c t u a l   B a s e   Y e a r   A m o u n t < / D i s p l a y N a m e > < V i s i b l e > F a l s e < / V i s i b l e > < / i t e m > < i t e m > < M e a s u r e N a m e > A c t u a l   Y o Y % < / M e a s u r e N a m e > < D i s p l a y N a m e > A c t u a l   Y o Y % < / D i s p l a y N a m e > < V i s i b l e > F a l s e < / V i s i b l e > < / i t e m > < i t e m > < M e a s u r e N a m e > A c t u a l   B a s e   Q u a r t e r   A m o u n t < / M e a s u r e N a m e > < D i s p l a y N a m e > A c t u a l   B a s e   Q u a r t e r   A m o u n t < / D i s p l a y N a m e > < V i s i b l e > F a l s e < / V i s i b l e > < / i t e m > < i t e m > < M e a s u r e N a m e > A c t u a l   B a s e   P e r i o d   A m o u n t < / M e a s u r e N a m e > < D i s p l a y N a m e > A c t u a l   B a s e   P e r i o d   A m o u n t < / D i s p l a y N a m e > < V i s i b l e > F a l s e < / V i s i b l e > < / i t e m > < i t e m > < M e a s u r e N a m e > G r o w t h   $ < / M e a s u r e N a m e > < D i s p l a y N a m e > G r o w t h   $ < / D i s p l a y N a m e > < V i s i b l e > F a l s e < / V i s i b l e > < / i t e m > < i t e m > < M e a s u r e N a m e > G r o w t h   % < / M e a s u r e N a m e > < D i s p l a y N a m e > G r o w t h   % < / D i s p l a y N a m e > < V i s i b l e > F a l s e < / V i s i b l e > < / i t e m > < i t e m > < M e a s u r e N a m e > A c t u a l   S a m e   Q u a r t e r   L a s t   Y e a r < / M e a s u r e N a m e > < D i s p l a y N a m e > A c t u a l   S a m e   Q u a r t e r   L a s t   Y e a r < / D i s p l a y N a m e > < V i s i b l e > F a l s e < / V i s i b l e > < / i t e m > < i t e m > < M e a s u r e N a m e > A c t u a l   Q o Q $ < / M e a s u r e N a m e > < D i s p l a y N a m e > A c t u a l   Q o Q $ < / D i s p l a y N a m e > < V i s i b l e > F a l s e < / V i s i b l e > < / i t e m > < i t e m > < M e a s u r e N a m e > A c t u a l   Q o Q % < / M e a s u r e N a m e > < D i s p l a y N a m e > A c t u a l   Q o Q % < / D i s p l a y N a m e > < V i s i b l e > F a l s e < / V i s i b l e > < / i t e m > < i t e m > < M e a s u r e N a m e > A c t u a l   P o P % < / M e a s u r e N a m e > < D i s p l a y N a m e > A c t u a l   P o P % < / D i s p l a y N a m e > < V i s i b l e > F a l s e < / V i s i b l e > < / i t e m > < i t e m > < M e a s u r e N a m e > A c t u a l   C u m u l a t i v e   A m o u n t < / M e a s u r e N a m e > < D i s p l a y N a m e > A c t u a l   C u m u l a t i v e   A m o u n t < / D i s p l a y N a m e > < V i s i b l e > F a l s e < / V i s i b l e > < / i t e m > < i t e m > < M e a s u r e N a m e > S u b - h e a d e r   I s F i l t e r e d < / M e a s u r e N a m e > < D i s p l a y N a m e > S u b - h e a d e r   I s F i l t e r e d < / D i s p l a y N a m e > < V i s i b l e > F a l s e < / V i s i b l e > < / i t e m > < i t e m > < M e a s u r e N a m e > S u b   H e a d e r   D e t a i l < / M e a s u r e N a m e > < D i s p l a y N a m e > S u b   H e a d e r   D e t a i l < / D i s p l a y N a m e > < V i s i b l e > F a l s e < / V i s i b l e > < / i t e m > < i t e m > < M e a s u r e N a m e > P L   A m o u n t < / M e a s u r e N a m e > < D i s p l a y N a m e > P L   A m o u n t < / D i s p l a y N a m e > < V i s i b l e > F a l s e < / V i s i b l e > < / i t e m > < i t e m > < M e a s u r e N a m e > S c e n a r i o   S e l e c t e d < / M e a s u r e N a m e > < D i s p l a y N a m e > S c e n a r i o   S e l e c t e d < / D i s p l a y N a m e > < V i s i b l e > F a l s e < / V i s i b l e > < / i t e m > < i t e m > < M e a s u r e N a m e > S u m   M e t h o d   S e l e c t e d < / M e a s u r e N a m e > < D i s p l a y N a m e > S u m   M e t h o d   S e l e c t e d < / D i s p l a y N a m e > < V i s i b l e > F a l s e < / V i s i b l e > < / i t e m > < i t e m > < M e a s u r e N a m e > P L   S l i c e r   S e l e c t e d < / M e a s u r e N a m e > < D i s p l a y N a m e > P L   S l i c e r   S e l e c t e d < / D i s p l a y N a m e > < V i s i b l e > F a l s e < / V i s i b l e > < / i t e m > < i t e m > < M e a s u r e N a m e > B u d g e t   C u m u l a t i v e   A m o u n t < / M e a s u r e N a m e > < D i s p l a y N a m e > B u d g e t   C u m u l a t i v e   A m o u n t < / D i s p l a y N a m e > < V i s i b l e > F a l s e < / V i s i b l e > < / i t e m > < i t e m > < M e a s u r e N a m e > H o r A n a l y s i s   S e l e c t e d < / M e a s u r e N a m e > < D i s p l a y N a m e > H o r A n a l y s i s   S e l e c t e d < / D i s p l a y N a m e > < V i s i b l e > F a l s e < / V i s i b l e > < / i t e m > < i t e m > < M e a s u r e N a m e > H o r i z o n t a l   A n a l y s i s   A m o u n t < / M e a s u r e N a m e > < D i s p l a y N a m e > H o r i z o n t a l   A n a l y s i s   A m o u n t < / D i s p l a y N a m e > < V i s i b l e > F a l s e < / V i s i b l e > < / i t e m > < i t e m > < M e a s u r e N a m e > R e v e n u e < / M e a s u r e N a m e > < D i s p l a y N a m e > R e v e n u e < / D i s p l a y N a m e > < V i s i b l e > F a l s e < / V i s i b l e > < / i t e m > < i t e m > < M e a s u r e N a m e > %   O v e r   R e v e n u e < / M e a s u r e N a m e > < D i s p l a y N a m e > %   O v e r   R e v e n u e < / D i s p l a y N a m e > < V i s i b l e > F a l s e < / V i s i b l e > < / i t e m > < i t e m > < M e a s u r e N a m e > R e v e n u e   C u m u l a t i v e < / M e a s u r e N a m e > < D i s p l a y N a m e > R e v e n u e   C u m u l a t i v e < / D i s p l a y N a m e > < V i s i b l e > F a l s e < / V i s i b l e > < / i t e m > < i t e m > < M e a s u r e N a m e > %   O v e r   R e v e n u e   C u m u l a t i v e < / M e a s u r e N a m e > < D i s p l a y N a m e > %   O v e r   R e v e n u e   C u m u l a t i v e < / D i s p l a y N a m e > < V i s i b l e > F a l s e < / V i s i b l e > < / i t e m > < i t e m > < M e a s u r e N a m e > V e r t i c a l   A n a l y s i s   A m o u n t < / M e a s u r e N a m e > < D i s p l a y N a m e > V e r t i c a l   A n a l y s i s   A m o u n t < / D i s p l a y N a m e > < V i s i b l e > F a l s e < / V i s i b l e > < / i t e m > < i t e m > < M e a s u r e N a m e > V a r   $   C u m u l a t i v e < / M e a s u r e N a m e > < D i s p l a y N a m e > V a r   $   C u m u l a t i v e < / D i s p l a y N a m e > < V i s i b l e > F a l s e < / V i s i b l e > < / i t e m > < i t e m > < M e a s u r e N a m e > V a r   %   C u m u l a t i v e < / M e a s u r e N a m e > < D i s p l a y N a m e > V a r   %   C u m u l a t i v e < / D i s p l a y N a m e > < V i s i b l e > F a l s e < / V i s i b l e > < / i t e m > < i t e m > < M e a s u r e N a m e > V a r i a n c e   S l i c e r   S e l e c t e d < / M e a s u r e N a m e > < D i s p l a y N a m e > V a r i a n c e   S l i c e r   S e l e c t e d < / D i s p l a y N a m e > < V i s i b l e > F a l s e < / V i s i b l e > < / i t e m > < i t e m > < M e a s u r e N a m e > V a r i a n c e   A n a l y s i s   A m o u n t < / M e a s u r e N a m e > < D i s p l a y N a m e > V a r i a n c e   A n a l y s i s   A m o u n t < / D i s p l a y N a m e > < V i s i b l e > F a l s e < / V i s i b l e > < / i t e m > < i t e m > < M e a s u r e N a m e > P e r i o d   S e l e c t e d < / M e a s u r e N a m e > < D i s p l a y N a m e > P e r i o d   S e l e c t e d < / D i s p l a y N a m e > < V i s i b l e > F a l s e < / V i s i b l e > < / i t e m > < i t e m > < M e a s u r e N a m e > D B   A c t u a l   A c c o u n t   A m o u n t < / M e a s u r e N a m e > < D i s p l a y N a m e > D B   A c t u a l   A c c o u n t   A m o u n t < / D i s p l a y N a m e > < V i s i b l e > F a l s e < / V i s i b l e > < / i t e m > < i t e m > < M e a s u r e N a m e > D B   B u d g e t   A c c o u n t   A m o u n t < / M e a s u r e N a m e > < D i s p l a y N a m e > D B   B u d g e t   A c c o u n t   A m o u n t < / D i s p l a y N a m e > < V i s i b l e > F a l s e < / V i s i b l e > < / i t e m > < i t e m > < M e a s u r e N a m e > D B   V a r   $   A m o u n t < / M e a s u r e N a m e > < D i s p l a y N a m e > D B   V a r   $   A m o u n t < / D i s p l a y N a m e > < V i s i b l e > F a l s e < / V i s i b l e > < / i t e m > < i t e m > < M e a s u r e N a m e > D B   V a r   %   A m o u n t < / M e a s u r e N a m e > < D i s p l a y N a m e > D B   V a r   %   A m o u n t < / D i s p l a y N a m e > < V i s i b l e > F a l s e < / V i s i b l e > < / i t e m > < i t e m > < M e a s u r e N a m e > T i m e   I n t e r v a l   S e l e c t e d < / M e a s u r e N a m e > < D i s p l a y N a m e > T i m e   I n t e r v a l   S e l e c t e d < / D i s p l a y N a m e > < V i s i b l e > F a l s e < / V i s i b l e > < / i t e m > < i t e m > < M e a s u r e N a m e > A c t u a l   R e p o r t   A m o u n t   w /   T i m e   F i l t e r < / M e a s u r e N a m e > < D i s p l a y N a m e > A c t u a l   R e p o r t   A m o u n t   w /   T i m e   F i l t e r < / D i s p l a y N a m e > < V i s i b l e > F a l s e < / V i s i b l e > < / i t e m > < i t e m > < M e a s u r e N a m e > V a r   $   w /   T i m e   F i l t e r < / M e a s u r e N a m e > < D i s p l a y N a m e > V a r   $   w /   T i m e   F i l t e r < / D i s p l a y N a m e > < V i s i b l e > F a l s e < / V i s i b l e > < / i t e m > < i t e m > < M e a s u r e N a m e > V a r   %   w /   T i m e   F i l t e r < / M e a s u r e N a m e > < D i s p l a y N a m e > V a r   %   w /   T i m e   F i l t e r < / D i s p l a y N a m e > < V i s i b l e > F a l s e < / V i s i b l e > < / i t e m > < i t e m > < M e a s u r e N a m e > G r o w t h   %   w /   T i m e   F i l t e r < / M e a s u r e N a m e > < D i s p l a y N a m e > G r o w t h   %   w /   T i m e   F i l t e r < / D i s p l a y N a m e > < V i s i b l e > F a l s e < / V i s i b l e > < / i t e m > < i t e m > < M e a s u r e N a m e > %   O v e r   R e v e n u e   w /   T i m e   F i l t e r < / M e a s u r e N a m e > < D i s p l a y N a m e > %   O v e r   R e v e n u e   w /   T i m e   F i l t e r < / D i s p l a y N a m e > < V i s i b l e > F a l s e < / V i s i b l e > < / i t e m > < / C a l c u l a t e d F i e l d s > < S A H o s t H a s h > 0 < / S A H o s t H a s h > < G e m i n i F i e l d L i s t V i s i b l e > T r u e < / G e m i n i F i e l d L i s t V i s i b l e > < / S e t t i n g s > ] ] > < / C u s t o m C o n t e n t > < / G e m i n i > 
</file>

<file path=customXml/item3.xml>��< ? x m l   v e r s i o n = " 1 . 0 "   e n c o d i n g = " U T F - 1 6 " ? > < G e m i n i   x m l n s = " h t t p : / / g e m i n i / p i v o t c u s t o m i z a t i o n / c 9 1 7 9 2 c 3 - 9 2 3 0 - 4 2 a b - b 7 b 8 - e 4 d d 5 5 4 a 1 1 6 9 " > < C u s t o m C o n t e n t > < ! [ C D A T A [ < ? x m l   v e r s i o n = " 1 . 0 "   e n c o d i n g = " u t f - 1 6 " ? > < S e t t i n g s > < C a l c u l a t e d F i e l d s > < i t e m > < M e a s u r e N a m e > A c t u a l   A m o u n t < / M e a s u r e N a m e > < D i s p l a y N a m e > A c t u a l   A m o u n t < / D i s p l a y N a m e > < V i s i b l e > F a l s e < / V i s i b l e > < / i t e m > < i t e m > < M e a s u r e N a m e > A c t u a l   A m o u n t   w /   R e p o r t   S i g n < / M e a s u r e N a m e > < D i s p l a y N a m e > A c t u a l   A m o u n t   w /   R e p o r t   S i g n < / D i s p l a y N a m e > < V i s i b l e > F a l s e < / V i s i b l e > < / i t e m > < i t e m > < M e a s u r e N a m e > A c t u a l   A m o u n t   w /   C a l c u l a t i o n   S i g n < / M e a s u r e N a m e > < D i s p l a y N a m e > A c t u a l   A m o u n t   w /   C a l c u l a t i o n   S i g n < / D i s p l a y N a m e > < V i s i b l e > F a l s e < / V i s i b l e > < / i t e m > < i t e m > < M e a s u r e N a m e > A c t u a l   R u n n i n g   S u m < / M e a s u r e N a m e > < D i s p l a y N a m e > A c t u a l   R u n n i n g   S u m < / D i s p l a y N a m e > < V i s i b l e > F a l s e < / V i s i b l e > < / i t e m > < i t e m > < M e a s u r e N a m e > A c t u a l   T o t a l   E x p e n s e s < / M e a s u r e N a m e > < D i s p l a y N a m e > A c t u a l   T o t a l   E x p e n s e s < / D i s p l a y N a m e > < V i s i b l e > F a l s e < / V i s i b l e > < / i t e m > < i t e m > < M e a s u r e N a m e > A c t u a l   H e a d e r   A m o u n t < / M e a s u r e N a m e > < D i s p l a y N a m e > A c t u a l   H e a d e r   A m o u n t < / D i s p l a y N a m e > < V i s i b l e > F a l s e < / V i s i b l e > < / i t e m > < i t e m > < M e a s u r e N a m e > A c t u a l   R e p o r t   A m o u n t < / M e a s u r e N a m e > < D i s p l a y N a m e > A c t u a l   R e p o r t   A m o u n t < / D i s p l a y N a m e > < V i s i b l e > F a l s e < / V i s i b l e > < / i t e m > < i t e m > < M e a s u r e N a m e > H e a d e r   D e t a i l < / M e a s u r e N a m e > < D i s p l a y N a m e > H e a d e r   D e t a i l < / D i s p l a y N a m e > < V i s i b l e > F a l s e < / V i s i b l e > < / i t e m > < i t e m > < M e a s u r e N a m e > H e a d e r   C a l c u l a t i o n < / M e a s u r e N a m e > < D i s p l a y N a m e > H e a d e r   C a l c u l a t i o n < / D i s p l a y N a m e > < V i s i b l e > F a l s e < / V i s i b l e > < / i t e m > < i t e m > < M e a s u r e N a m e > A c c o u n t   I s F i l t e r e d < / M e a s u r e N a m e > < D i s p l a y N a m e > A c c o u n t   I s F i l t e r e d < / D i s p l a y N a m e > < V i s i b l e > F a l s e < / V i s i b l e > < / i t e m > < i t e m > < M e a s u r e N a m e > B u d g e t   A m o u n t < / M e a s u r e N a m e > < D i s p l a y N a m e > B u d g e t   A m o u n t < / D i s p l a y N a m e > < V i s i b l e > F a l s e < / V i s i b l e > < / i t e m > < i t e m > < M e a s u r e N a m e > B u d g e t   A m o u n t   w /   R e p o r t   S i g n < / M e a s u r e N a m e > < D i s p l a y N a m e > B u d g e t   A m o u n t   w /   R e p o r t   S i g n < / D i s p l a y N a m e > < V i s i b l e > F a l s e < / V i s i b l e > < / i t e m > < i t e m > < M e a s u r e N a m e > B u d g e t   A m o u n t   w /   C a l c u l a t i o n   S i g n < / M e a s u r e N a m e > < D i s p l a y N a m e > B u d g e t   A m o u n t   w /   C a l c u l a t i o n   S i g n < / D i s p l a y N a m e > < V i s i b l e > F a l s e < / V i s i b l e > < / i t e m > < i t e m > < M e a s u r e N a m e > B u d g e t   R u n n i n g   S u m < / M e a s u r e N a m e > < D i s p l a y N a m e > B u d g e t   R u n n i n g   S u m < / D i s p l a y N a m e > < V i s i b l e > F a l s e < / V i s i b l e > < / i t e m > < i t e m > < M e a s u r e N a m e > B u d g e t   T o t a l   E x p e n s e < / M e a s u r e N a m e > < D i s p l a y N a m e > B u d g e t   T o t a l   E x p e n s e < / D i s p l a y N a m e > < V i s i b l e > F a l s e < / V i s i b l e > < / i t e m > < i t e m > < M e a s u r e N a m e > B u d g e t   H e a d e r   A m o u n t < / M e a s u r e N a m e > < D i s p l a y N a m e > B u d g e t   H e a d e r   A m o u n t < / D i s p l a y N a m e > < V i s i b l e > F a l s e < / V i s i b l e > < / i t e m > < i t e m > < M e a s u r e N a m e > B u d g e t   R e p o r t   A m o u n t < / M e a s u r e N a m e > < D i s p l a y N a m e > B u d g e t   R e p o r t   A m o u n t < / D i s p l a y N a m e > < V i s i b l e > F a l s e < / V i s i b l e > < / i t e m > < i t e m > < M e a s u r e N a m e > V a r   $ < / M e a s u r e N a m e > < D i s p l a y N a m e > V a r   $ < / D i s p l a y N a m e > < V i s i b l e > F a l s e < / V i s i b l e > < / i t e m > < i t e m > < M e a s u r e N a m e > V a r   % < / M e a s u r e N a m e > < D i s p l a y N a m e > V a r   % < / D i s p l a y N a m e > < V i s i b l e > F a l s e < / V i s i b l e > < / i t e m > < i t e m > < M e a s u r e N a m e > A c t u a l   P r i o r   F i s c a l   Y e a r < / M e a s u r e N a m e > < D i s p l a y N a m e > A c t u a l   P r i o r   F i s c a l   Y e a r < / D i s p l a y N a m e > < V i s i b l e > F a l s e < / V i s i b l e > < / i t e m > < i t e m > < M e a s u r e N a m e > A c t u a l   P r i o r   Q u a r t e r < / M e a s u r e N a m e > < D i s p l a y N a m e > A c t u a l   P r i o r   Q u a r t e r < / D i s p l a y N a m e > < V i s i b l e > F a l s e < / V i s i b l e > < / i t e m > < i t e m > < M e a s u r e N a m e > A c t u a l   P r i o r   P e r i o d   A m o u n t < / M e a s u r e N a m e > < D i s p l a y N a m e > A c t u a l   P r i o r   P e r i o d   A m o u n t < / D i s p l a y N a m e > < V i s i b l e > F a l s e < / V i s i b l e > < / i t e m > < i t e m > < M e a s u r e N a m e > C h a n g e   $   v s   P r i o r   P e r i o d < / M e a s u r e N a m e > < D i s p l a y N a m e > C h a n g e   $   v s   P r i o r   P e r i o d < / D i s p l a y N a m e > < V i s i b l e > F a l s e < / V i s i b l e > < / i t e m > < i t e m > < M e a s u r e N a m e > C h a n g e   %   v s   P r i o r   P e r i o d < / M e a s u r e N a m e > < D i s p l a y N a m e > C h a n g e   %   v s   P r i o r   P e r i o d < / D i s p l a y N a m e > < V i s i b l e > F a l s e < / V i s i b l e > < / i t e m > < i t e m > < M e a s u r e N a m e > A c t u a l   B a s e   Y e a r   A m o u n t < / M e a s u r e N a m e > < D i s p l a y N a m e > A c t u a l   B a s e   Y e a r   A m o u n t < / D i s p l a y N a m e > < V i s i b l e > F a l s e < / V i s i b l e > < / i t e m > < i t e m > < M e a s u r e N a m e > A c t u a l   Y o Y % < / M e a s u r e N a m e > < D i s p l a y N a m e > A c t u a l   Y o Y % < / D i s p l a y N a m e > < V i s i b l e > F a l s e < / V i s i b l e > < / i t e m > < i t e m > < M e a s u r e N a m e > A c t u a l   B a s e   Q u a r t e r   A m o u n t < / M e a s u r e N a m e > < D i s p l a y N a m e > A c t u a l   B a s e   Q u a r t e r   A m o u n t < / D i s p l a y N a m e > < V i s i b l e > F a l s e < / V i s i b l e > < / i t e m > < i t e m > < M e a s u r e N a m e > A c t u a l   B a s e   P e r i o d   A m o u n t < / M e a s u r e N a m e > < D i s p l a y N a m e > A c t u a l   B a s e   P e r i o d   A m o u n t < / D i s p l a y N a m e > < V i s i b l e > F a l s e < / V i s i b l e > < / i t e m > < i t e m > < M e a s u r e N a m e > G r o w t h   $ < / M e a s u r e N a m e > < D i s p l a y N a m e > G r o w t h   $ < / D i s p l a y N a m e > < V i s i b l e > F a l s e < / V i s i b l e > < / i t e m > < i t e m > < M e a s u r e N a m e > G r o w t h   % < / M e a s u r e N a m e > < D i s p l a y N a m e > G r o w t h   % < / D i s p l a y N a m e > < V i s i b l e > F a l s e < / V i s i b l e > < / i t e m > < i t e m > < M e a s u r e N a m e > A c t u a l   S a m e   Q u a r t e r   L a s t   Y e a r < / M e a s u r e N a m e > < D i s p l a y N a m e > A c t u a l   S a m e   Q u a r t e r   L a s t   Y e a r < / D i s p l a y N a m e > < V i s i b l e > F a l s e < / V i s i b l e > < / i t e m > < i t e m > < M e a s u r e N a m e > A c t u a l   Q o Q $ < / M e a s u r e N a m e > < D i s p l a y N a m e > A c t u a l   Q o Q $ < / D i s p l a y N a m e > < V i s i b l e > F a l s e < / V i s i b l e > < / i t e m > < i t e m > < M e a s u r e N a m e > A c t u a l   Q o Q % < / M e a s u r e N a m e > < D i s p l a y N a m e > A c t u a l   Q o Q % < / D i s p l a y N a m e > < V i s i b l e > F a l s e < / V i s i b l e > < / i t e m > < i t e m > < M e a s u r e N a m e > A c t u a l   P o P % < / M e a s u r e N a m e > < D i s p l a y N a m e > A c t u a l   P o P % < / D i s p l a y N a m e > < V i s i b l e > F a l s e < / V i s i b l e > < / i t e m > < i t e m > < M e a s u r e N a m e > A c t u a l   C u m u l a t i v e   A m o u n t < / M e a s u r e N a m e > < D i s p l a y N a m e > A c t u a l   C u m u l a t i v e   A m o u n t < / D i s p l a y N a m e > < V i s i b l e > F a l s e < / V i s i b l e > < / i t e m > < i t e m > < M e a s u r e N a m e > S u b - h e a d e r   I s F i l t e r e d < / M e a s u r e N a m e > < D i s p l a y N a m e > S u b - h e a d e r   I s F i l t e r e d < / D i s p l a y N a m e > < V i s i b l e > F a l s e < / V i s i b l e > < / i t e m > < i t e m > < M e a s u r e N a m e > S u b   H e a d e r   D e t a i l < / M e a s u r e N a m e > < D i s p l a y N a m e > S u b   H e a d e r   D e t a i l < / D i s p l a y N a m e > < V i s i b l e > F a l s e < / V i s i b l e > < / i t e m > < i t e m > < M e a s u r e N a m e > P L   A m o u n t < / M e a s u r e N a m e > < D i s p l a y N a m e > P L   A m o u n t < / D i s p l a y N a m e > < V i s i b l e > F a l s e < / V i s i b l e > < / i t e m > < i t e m > < M e a s u r e N a m e > S c e n a r i o   S e l e c t e d < / M e a s u r e N a m e > < D i s p l a y N a m e > S c e n a r i o   S e l e c t e d < / D i s p l a y N a m e > < V i s i b l e > F a l s e < / V i s i b l e > < / i t e m > < i t e m > < M e a s u r e N a m e > S u m   M e t h o d   S e l e c t e d < / M e a s u r e N a m e > < D i s p l a y N a m e > S u m   M e t h o d   S e l e c t e d < / D i s p l a y N a m e > < V i s i b l e > F a l s e < / V i s i b l e > < / i t e m > < i t e m > < M e a s u r e N a m e > P L   S l i c e r   S e l e c t e d < / M e a s u r e N a m e > < D i s p l a y N a m e > P L   S l i c e r   S e l e c t e d < / D i s p l a y N a m e > < V i s i b l e > F a l s e < / V i s i b l e > < / i t e m > < i t e m > < M e a s u r e N a m e > B u d g e t   C u m u l a t i v e   A m o u n t < / M e a s u r e N a m e > < D i s p l a y N a m e > B u d g e t   C u m u l a t i v e   A m o u n t < / D i s p l a y N a m e > < V i s i b l e > F a l s e < / V i s i b l e > < / i t e m > < i t e m > < M e a s u r e N a m e > H o r A n a l y s i s   S e l e c t e d < / M e a s u r e N a m e > < D i s p l a y N a m e > H o r A n a l y s i s   S e l e c t e d < / D i s p l a y N a m e > < V i s i b l e > F a l s e < / V i s i b l e > < / i t e m > < i t e m > < M e a s u r e N a m e > H o r i z o n t a l   A n a l y s i s   A m o u n t < / M e a s u r e N a m e > < D i s p l a y N a m e > H o r i z o n t a l   A n a l y s i s   A m o u n t < / D i s p l a y N a m e > < V i s i b l e > F a l s e < / V i s i b l e > < / i t e m > < i t e m > < M e a s u r e N a m e > R e v e n u e < / M e a s u r e N a m e > < D i s p l a y N a m e > R e v e n u e < / D i s p l a y N a m e > < V i s i b l e > F a l s e < / V i s i b l e > < / i t e m > < i t e m > < M e a s u r e N a m e > %   O v e r   R e v e n u e < / M e a s u r e N a m e > < D i s p l a y N a m e > %   O v e r   R e v e n u e < / D i s p l a y N a m e > < V i s i b l e > F a l s e < / V i s i b l e > < / i t e m > < i t e m > < M e a s u r e N a m e > R e v e n u e   C u m u l a t i v e < / M e a s u r e N a m e > < D i s p l a y N a m e > R e v e n u e   C u m u l a t i v e < / D i s p l a y N a m e > < V i s i b l e > F a l s e < / V i s i b l e > < / i t e m > < i t e m > < M e a s u r e N a m e > %   O v e r   R e v e n u e   C u m u l a t i v e < / M e a s u r e N a m e > < D i s p l a y N a m e > %   O v e r   R e v e n u e   C u m u l a t i v e < / D i s p l a y N a m e > < V i s i b l e > F a l s e < / V i s i b l e > < / i t e m > < i t e m > < M e a s u r e N a m e > V e r t i c a l   A n a l y s i s   A m o u n t < / M e a s u r e N a m e > < D i s p l a y N a m e > V e r t i c a l   A n a l y s i s   A m o u n t < / D i s p l a y N a m e > < V i s i b l e > F a l s e < / V i s i b l e > < / i t e m > < i t e m > < M e a s u r e N a m e > V a r   $   C u m u l a t i v e < / M e a s u r e N a m e > < D i s p l a y N a m e > V a r   $   C u m u l a t i v e < / D i s p l a y N a m e > < V i s i b l e > F a l s e < / V i s i b l e > < / i t e m > < i t e m > < M e a s u r e N a m e > V a r   %   C u m u l a t i v e < / M e a s u r e N a m e > < D i s p l a y N a m e > V a r   %   C u m u l a t i v e < / D i s p l a y N a m e > < V i s i b l e > F a l s e < / V i s i b l e > < / i t e m > < i t e m > < M e a s u r e N a m e > V a r i a n c e   S l i c e r   S e l e c t e d < / M e a s u r e N a m e > < D i s p l a y N a m e > V a r i a n c e   S l i c e r   S e l e c t e d < / D i s p l a y N a m e > < V i s i b l e > F a l s e < / V i s i b l e > < / i t e m > < i t e m > < M e a s u r e N a m e > V a r i a n c e   A n a l y s i s   A m o u n t < / M e a s u r e N a m e > < D i s p l a y N a m e > V a r i a n c e   A n a l y s i s   A m o u n t < / D i s p l a y N a m e > < V i s i b l e > F a l s e < / V i s i b l e > < / i t e m > < i t e m > < M e a s u r e N a m e > P e r i o d   S e l e c t e d < / M e a s u r e N a m e > < D i s p l a y N a m e > P e r i o d   S e l e c t e d < / D i s p l a y N a m e > < V i s i b l e > F a l s e < / V i s i b l e > < / i t e m > < i t e m > < M e a s u r e N a m e > D B   A c t u a l   A c c o u n t   A m o u n t < / M e a s u r e N a m e > < D i s p l a y N a m e > D B   A c t u a l   A c c o u n t   A m o u n t < / D i s p l a y N a m e > < V i s i b l e > F a l s e < / V i s i b l e > < / i t e m > < i t e m > < M e a s u r e N a m e > D B   B u d g e t   A c c o u n t   A m o u n t < / M e a s u r e N a m e > < D i s p l a y N a m e > D B   B u d g e t   A c c o u n t   A m o u n t < / D i s p l a y N a m e > < V i s i b l e > F a l s e < / V i s i b l e > < / i t e m > < i t e m > < M e a s u r e N a m e > D B   V a r   $   A m o u n t < / M e a s u r e N a m e > < D i s p l a y N a m e > D B   V a r   $   A m o u n t < / D i s p l a y N a m e > < V i s i b l e > F a l s e < / V i s i b l e > < / i t e m > < i t e m > < M e a s u r e N a m e > D B   V a r   %   A m o u n t < / M e a s u r e N a m e > < D i s p l a y N a m e > D B   V a r   %   A m o u n t < / D i s p l a y N a m e > < V i s i b l e > F a l s e < / V i s i b l e > < / i t e m > < i t e m > < M e a s u r e N a m e > T i m e   I n t e r v a l   S e l e c t e d < / M e a s u r e N a m e > < D i s p l a y N a m e > T i m e   I n t e r v a l   S e l e c t e d < / D i s p l a y N a m e > < V i s i b l e > F a l s e < / V i s i b l e > < / i t e m > < i t e m > < M e a s u r e N a m e > A c t u a l   R e p o r t   A m o u n t   w /   T i m e   F i l t e r < / M e a s u r e N a m e > < D i s p l a y N a m e > A c t u a l   R e p o r t   A m o u n t   w /   T i m e   F i l t e r < / D i s p l a y N a m e > < V i s i b l e > F a l s e < / V i s i b l e > < / i t e m > < i t e m > < M e a s u r e N a m e > V a r   $   w /   T i m e   F i l t e r < / M e a s u r e N a m e > < D i s p l a y N a m e > V a r   $   w /   T i m e   F i l t e r < / D i s p l a y N a m e > < V i s i b l e > F a l s e < / V i s i b l e > < / i t e m > < i t e m > < M e a s u r e N a m e > V a r   %   w /   T i m e   F i l t e r < / M e a s u r e N a m e > < D i s p l a y N a m e > V a r   %   w /   T i m e   F i l t e r < / D i s p l a y N a m e > < V i s i b l e > F a l s e < / V i s i b l e > < / i t e m > < i t e m > < M e a s u r e N a m e > G r o w t h   %   w /   T i m e   F i l t e r < / M e a s u r e N a m e > < D i s p l a y N a m e > G r o w t h   %   w /   T i m e   F i l t e r < / D i s p l a y N a m e > < V i s i b l e > F a l s e < / V i s i b l e > < / i t e m > < i t e m > < M e a s u r e N a m e > %   O v e r   R e v e n u e   w /   T i m e   F i l t e r < / M e a s u r e N a m e > < D i s p l a y N a m e > %   O v e r   R e v e n u e   w /   T i m e   F i l t e r < / D i s p l a y N a m e > < V i s i b l e > F a l s e < / V i s i b l e > < / i t e m > < / C a l c u l a t e d F i e l d s > < S A H o s t H a s h > 0 < / S A H o s t H a s h > < G e m i n i F i e l d L i s t V i s i b l e > T r u e < / G e m i n i F i e l d L i s t V i s i b l e > < / S e t t i n g s > ] ] > < / C u s t o m C o n t e n t > < / G e m i n i > 
</file>

<file path=customXml/item30.xml>��< ? x m l   v e r s i o n = " 1 . 0 "   e n c o d i n g = " U T F - 1 6 " ? > < G e m i n i   x m l n s = " h t t p : / / g e m i n i / p i v o t c u s t o m i z a t i o n / T a b l e X M L _ B u d g e t _ b 9 5 d 4 d 4 b - 9 b b 2 - 4 1 f 0 - 8 b c 7 - 8 9 0 a 1 2 5 b f 6 8 3 " > < C u s t o m C o n t e n t > < ! [ C D A T A [ < T a b l e W i d g e t G r i d S e r i a l i z a t i o n   x m l n s : x s d = " h t t p : / / w w w . w 3 . o r g / 2 0 0 1 / X M L S c h e m a "   x m l n s : x s i = " h t t p : / / w w w . w 3 . o r g / 2 0 0 1 / X M L S c h e m a - i n s t a n c e " > < C o l u m n S u g g e s t e d T y p e   / > < C o l u m n F o r m a t   / > < C o l u m n A c c u r a c y   / > < C o l u m n C u r r e n c y S y m b o l   / > < C o l u m n P o s i t i v e P a t t e r n   / > < C o l u m n N e g a t i v e P a t t e r n   / > < C o l u m n W i d t h s > < i t e m > < k e y > < s t r i n g > A C C O U N T   K E Y < / s t r i n g > < / k e y > < v a l u e > < i n t > 3 5 3 < / i n t > < / v a l u e > < / i t e m > < i t e m > < k e y > < s t r i n g > P E R I O D   K E Y < / s t r i n g > < / k e y > < v a l u e > < i n t > 1 0 3 < / i n t > < / v a l u e > < / i t e m > < i t e m > < k e y > < s t r i n g > A M O U N T < / s t r i n g > < / k e y > < v a l u e > < i n t > 8 9 < / i n t > < / v a l u e > < / i t e m > < i t e m > < k e y > < s t r i n g > S C E N A R I O   K E Y < / s t r i n g > < / k e y > < v a l u e > < i n t > 1 1 7 < / i n t > < / v a l u e > < / i t e m > < / C o l u m n W i d t h s > < C o l u m n D i s p l a y I n d e x > < i t e m > < k e y > < s t r i n g > A C C O U N T   K E Y < / s t r i n g > < / k e y > < v a l u e > < i n t > 0 < / i n t > < / v a l u e > < / i t e m > < i t e m > < k e y > < s t r i n g > P E R I O D   K E Y < / s t r i n g > < / k e y > < v a l u e > < i n t > 1 < / i n t > < / v a l u e > < / i t e m > < i t e m > < k e y > < s t r i n g > A M O U N T < / s t r i n g > < / k e y > < v a l u e > < i n t > 2 < / i n t > < / v a l u e > < / i t e m > < i t e m > < k e y > < s t r i n g > S C E N A R I O   K E Y < / s t r i n g > < / k e y > < v a l u e > < i n t > 3 < / 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7 5 f 1 9 3 b c - 6 3 e 3 - 4 6 0 3 - 8 d 1 5 - b 5 f 4 a a 7 7 c 7 a d " > < C u s t o m C o n t e n t > < ! [ C D A T A [ < ? x m l   v e r s i o n = " 1 . 0 "   e n c o d i n g = " u t f - 1 6 " ? > < S e t t i n g s > < C a l c u l a t e d F i e l d s > < i t e m > < M e a s u r e N a m e > A c t u a l   A m o u n t < / M e a s u r e N a m e > < D i s p l a y N a m e > A c t u a l   A m o u n t < / D i s p l a y N a m e > < V i s i b l e > F a l s e < / V i s i b l e > < / i t e m > < i t e m > < M e a s u r e N a m e > A c t u a l   A m o u n t   w /   R e p o r t   S i g n < / M e a s u r e N a m e > < D i s p l a y N a m e > A c t u a l   A m o u n t   w /   R e p o r t   S i g n < / D i s p l a y N a m e > < V i s i b l e > F a l s e < / V i s i b l e > < / i t e m > < i t e m > < M e a s u r e N a m e > A c t u a l   A m o u n t   w /   C a l c u l a t i o n   S i g n < / M e a s u r e N a m e > < D i s p l a y N a m e > A c t u a l   A m o u n t   w /   C a l c u l a t i o n   S i g n < / D i s p l a y N a m e > < V i s i b l e > F a l s e < / V i s i b l e > < / i t e m > < i t e m > < M e a s u r e N a m e > A c t u a l   R u n n i n g   S u m < / M e a s u r e N a m e > < D i s p l a y N a m e > A c t u a l   R u n n i n g   S u m < / D i s p l a y N a m e > < V i s i b l e > F a l s e < / V i s i b l e > < / i t e m > < i t e m > < M e a s u r e N a m e > A c t u a l   T o t a l   E x p e n s e s < / M e a s u r e N a m e > < D i s p l a y N a m e > A c t u a l   T o t a l   E x p e n s e s < / D i s p l a y N a m e > < V i s i b l e > F a l s e < / V i s i b l e > < / i t e m > < i t e m > < M e a s u r e N a m e > A c t u a l   H e a d e r   A m o u n t < / M e a s u r e N a m e > < D i s p l a y N a m e > A c t u a l   H e a d e r   A m o u n t < / D i s p l a y N a m e > < V i s i b l e > F a l s e < / V i s i b l e > < / i t e m > < i t e m > < M e a s u r e N a m e > A c t u a l   R e p o r t   A m o u n t < / M e a s u r e N a m e > < D i s p l a y N a m e > A c t u a l   R e p o r t   A m o u n t < / D i s p l a y N a m e > < V i s i b l e > F a l s e < / V i s i b l e > < / i t e m > < i t e m > < M e a s u r e N a m e > H e a d e r   D e t a i l < / M e a s u r e N a m e > < D i s p l a y N a m e > H e a d e r   D e t a i l < / D i s p l a y N a m e > < V i s i b l e > F a l s e < / V i s i b l e > < / i t e m > < i t e m > < M e a s u r e N a m e > H e a d e r   C a l c u l a t i o n < / M e a s u r e N a m e > < D i s p l a y N a m e > H e a d e r   C a l c u l a t i o n < / D i s p l a y N a m e > < V i s i b l e > F a l s e < / V i s i b l e > < / i t e m > < i t e m > < M e a s u r e N a m e > A c c o u n t   I s F i l t e r e d < / M e a s u r e N a m e > < D i s p l a y N a m e > A c c o u n t   I s F i l t e r e d < / D i s p l a y N a m e > < V i s i b l e > F a l s e < / V i s i b l e > < / i t e m > < i t e m > < M e a s u r e N a m e > B u d g e t   A m o u n t < / M e a s u r e N a m e > < D i s p l a y N a m e > B u d g e t   A m o u n t < / D i s p l a y N a m e > < V i s i b l e > F a l s e < / V i s i b l e > < / i t e m > < i t e m > < M e a s u r e N a m e > B u d g e t   A m o u n t   w /   R e p o r t   S i g n < / M e a s u r e N a m e > < D i s p l a y N a m e > B u d g e t   A m o u n t   w /   R e p o r t   S i g n < / D i s p l a y N a m e > < V i s i b l e > F a l s e < / V i s i b l e > < / i t e m > < i t e m > < M e a s u r e N a m e > B u d g e t   A m o u n t   w /   C a l c u l a t i o n   S i g n < / M e a s u r e N a m e > < D i s p l a y N a m e > B u d g e t   A m o u n t   w /   C a l c u l a t i o n   S i g n < / D i s p l a y N a m e > < V i s i b l e > F a l s e < / V i s i b l e > < / i t e m > < i t e m > < M e a s u r e N a m e > B u d g e t   R u n n i n g   S u m < / M e a s u r e N a m e > < D i s p l a y N a m e > B u d g e t   R u n n i n g   S u m < / D i s p l a y N a m e > < V i s i b l e > F a l s e < / V i s i b l e > < / i t e m > < i t e m > < M e a s u r e N a m e > B u d g e t   T o t a l   E x p e n s e < / M e a s u r e N a m e > < D i s p l a y N a m e > B u d g e t   T o t a l   E x p e n s e < / D i s p l a y N a m e > < V i s i b l e > F a l s e < / V i s i b l e > < / i t e m > < i t e m > < M e a s u r e N a m e > B u d g e t   H e a d e r   A m o u n t < / M e a s u r e N a m e > < D i s p l a y N a m e > B u d g e t   H e a d e r   A m o u n t < / D i s p l a y N a m e > < V i s i b l e > F a l s e < / V i s i b l e > < / i t e m > < i t e m > < M e a s u r e N a m e > B u d g e t   R e p o r t   A m o u n t < / M e a s u r e N a m e > < D i s p l a y N a m e > B u d g e t   R e p o r t   A m o u n t < / D i s p l a y N a m e > < V i s i b l e > F a l s e < / V i s i b l e > < / i t e m > < i t e m > < M e a s u r e N a m e > V a r   $ < / M e a s u r e N a m e > < D i s p l a y N a m e > V a r   $ < / D i s p l a y N a m e > < V i s i b l e > F a l s e < / V i s i b l e > < / i t e m > < i t e m > < M e a s u r e N a m e > V a r   % < / M e a s u r e N a m e > < D i s p l a y N a m e > V a r   % < / D i s p l a y N a m e > < V i s i b l e > F a l s e < / V i s i b l e > < / i t e m > < i t e m > < M e a s u r e N a m e > A c t u a l   P r i o r   F i s c a l   Y e a r < / M e a s u r e N a m e > < D i s p l a y N a m e > A c t u a l   P r i o r   F i s c a l   Y e a r < / D i s p l a y N a m e > < V i s i b l e > F a l s e < / V i s i b l e > < / i t e m > < i t e m > < M e a s u r e N a m e > A c t u a l   P r i o r   Q u a r t e r < / M e a s u r e N a m e > < D i s p l a y N a m e > A c t u a l   P r i o r   Q u a r t e r < / D i s p l a y N a m e > < V i s i b l e > F a l s e < / V i s i b l e > < / i t e m > < i t e m > < M e a s u r e N a m e > A c t u a l   P r i o r   P e r i o d   A m o u n t < / M e a s u r e N a m e > < D i s p l a y N a m e > A c t u a l   P r i o r   P e r i o d   A m o u n t < / D i s p l a y N a m e > < V i s i b l e > F a l s e < / V i s i b l e > < / i t e m > < i t e m > < M e a s u r e N a m e > C h a n g e   $   v s   P r i o r   P e r i o d < / M e a s u r e N a m e > < D i s p l a y N a m e > C h a n g e   $   v s   P r i o r   P e r i o d < / D i s p l a y N a m e > < V i s i b l e > F a l s e < / V i s i b l e > < / i t e m > < i t e m > < M e a s u r e N a m e > C h a n g e   %   v s   P r i o r   P e r i o d < / M e a s u r e N a m e > < D i s p l a y N a m e > C h a n g e   %   v s   P r i o r   P e r i o d < / D i s p l a y N a m e > < V i s i b l e > F a l s e < / V i s i b l e > < / i t e m > < i t e m > < M e a s u r e N a m e > A c t u a l   B a s e   Y e a r   A m o u n t < / M e a s u r e N a m e > < D i s p l a y N a m e > A c t u a l   B a s e   Y e a r   A m o u n t < / D i s p l a y N a m e > < V i s i b l e > F a l s e < / V i s i b l e > < / i t e m > < i t e m > < M e a s u r e N a m e > A c t u a l   Y o Y % < / M e a s u r e N a m e > < D i s p l a y N a m e > A c t u a l   Y o Y % < / D i s p l a y N a m e > < V i s i b l e > F a l s e < / V i s i b l e > < / i t e m > < i t e m > < M e a s u r e N a m e > A c t u a l   B a s e   Q u a r t e r   A m o u n t < / M e a s u r e N a m e > < D i s p l a y N a m e > A c t u a l   B a s e   Q u a r t e r   A m o u n t < / D i s p l a y N a m e > < V i s i b l e > F a l s e < / V i s i b l e > < / i t e m > < i t e m > < M e a s u r e N a m e > A c t u a l   B a s e   P e r i o d   A m o u n t < / M e a s u r e N a m e > < D i s p l a y N a m e > A c t u a l   B a s e   P e r i o d   A m o u n t < / D i s p l a y N a m e > < V i s i b l e > F a l s e < / V i s i b l e > < / i t e m > < i t e m > < M e a s u r e N a m e > G r o w t h   $ < / M e a s u r e N a m e > < D i s p l a y N a m e > G r o w t h   $ < / D i s p l a y N a m e > < V i s i b l e > F a l s e < / V i s i b l e > < / i t e m > < i t e m > < M e a s u r e N a m e > G r o w t h   % < / M e a s u r e N a m e > < D i s p l a y N a m e > G r o w t h   % < / D i s p l a y N a m e > < V i s i b l e > F a l s e < / V i s i b l e > < / i t e m > < i t e m > < M e a s u r e N a m e > A c t u a l   S a m e   Q u a r t e r   L a s t   Y e a r < / M e a s u r e N a m e > < D i s p l a y N a m e > A c t u a l   S a m e   Q u a r t e r   L a s t   Y e a r < / D i s p l a y N a m e > < V i s i b l e > F a l s e < / V i s i b l e > < / i t e m > < i t e m > < M e a s u r e N a m e > A c t u a l   Q o Q $ < / M e a s u r e N a m e > < D i s p l a y N a m e > A c t u a l   Q o Q $ < / D i s p l a y N a m e > < V i s i b l e > F a l s e < / V i s i b l e > < / i t e m > < i t e m > < M e a s u r e N a m e > A c t u a l   Q o Q % < / M e a s u r e N a m e > < D i s p l a y N a m e > A c t u a l   Q o Q % < / D i s p l a y N a m e > < V i s i b l e > F a l s e < / V i s i b l e > < / i t e m > < i t e m > < M e a s u r e N a m e > A c t u a l   P o P % < / M e a s u r e N a m e > < D i s p l a y N a m e > A c t u a l   P o P % < / D i s p l a y N a m e > < V i s i b l e > F a l s e < / V i s i b l e > < / i t e m > < i t e m > < M e a s u r e N a m e > A c t u a l   C u m u l a t i v e   A m o u n t < / M e a s u r e N a m e > < D i s p l a y N a m e > A c t u a l   C u m u l a t i v e   A m o u n t < / D i s p l a y N a m e > < V i s i b l e > F a l s e < / V i s i b l e > < / i t e m > < i t e m > < M e a s u r e N a m e > S u b - h e a d e r   I s F i l t e r e d < / M e a s u r e N a m e > < D i s p l a y N a m e > S u b - h e a d e r   I s F i l t e r e d < / D i s p l a y N a m e > < V i s i b l e > F a l s e < / V i s i b l e > < / i t e m > < i t e m > < M e a s u r e N a m e > S u b   H e a d e r   D e t a i l < / M e a s u r e N a m e > < D i s p l a y N a m e > S u b   H e a d e r   D e t a i l < / D i s p l a y N a m e > < V i s i b l e > F a l s e < / V i s i b l e > < / i t e m > < i t e m > < M e a s u r e N a m e > P L   A m o u n t < / M e a s u r e N a m e > < D i s p l a y N a m e > P L   A m o u n t < / D i s p l a y N a m e > < V i s i b l e > F a l s e < / V i s i b l e > < / i t e m > < i t e m > < M e a s u r e N a m e > S c e n a r i o   S e l e c t e d < / M e a s u r e N a m e > < D i s p l a y N a m e > S c e n a r i o   S e l e c t e d < / D i s p l a y N a m e > < V i s i b l e > F a l s e < / V i s i b l e > < / i t e m > < i t e m > < M e a s u r e N a m e > S u m   M e t h o d   S e l e c t e d < / M e a s u r e N a m e > < D i s p l a y N a m e > S u m   M e t h o d   S e l e c t e d < / D i s p l a y N a m e > < V i s i b l e > F a l s e < / V i s i b l e > < / i t e m > < i t e m > < M e a s u r e N a m e > P L   S l i c e r   S e l e c t e d < / M e a s u r e N a m e > < D i s p l a y N a m e > P L   S l i c e r   S e l e c t e d < / D i s p l a y N a m e > < V i s i b l e > F a l s e < / V i s i b l e > < / i t e m > < i t e m > < M e a s u r e N a m e > B u d g e t   C u m u l a t i v e   A m o u n t < / M e a s u r e N a m e > < D i s p l a y N a m e > B u d g e t   C u m u l a t i v e   A m o u n t < / D i s p l a y N a m e > < V i s i b l e > F a l s e < / V i s i b l e > < / i t e m > < i t e m > < M e a s u r e N a m e > H o r A n a l y s i s   S e l e c t e d < / M e a s u r e N a m e > < D i s p l a y N a m e > H o r A n a l y s i s   S e l e c t e d < / D i s p l a y N a m e > < V i s i b l e > F a l s e < / V i s i b l e > < / i t e m > < i t e m > < M e a s u r e N a m e > H o r i z o n t a l   A n a l y s i s   A m o u n t < / M e a s u r e N a m e > < D i s p l a y N a m e > H o r i z o n t a l   A n a l y s i s   A m o u n t < / D i s p l a y N a m e > < V i s i b l e > F a l s e < / V i s i b l e > < / i t e m > < i t e m > < M e a s u r e N a m e > R e v e n u e < / M e a s u r e N a m e > < D i s p l a y N a m e > R e v e n u e < / D i s p l a y N a m e > < V i s i b l e > F a l s e < / V i s i b l e > < / i t e m > < i t e m > < M e a s u r e N a m e > %   O v e r   R e v e n u e < / M e a s u r e N a m e > < D i s p l a y N a m e > %   O v e r   R e v e n u e < / D i s p l a y N a m e > < V i s i b l e > F a l s e < / V i s i b l e > < / i t e m > < i t e m > < M e a s u r e N a m e > R e v e n u e   C u m u l a t i v e < / M e a s u r e N a m e > < D i s p l a y N a m e > R e v e n u e   C u m u l a t i v e < / D i s p l a y N a m e > < V i s i b l e > F a l s e < / V i s i b l e > < / i t e m > < i t e m > < M e a s u r e N a m e > %   O v e r   R e v e n u e   C u m u l a t i v e < / M e a s u r e N a m e > < D i s p l a y N a m e > %   O v e r   R e v e n u e   C u m u l a t i v e < / D i s p l a y N a m e > < V i s i b l e > F a l s e < / V i s i b l e > < / i t e m > < i t e m > < M e a s u r e N a m e > V e r t i c a l   A n a l y s i s   A m o u n t < / M e a s u r e N a m e > < D i s p l a y N a m e > V e r t i c a l   A n a l y s i s   A m o u n t < / D i s p l a y N a m e > < V i s i b l e > F a l s e < / V i s i b l e > < / i t e m > < i t e m > < M e a s u r e N a m e > V a r   $   C u m u l a t i v e < / M e a s u r e N a m e > < D i s p l a y N a m e > V a r   $   C u m u l a t i v e < / D i s p l a y N a m e > < V i s i b l e > F a l s e < / V i s i b l e > < / i t e m > < i t e m > < M e a s u r e N a m e > V a r   %   C u m u l a t i v e < / M e a s u r e N a m e > < D i s p l a y N a m e > V a r   %   C u m u l a t i v e < / D i s p l a y N a m e > < V i s i b l e > F a l s e < / V i s i b l e > < / i t e m > < i t e m > < M e a s u r e N a m e > V a r i a n c e   S l i c e r   S e l e c t e d < / M e a s u r e N a m e > < D i s p l a y N a m e > V a r i a n c e   S l i c e r   S e l e c t e d < / D i s p l a y N a m e > < V i s i b l e > F a l s e < / V i s i b l e > < / i t e m > < i t e m > < M e a s u r e N a m e > V a r i a n c e   A n a l y s i s   A m o u n t < / M e a s u r e N a m e > < D i s p l a y N a m e > V a r i a n c e   A n a l y s i s   A m o u n t < / D i s p l a y N a m e > < V i s i b l e > F a l s e < / V i s i b l e > < / i t e m > < / C a l c u l a t e d F i e l d s > < S A H o s t H a s h > 0 < / S A H o s t H a s h > < G e m i n i F i e l d L i s t V i s i b l e > T r u e < / G e m i n i F i e l d L i s t V i s i b l e > < / S e t t i n g s > ] ] > < / C u s t o m C o n t e n t > < / G e m i n i > 
</file>

<file path=customXml/item32.xml>��< ? x m l   v e r s i o n = " 1 . 0 "   e n c o d i n g = " U T F - 1 6 " ? > < G e m i n i   x m l n s = " h t t p : / / g e m i n i / p i v o t c u s t o m i z a t i o n / C l i e n t W i n d o w X M L " > < C u s t o m C o n t e n t > < ! [ C D A T A [ R e p P L S l i c e r ] ] > < / C u s t o m C o n t e n t > < / G e m i n i > 
</file>

<file path=customXml/item33.xml>��< ? x m l   v e r s i o n = " 1 . 0 "   e n c o d i n g = " U T F - 1 6 " ? > < G e m i n i   x m l n s = " h t t p : / / g e m i n i / p i v o t c u s t o m i z a t i o n / F o r m u l a B a r S t a t e " > < C u s t o m C o n t e n t > < ! [ C D A T A [ < S a n d b o x E d i t o r . F o r m u l a B a r S t a t e   x m l n s = " h t t p : / / s c h e m a s . d a t a c o n t r a c t . o r g / 2 0 0 4 / 0 7 / M i c r o s o f t . A n a l y s i s S e r v i c e s . C o m m o n "   x m l n s : i = " h t t p : / / w w w . w 3 . o r g / 2 0 0 1 / X M L S c h e m a - i n s t a n c e " > < H e i g h t > 1 6 8 < / H e i g h t > < / S a n d b o x E d i t o r . F o r m u l a B a r S t a t e > ] ] > < / C u s t o m C o n t e n t > < / G e m i n i > 
</file>

<file path=customXml/item34.xml>��< ? x m l   v e r s i o n = " 1 . 0 "   e n c o d i n g = " U T F - 1 6 " ? > < G e m i n i   x m l n s = " h t t p : / / g e m i n i / p i v o t c u s t o m i z a t i o n / 7 b 4 1 d 3 d 7 - c e f 1 - 4 2 7 f - b 5 d 6 - 2 1 9 d 4 7 c 6 c 5 a 3 " > < C u s t o m C o n t e n t > < ! [ C D A T A [ < ? x m l   v e r s i o n = " 1 . 0 "   e n c o d i n g = " u t f - 1 6 " ? > < S e t t i n g s > < C a l c u l a t e d F i e l d s > < i t e m > < M e a s u r e N a m e > A c t u a l   A m o u n t < / M e a s u r e N a m e > < D i s p l a y N a m e > A c t u a l   A m o u n t < / D i s p l a y N a m e > < V i s i b l e > F a l s e < / V i s i b l e > < / i t e m > < i t e m > < M e a s u r e N a m e > A c t u a l   A m o u n t   w /   R e p o r t   S i g n < / M e a s u r e N a m e > < D i s p l a y N a m e > A c t u a l   A m o u n t   w /   R e p o r t   S i g n < / D i s p l a y N a m e > < V i s i b l e > F a l s e < / V i s i b l e > < / i t e m > < i t e m > < M e a s u r e N a m e > A c t u a l   A m o u n t   w /   C a l c u l a t i o n   S i g n < / M e a s u r e N a m e > < D i s p l a y N a m e > A c t u a l   A m o u n t   w /   C a l c u l a t i o n   S i g n < / D i s p l a y N a m e > < V i s i b l e > F a l s e < / V i s i b l e > < / i t e m > < i t e m > < M e a s u r e N a m e > A c t u a l   R u n n i n g   S u m < / M e a s u r e N a m e > < D i s p l a y N a m e > A c t u a l   R u n n i n g   S u m < / D i s p l a y N a m e > < V i s i b l e > F a l s e < / V i s i b l e > < / i t e m > < i t e m > < M e a s u r e N a m e > A c t u a l   T o t a l   E x p e n s e s < / M e a s u r e N a m e > < D i s p l a y N a m e > A c t u a l   T o t a l   E x p e n s e s < / D i s p l a y N a m e > < V i s i b l e > F a l s e < / V i s i b l e > < / i t e m > < i t e m > < M e a s u r e N a m e > A c t u a l   H e a d e r   A m o u n t < / M e a s u r e N a m e > < D i s p l a y N a m e > A c t u a l   H e a d e r   A m o u n t < / D i s p l a y N a m e > < V i s i b l e > F a l s e < / V i s i b l e > < / i t e m > < i t e m > < M e a s u r e N a m e > A c t u a l   R e p o r t   A m o u n t < / M e a s u r e N a m e > < D i s p l a y N a m e > A c t u a l   R e p o r t   A m o u n t < / D i s p l a y N a m e > < V i s i b l e > F a l s e < / V i s i b l e > < / i t e m > < i t e m > < M e a s u r e N a m e > H e a d e r   D e t a i l < / M e a s u r e N a m e > < D i s p l a y N a m e > H e a d e r   D e t a i l < / D i s p l a y N a m e > < V i s i b l e > F a l s e < / V i s i b l e > < / i t e m > < i t e m > < M e a s u r e N a m e > H e a d e r   C a l c u l a t i o n < / M e a s u r e N a m e > < D i s p l a y N a m e > H e a d e r   C a l c u l a t i o n < / D i s p l a y N a m e > < V i s i b l e > F a l s e < / V i s i b l e > < / i t e m > < i t e m > < M e a s u r e N a m e > A c c o u n t   I s F i l t e r e d < / M e a s u r e N a m e > < D i s p l a y N a m e > A c c o u n t   I s F i l t e r e d < / D i s p l a y N a m e > < V i s i b l e > F a l s e < / V i s i b l e > < / i t e m > < i t e m > < M e a s u r e N a m e > B u d g e t   A m o u n t < / M e a s u r e N a m e > < D i s p l a y N a m e > B u d g e t   A m o u n t < / D i s p l a y N a m e > < V i s i b l e > F a l s e < / V i s i b l e > < / i t e m > < i t e m > < M e a s u r e N a m e > B u d g e t   A m o u n t   w /   R e p o r t   S i g n < / M e a s u r e N a m e > < D i s p l a y N a m e > B u d g e t   A m o u n t   w /   R e p o r t   S i g n < / D i s p l a y N a m e > < V i s i b l e > F a l s e < / V i s i b l e > < / i t e m > < i t e m > < M e a s u r e N a m e > B u d g e t   A m o u n t   w /   C a l c u l a t i o n   S i g n < / M e a s u r e N a m e > < D i s p l a y N a m e > B u d g e t   A m o u n t   w /   C a l c u l a t i o n   S i g n < / D i s p l a y N a m e > < V i s i b l e > F a l s e < / V i s i b l e > < / i t e m > < i t e m > < M e a s u r e N a m e > B u d g e t   R u n n i n g   S u m < / M e a s u r e N a m e > < D i s p l a y N a m e > B u d g e t   R u n n i n g   S u m < / D i s p l a y N a m e > < V i s i b l e > F a l s e < / V i s i b l e > < / i t e m > < i t e m > < M e a s u r e N a m e > B u d g e t   T o t a l   E x p e n s e < / M e a s u r e N a m e > < D i s p l a y N a m e > B u d g e t   T o t a l   E x p e n s e < / D i s p l a y N a m e > < V i s i b l e > F a l s e < / V i s i b l e > < / i t e m > < i t e m > < M e a s u r e N a m e > B u d g e t   H e a d e r   A m o u n t < / M e a s u r e N a m e > < D i s p l a y N a m e > B u d g e t   H e a d e r   A m o u n t < / D i s p l a y N a m e > < V i s i b l e > F a l s e < / V i s i b l e > < / i t e m > < i t e m > < M e a s u r e N a m e > B u d g e t   R e p o r t   A m o u n t < / M e a s u r e N a m e > < D i s p l a y N a m e > B u d g e t   R e p o r t   A m o u n t < / D i s p l a y N a m e > < V i s i b l e > F a l s e < / V i s i b l e > < / i t e m > < i t e m > < M e a s u r e N a m e > V a r   $ < / M e a s u r e N a m e > < D i s p l a y N a m e > V a r   $ < / D i s p l a y N a m e > < V i s i b l e > F a l s e < / V i s i b l e > < / i t e m > < i t e m > < M e a s u r e N a m e > V a r   % < / M e a s u r e N a m e > < D i s p l a y N a m e > V a r   % < / D i s p l a y N a m e > < V i s i b l e > F a l s e < / V i s i b l e > < / i t e m > < i t e m > < M e a s u r e N a m e > A c t u a l   P r i o r   F i s c a l   Y e a r < / M e a s u r e N a m e > < D i s p l a y N a m e > A c t u a l   P r i o r   F i s c a l   Y e a r < / D i s p l a y N a m e > < V i s i b l e > F a l s e < / V i s i b l e > < / i t e m > < i t e m > < M e a s u r e N a m e > A c t u a l   P r i o r   Q u a r t e r < / M e a s u r e N a m e > < D i s p l a y N a m e > A c t u a l   P r i o r   Q u a r t e r < / D i s p l a y N a m e > < V i s i b l e > F a l s e < / V i s i b l e > < / i t e m > < i t e m > < M e a s u r e N a m e > A c t u a l   P r i o r   P e r i o d   A m o u n t < / M e a s u r e N a m e > < D i s p l a y N a m e > A c t u a l   P r i o r   P e r i o d   A m o u n t < / D i s p l a y N a m e > < V i s i b l e > F a l s e < / V i s i b l e > < / i t e m > < i t e m > < M e a s u r e N a m e > C h a n g e   $   v s   P r i o r   P e r i o d < / M e a s u r e N a m e > < D i s p l a y N a m e > C h a n g e   $   v s   P r i o r   P e r i o d < / D i s p l a y N a m e > < V i s i b l e > F a l s e < / V i s i b l e > < / i t e m > < i t e m > < M e a s u r e N a m e > C h a n g e   %   v s   P r i o r   P e r i o d < / M e a s u r e N a m e > < D i s p l a y N a m e > C h a n g e   %   v s   P r i o r   P e r i o d < / D i s p l a y N a m e > < V i s i b l e > F a l s e < / V i s i b l e > < / i t e m > < i t e m > < M e a s u r e N a m e > A c t u a l   B a s e   Y e a r   A m o u n t < / M e a s u r e N a m e > < D i s p l a y N a m e > A c t u a l   B a s e   Y e a r   A m o u n t < / D i s p l a y N a m e > < V i s i b l e > F a l s e < / V i s i b l e > < / i t e m > < i t e m > < M e a s u r e N a m e > A c t u a l   Y o Y % < / M e a s u r e N a m e > < D i s p l a y N a m e > A c t u a l   Y o Y % < / D i s p l a y N a m e > < V i s i b l e > F a l s e < / V i s i b l e > < / i t e m > < i t e m > < M e a s u r e N a m e > A c t u a l   B a s e   Q u a r t e r   A m o u n t < / M e a s u r e N a m e > < D i s p l a y N a m e > A c t u a l   B a s e   Q u a r t e r   A m o u n t < / D i s p l a y N a m e > < V i s i b l e > F a l s e < / V i s i b l e > < / i t e m > < i t e m > < M e a s u r e N a m e > A c t u a l   B a s e   P e r i o d   A m o u n t < / M e a s u r e N a m e > < D i s p l a y N a m e > A c t u a l   B a s e   P e r i o d   A m o u n t < / D i s p l a y N a m e > < V i s i b l e > F a l s e < / V i s i b l e > < / i t e m > < i t e m > < M e a s u r e N a m e > G r o w t h   $ < / M e a s u r e N a m e > < D i s p l a y N a m e > G r o w t h   $ < / D i s p l a y N a m e > < V i s i b l e > F a l s e < / V i s i b l e > < / i t e m > < i t e m > < M e a s u r e N a m e > G r o w t h   % < / M e a s u r e N a m e > < D i s p l a y N a m e > G r o w t h   % < / D i s p l a y N a m e > < V i s i b l e > F a l s e < / V i s i b l e > < / i t e m > < i t e m > < M e a s u r e N a m e > A c t u a l   S a m e   Q u a r t e r   L a s t   Y e a r < / M e a s u r e N a m e > < D i s p l a y N a m e > A c t u a l   S a m e   Q u a r t e r   L a s t   Y e a r < / D i s p l a y N a m e > < V i s i b l e > F a l s e < / V i s i b l e > < / i t e m > < i t e m > < M e a s u r e N a m e > A c t u a l   Q o Q $ < / M e a s u r e N a m e > < D i s p l a y N a m e > A c t u a l   Q o Q $ < / D i s p l a y N a m e > < V i s i b l e > F a l s e < / V i s i b l e > < / i t e m > < i t e m > < M e a s u r e N a m e > A c t u a l   Q o Q % < / M e a s u r e N a m e > < D i s p l a y N a m e > A c t u a l   Q o Q % < / D i s p l a y N a m e > < V i s i b l e > F a l s e < / V i s i b l e > < / i t e m > < i t e m > < M e a s u r e N a m e > A c t u a l   P o P % < / M e a s u r e N a m e > < D i s p l a y N a m e > A c t u a l   P o P % < / D i s p l a y N a m e > < V i s i b l e > F a l s e < / V i s i b l e > < / i t e m > < i t e m > < M e a s u r e N a m e > A c t u a l   C u m u l a t i v e   A m o u n t < / M e a s u r e N a m e > < D i s p l a y N a m e > A c t u a l   C u m u l a t i v e   A m o u n t < / D i s p l a y N a m e > < V i s i b l e > F a l s e < / V i s i b l e > < / i t e m > < i t e m > < M e a s u r e N a m e > S u b - h e a d e r   I s F i l t e r e d < / M e a s u r e N a m e > < D i s p l a y N a m e > S u b - h e a d e r   I s F i l t e r e d < / D i s p l a y N a m e > < V i s i b l e > F a l s e < / V i s i b l e > < / i t e m > < i t e m > < M e a s u r e N a m e > S u b   H e a d e r   D e t a i l < / M e a s u r e N a m e > < D i s p l a y N a m e > S u b   H e a d e r   D e t a i l < / D i s p l a y N a m e > < V i s i b l e > F a l s e < / V i s i b l e > < / i t e m > < i t e m > < M e a s u r e N a m e > P L   A m o u n t < / M e a s u r e N a m e > < D i s p l a y N a m e > P L   A m o u n t < / D i s p l a y N a m e > < V i s i b l e > F a l s e < / V i s i b l e > < / i t e m > < i t e m > < M e a s u r e N a m e > S c e n a r i o   S e l e c t e d < / M e a s u r e N a m e > < D i s p l a y N a m e > S c e n a r i o   S e l e c t e d < / D i s p l a y N a m e > < V i s i b l e > F a l s e < / V i s i b l e > < / i t e m > < i t e m > < M e a s u r e N a m e > S u m   M e t h o d   S e l e c t e d < / M e a s u r e N a m e > < D i s p l a y N a m e > S u m   M e t h o d   S e l e c t e d < / D i s p l a y N a m e > < V i s i b l e > F a l s e < / V i s i b l e > < / i t e m > < i t e m > < M e a s u r e N a m e > P L   S l i c e r   S e l e c t e d < / M e a s u r e N a m e > < D i s p l a y N a m e > P L   S l i c e r   S e l e c t e d < / D i s p l a y N a m e > < V i s i b l e > F a l s e < / V i s i b l e > < / i t e m > < i t e m > < M e a s u r e N a m e > B u d g e t   C u m u l a t i v e   A m o u n t < / M e a s u r e N a m e > < D i s p l a y N a m e > B u d g e t   C u m u l a t i v e   A m o u n t < / D i s p l a y N a m e > < V i s i b l e > F a l s e < / V i s i b l e > < / i t e m > < i t e m > < M e a s u r e N a m e > H o r A n a l y s i s   S e l e c t e d < / M e a s u r e N a m e > < D i s p l a y N a m e > H o r A n a l y s i s   S e l e c t e d < / D i s p l a y N a m e > < V i s i b l e > F a l s e < / V i s i b l e > < / i t e m > < i t e m > < M e a s u r e N a m e > H o r i z o n t a l   A n a l y s i s   A m o u n t < / M e a s u r e N a m e > < D i s p l a y N a m e > H o r i z o n t a l   A n a l y s i s   A m o u n t < / D i s p l a y N a m e > < V i s i b l e > F a l s e < / V i s i b l e > < / i t e m > < i t e m > < M e a s u r e N a m e > R e v e n u e < / M e a s u r e N a m e > < D i s p l a y N a m e > R e v e n u e < / D i s p l a y N a m e > < V i s i b l e > F a l s e < / V i s i b l e > < / i t e m > < i t e m > < M e a s u r e N a m e > %   O v e r   R e v e n u e < / M e a s u r e N a m e > < D i s p l a y N a m e > %   O v e r   R e v e n u e < / D i s p l a y N a m e > < V i s i b l e > F a l s e < / V i s i b l e > < / i t e m > < i t e m > < M e a s u r e N a m e > R e v e n u e   C u m u l a t i v e < / M e a s u r e N a m e > < D i s p l a y N a m e > R e v e n u e   C u m u l a t i v e < / D i s p l a y N a m e > < V i s i b l e > F a l s e < / V i s i b l e > < / i t e m > < i t e m > < M e a s u r e N a m e > %   O v e r   R e v e n u e   C u m u l a t i v e < / M e a s u r e N a m e > < D i s p l a y N a m e > %   O v e r   R e v e n u e   C u m u l a t i v e < / D i s p l a y N a m e > < V i s i b l e > F a l s e < / V i s i b l e > < / i t e m > < i t e m > < M e a s u r e N a m e > V e r t i c a l   A n a l y s i s   A m o u n t < / M e a s u r e N a m e > < D i s p l a y N a m e > V e r t i c a l   A n a l y s i s   A m o u n t < / D i s p l a y N a m e > < V i s i b l e > F a l s e < / V i s i b l e > < / i t e m > < i t e m > < M e a s u r e N a m e > V a r   $   C u m u l a t i v e < / M e a s u r e N a m e > < D i s p l a y N a m e > V a r   $   C u m u l a t i v e < / D i s p l a y N a m e > < V i s i b l e > F a l s e < / V i s i b l e > < / i t e m > < i t e m > < M e a s u r e N a m e > V a r   %   C u m u l a t i v e < / M e a s u r e N a m e > < D i s p l a y N a m e > V a r   %   C u m u l a t i v e < / D i s p l a y N a m e > < V i s i b l e > F a l s e < / V i s i b l e > < / i t e m > < i t e m > < M e a s u r e N a m e > V a r i a n c e   S l i c e r   S e l e c t e d < / M e a s u r e N a m e > < D i s p l a y N a m e > V a r i a n c e   S l i c e r   S e l e c t e d < / D i s p l a y N a m e > < V i s i b l e > F a l s e < / V i s i b l e > < / i t e m > < i t e m > < M e a s u r e N a m e > V a r i a n c e   A n a l y s i s   A m o u n t < / M e a s u r e N a m e > < D i s p l a y N a m e > V a r i a n c e   A n a l y s i s   A m o u n t < / D i s p l a y N a m e > < V i s i b l e > F a l s e < / V i s i b l e > < / i t e m > < i t e m > < M e a s u r e N a m e > P e r i o d   S e l e c t e d < / M e a s u r e N a m e > < D i s p l a y N a m e > P e r i o d   S e l e c t e d < / D i s p l a y N a m e > < V i s i b l e > F a l s e < / V i s i b l e > < / i t e m > < i t e m > < M e a s u r e N a m e > D B   A c t u a l   A c c o u n t   A m o u n t < / M e a s u r e N a m e > < D i s p l a y N a m e > D B   A c t u a l   A c c o u n t   A m o u n t < / D i s p l a y N a m e > < V i s i b l e > F a l s e < / V i s i b l e > < / i t e m > < i t e m > < M e a s u r e N a m e > D B   B u d g e t   A c c o u n t   A m o u n t < / M e a s u r e N a m e > < D i s p l a y N a m e > D B   B u d g e t   A c c o u n t   A m o u n t < / D i s p l a y N a m e > < V i s i b l e > F a l s e < / V i s i b l e > < / i t e m > < i t e m > < M e a s u r e N a m e > D B   V a r   $   A m o u n t < / M e a s u r e N a m e > < D i s p l a y N a m e > D B   V a r   $   A m o u n t < / D i s p l a y N a m e > < V i s i b l e > F a l s e < / V i s i b l e > < / i t e m > < i t e m > < M e a s u r e N a m e > D B   V a r   %   A m o u n t < / M e a s u r e N a m e > < D i s p l a y N a m e > D B   V a r   %   A m o u n t < / D i s p l a y N a m e > < V i s i b l e > F a l s e < / V i s i b l e > < / i t e m > < / C a l c u l a t e d F i e l d s > < S A H o s t H a s h > 0 < / S A H o s t H a s h > < G e m i n i F i e l d L i s t V i s i b l e > T r u e < / G e m i n i F i e l d L i s t V i s i b l e > < / S e t t i n g s > ] ] > < / C u s t o m C o n t e n t > < / G e m i n i > 
</file>

<file path=customXml/item35.xml>��< ? x m l   v e r s i o n = " 1 . 0 "   e n c o d i n g = " U T F - 1 6 " ? > < G e m i n i   x m l n s = " h t t p : / / g e m i n i / p i v o t c u s t o m i z a t i o n / T a b l e X M L _ S u m M e t h o d " > < C u s t o m C o n t e n t > < ! [ C D A T A [ < T a b l e W i d g e t G r i d S e r i a l i z a t i o n   x m l n s : x s d = " h t t p : / / w w w . w 3 . o r g / 2 0 0 1 / X M L S c h e m a "   x m l n s : x s i = " h t t p : / / w w w . w 3 . o r g / 2 0 0 1 / X M L S c h e m a - i n s t a n c e " > < C o l u m n S u g g e s t e d T y p e   / > < C o l u m n F o r m a t   / > < C o l u m n A c c u r a c y   / > < C o l u m n C u r r e n c y S y m b o l   / > < C o l u m n P o s i t i v e P a t t e r n   / > < C o l u m n N e g a t i v e P a t t e r n   / > < C o l u m n W i d t h s > < i t e m > < k e y > < s t r i n g > K E Y < / s t r i n g > < / k e y > < v a l u e > < i n t > 2 5 0 < / i n t > < / v a l u e > < / i t e m > < i t e m > < k e y > < s t r i n g > S U M   M E T H O D < / s t r i n g > < / k e y > < v a l u e > < i n t > 1 1 8 < / i n t > < / v a l u e > < / i t e m > < / C o l u m n W i d t h s > < C o l u m n D i s p l a y I n d e x > < i t e m > < k e y > < s t r i n g > K E Y < / s t r i n g > < / k e y > < v a l u e > < i n t > 0 < / i n t > < / v a l u e > < / i t e m > < i t e m > < k e y > < s t r i n g > S U M   M E T H O D < / s t r i n g > < / k e y > < v a l u e > < i n t > 1 < / i n t > < / v a l u e > < / i t e m > < / C o l u m n D i s p l a y I n d e x > < C o l u m n F r o z e n   / > < C o l u m n C h e c k e d   / > < C o l u m n F i l t e r   / > < S e l e c t i o n F i l t e r   / > < F i l t e r P a r a m e t e r s   / > < I s S o r t D e s c e n d i n g > f a l s e < / I s S o r t D e s c e n d i n g > < / T a b l e W i d g e t G r i d S e r i a l i z a t i o n > ] ] > < / C u s t o m C o n t e n t > < / G e m i n i > 
</file>

<file path=customXml/item36.xml>��< ? x m l   v e r s i o n = " 1 . 0 "   e n c o d i n g = " u t f - 1 6 " ? > < D a t a M a s h u p   s q m i d = " 8 e 3 0 c 9 1 1 - 1 5 7 1 - 4 e 7 f - 8 c c b - e 1 e f 3 a a 6 2 3 d e "   x m l n s = " h t t p : / / s c h e m a s . m i c r o s o f t . c o m / D a t a M a s h u p " > A A A A A D U F A A B Q S w M E F A A C A A g A R V e r T I 4 F + N 2 m A A A A + A A A A B I A H A B D b 2 5 m a W c v U G F j a 2 F n Z S 5 4 b W w g o h g A K K A U A A A A A A A A A A A A A A A A A A A A A A A A A A A A h Y + 9 D o I w G E V f h X S n P x i U k I 8 y u E p i Q j S u T a 3 Q C M X Q Y n k 3 B x / J V 5 B E U T f H e 3 K G c x + 3 O + R j 2 w R X 1 V v d m Q w x T F G g j O y O 2 l Q Z G t w p T F D O Y S v k W V Q q m G R j 0 9 E e M 1 Q 7 d 0 k J 8 d 5 j v 8 B d X 5 G I U k Y O x a a U t W o F + s j 6 v x x q Y 5 0 w U i E O + 1 c M j 3 C 8 w j F d J p g l D M i M o d D m q 0 R T M a Z A f i C s h 8 Y N v e L K h L s S y D y B v F / w J 1 B L A w Q U A A I A C A B F V 6 t M 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V e r T L K B i O 8 t A g A A D Q o A A B M A H A B G b 3 J t d W x h c y 9 T Z W N 0 a W 9 u M S 5 t I K I Y A C i g F A A A A A A A A A A A A A A A A A A A A A A A A A A A A O 1 U w W 6 b Q B C 9 W / I / r L Y X W y K W X F W 9 V D m s 1 9 s Y 1 Y E E 1 o m s K A c M 2 x g F 2 A i W K B X y v 3 f x Q s F Z Y z X I p 6 q + W J o 3 8 9 7 M m 2 E z 5 o u Q J 8 B V / 9 N v w 8 F w k G 2 9 l A V g l g d P T I B L E D E x H A D 5 c 3 m e + k x G y J v P o g n O 0 5 Q l 4 p 6 n z x v O n 0 f j 4 s H y Y n Y J V S V 8 3 D 1 g n g i Z 8 m g o g k / Q Y T F / l e S Y R 3 m c Z F C S U W 8 T s Y k C q v B I K R k F V I E p 3 I 3 / U K y S l / C V C 0 l i i y 1 L d a o q Y Y / W h L q y A Q q I M L Z X F g U / y B r u D A C R E G m 4 y Q W T K L z z o p z B R h c F Q V m e Z 4 L H j Z i M K s Z R d 2 e S z M X E Q o 5 p 7 6 U M w D x / C 6 b j l i 2 J d O 6 o L S X Q T H H Q h F E U h y 3 f E C k x r 8 c p q h H K w a 7 L O e G u Z S P e e s m T 5 K K / X l i j R 1 M v y X 7 y N F a S J a j M O + x v r 9 w y z w B m I r 5 + m Z T 5 e + V W J x p W N a P F 3 3 n U Q n f j 4 S B M j n b e v l j k i 9 y L + l y s q j z L x V a 2 / J M X + / n / x Z 7 3 Y m k Y M 5 e l I c v 6 X G 1 T f f R y P + B X f b 2 n b S D 2 A S p k H A S e Y E L 2 s U / A a E m s O X L A m i B H r 7 + 2 L b o 4 T v 3 d d G V x R 9 3 t C j m U O G C J Z m R Z C w v 2 J g 6 7 0 u G / 3 A K 2 U R / 7 Z d l Z X o w F Q X P i w P 6 X / u 6 Z K G r K 4 1 a 7 q 9 l F h c 8 J R e Z S T 3 H I j e 1 Q 4 J p X l g 7 K P e H V E l H T t j o y G g V t W R h R c m U 7 a w 2 o n 8 2 O e P v k P r L a B f M C + a 7 1 2 K 6 q P N + H d W o l H W a p 9 b g n V 6 C D d / L 7 6 0 w 4 Z d t v U E s B A i 0 A F A A C A A g A R V e r T I 4 F + N 2 m A A A A + A A A A B I A A A A A A A A A A A A A A A A A A A A A A E N v b m Z p Z y 9 Q Y W N r Y W d l L n h t b F B L A Q I t A B Q A A g A I A E V X q 0 w P y u m r p A A A A O k A A A A T A A A A A A A A A A A A A A A A A P I A A A B b Q 2 9 u d G V u d F 9 U e X B l c 1 0 u e G 1 s U E s B A i 0 A F A A C A A g A R V e r T L K B i O 8 t A g A A D Q o A A B M A A A A A A A A A A A A A A A A A 4 w E A A E Z v c m 1 1 b G F z L 1 N l Y 3 R p b 2 4 x L m 1 Q S w U G A A A A A A M A A w D C A A A A X 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z U A A A A A A A C R N 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J 1 Z G d l d 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U m V z d W x 0 V H l w Z S I g V m F s d W U 9 I n N U Y W J s Z S I g L z 4 8 R W 5 0 c n k g V H l w Z T 0 i Q n V m Z m V y T m V 4 d F J l Z n J l c 2 g i I F Z h b H V l P S J s M C I g L z 4 8 R W 5 0 c n k g V H l w Z T 0 i T m F t Z V V w Z G F 0 Z W R B Z n R l c k Z p b G w i I F Z h b H V l P S J s M C I g L z 4 8 R W 5 0 c n k g V H l w Z T 0 i R m l s b G V k Q 2 9 t c G x l d G V S Z X N 1 b H R U b 1 d v c m t z a G V l d C I g V m F s d W U 9 I m w w I i A v P j x F b n R y e S B U e X B l P S J G a W x s Q 2 9 s d W 1 u T m F t Z X M i I F Z h b H V l P S J z W y Z x d W 9 0 O 0 F D Q 0 9 V T l Q g S 0 V Z J n F 1 b 3 Q 7 L C Z x d W 9 0 O 1 B F U k l P R C B L R V k m c X V v d D s s J n F 1 b 3 Q 7 Q U 1 P V U 5 U J n F 1 b 3 Q 7 L C Z x d W 9 0 O 1 N D R U 5 B U k l P I E t F W S Z x d W 9 0 O 1 0 i I C 8 + P E V u d H J 5 I F R 5 c G U 9 I k Z p b G x D b 2 x 1 b W 5 U e X B l c y I g V m F s d W U 9 I n N B d 0 1 E Q X c 9 P S I g L z 4 8 R W 5 0 c n k g V H l w Z T 0 i R m l s b E x h c 3 R V c G R h d G V k I i B W Y W x 1 Z T 0 i Z D I w M T g t M D U t M T F U M D I 6 M D E 6 N T A u N j U 5 M D A 5 N F o i I C 8 + P E V u d H J 5 I F R 5 c G U 9 I k Z p b G x F c n J v c k N v d W 5 0 I i B W Y W x 1 Z T 0 i b D A i I C 8 + P E V u d H J 5 I F R 5 c G U 9 I k Z p b G x F c n J v c k N v Z G U i I F Z h b H V l P S J z V W 5 r b m 9 3 b i I g L z 4 8 R W 5 0 c n k g V H l w Z T 0 i R m l s b E N v d W 5 0 I i B W Y W x 1 Z T 0 i b D g 0 M C I g L z 4 8 R W 5 0 c n k g V H l w Z T 0 i U X V l c n l J R C I g V m F s d W U 9 I n M 4 M 2 J l M T I z Z S 0 4 M G Z j L T R l N j Q t O T I 3 Y S 0 x M T U y N m F l N D l i O D I i I C 8 + P E V u d H J 5 I F R 5 c G U 9 I k Z p b G x T d G F 0 d X M i I F Z h b H V l P S J z Q 2 9 t c G x l d G U i I C 8 + P E V u d H J 5 I F R 5 c G U 9 I k F k Z G V k V G 9 E Y X R h T W 9 k Z W w i I F Z h b H V l P S J s M S I g L z 4 8 R W 5 0 c n k g V H l w Z T 0 i U m V s Y X R p b 2 5 z a G l w S W 5 m b 0 N v b n R h a W 5 l c i I g V m F s d W U 9 I n N 7 J n F 1 b 3 Q 7 Y 2 9 s d W 1 u Q 2 9 1 b n Q m c X V v d D s 6 N C w m c X V v d D t r Z X l D b 2 x 1 b W 5 O Y W 1 l c y Z x d W 9 0 O z p b X S w m c X V v d D t x d W V y e V J l b G F 0 a W 9 u c 2 h p c H M m c X V v d D s 6 W 1 0 s J n F 1 b 3 Q 7 Y 2 9 s d W 1 u S W R l b n R p d G l l c y Z x d W 9 0 O z p b J n F 1 b 3 Q 7 U 2 V j d G l v b j E v Q n V k Z 2 V 0 L 0 N o Y W 5 n Z W Q g V H l w Z S 5 7 Q U N D T 1 V O V C B L R V k s M H 0 m c X V v d D s s J n F 1 b 3 Q 7 U 2 V j d G l v b j E v Q n V k Z 2 V 0 L 0 N o Y W 5 n Z W Q g V H l w Z S 5 7 U E V S S U 9 E I E t F W S w x f S Z x d W 9 0 O y w m c X V v d D t T Z W N 0 a W 9 u M S 9 C d W R n Z X Q v Q 2 h h b m d l Z C B U e X B l L n t B T U 9 V T l Q s M n 0 m c X V v d D s s J n F 1 b 3 Q 7 U 2 V j d G l v b j E v Q n V k Z 2 V 0 L 0 N o Y W 5 n Z W Q g V H l w Z S 5 7 U 0 N F T k F S S U 8 g S 0 V Z L D N 9 J n F 1 b 3 Q 7 X S w m c X V v d D t D b 2 x 1 b W 5 D b 3 V u d C Z x d W 9 0 O z o 0 L C Z x d W 9 0 O 0 t l e U N v b H V t b k 5 h b W V z J n F 1 b 3 Q 7 O l t d L C Z x d W 9 0 O 0 N v b H V t b k l k Z W 5 0 a X R p Z X M m c X V v d D s 6 W y Z x d W 9 0 O 1 N l Y 3 R p b 2 4 x L 0 J 1 Z G d l d C 9 D a G F u Z 2 V k I F R 5 c G U u e 0 F D Q 0 9 V T l Q g S 0 V Z L D B 9 J n F 1 b 3 Q 7 L C Z x d W 9 0 O 1 N l Y 3 R p b 2 4 x L 0 J 1 Z G d l d C 9 D a G F u Z 2 V k I F R 5 c G U u e 1 B F U k l P R C B L R V k s M X 0 m c X V v d D s s J n F 1 b 3 Q 7 U 2 V j d G l v b j E v Q n V k Z 2 V 0 L 0 N o Y W 5 n Z W Q g V H l w Z S 5 7 Q U 1 P V U 5 U L D J 9 J n F 1 b 3 Q 7 L C Z x d W 9 0 O 1 N l Y 3 R p b 2 4 x L 0 J 1 Z G d l d C 9 D a G F u Z 2 V k I F R 5 c G U u e 1 N D R U 5 B U k l P I E t F W S w z f S Z x d W 9 0 O 1 0 s J n F 1 b 3 Q 7 U m V s Y X R p b 2 5 z a G l w S W 5 m b y Z x d W 9 0 O z p b X X 0 i I C 8 + P C 9 T d G F i b G V F b n R y a W V z P j w v S X R l b T 4 8 S X R l b T 4 8 S X R l b U x v Y 2 F 0 a W 9 u P j x J d G V t V H l w Z T 5 G b 3 J t d W x h P C 9 J d G V t V H l w Z T 4 8 S X R l b V B h d G g + U 2 V j d G l v b j E v Q n V k Z 2 V 0 L 1 N v d X J j Z T w v S X R l b V B h d G g + P C 9 J d G V t T G 9 j Y X R p b 2 4 + P F N 0 Y W J s Z U V u d H J p Z X M g L z 4 8 L 0 l 0 Z W 0 + P E l 0 Z W 0 + P E l 0 Z W 1 M b 2 N h d G l v b j 4 8 S X R l b V R 5 c G U + R m 9 y b X V s Y T w v S X R l b V R 5 c G U + P E l 0 Z W 1 Q Y X R o P l N l Y 3 R p b 2 4 x L 0 J 1 Z G d l d C 9 S Z W 1 v d m V k J T I w Q 2 9 s d W 1 u c z w v S X R l b V B h d G g + P C 9 J d G V t T G 9 j Y X R p b 2 4 + P F N 0 Y W J s Z U V u d H J p Z X M g L z 4 8 L 0 l 0 Z W 0 + P E l 0 Z W 0 + P E l 0 Z W 1 M b 2 N h d G l v b j 4 8 S X R l b V R 5 c G U + R m 9 y b X V s Y T w v S X R l b V R 5 c G U + P E l 0 Z W 1 Q Y X R o P l N l Y 3 R p b 2 4 x L 0 J 1 Z G d l d C 9 V b n B p d m 9 0 Z W Q l M j B P d G h l c i U y M E N v b H V t b n M 8 L 0 l 0 Z W 1 Q Y X R o P j w v S X R l b U x v Y 2 F 0 a W 9 u P j x T d G F i b G V F b n R y a W V z I C 8 + P C 9 J d G V t P j x J d G V t P j x J d G V t T G 9 j Y X R p b 2 4 + P E l 0 Z W 1 U e X B l P k Z v c m 1 1 b G E 8 L 0 l 0 Z W 1 U e X B l P j x J d G V t U G F 0 a D 5 T Z W N 0 a W 9 u M S 9 C d W R n Z X Q v Q W R k Z W Q l M j B D d X N 0 b 2 0 8 L 0 l 0 Z W 1 Q Y X R o P j w v S X R l b U x v Y 2 F 0 a W 9 u P j x T d G F i b G V F b n R y a W V z I C 8 + P C 9 J d G V t P j x J d G V t P j x J d G V t T G 9 j Y X R p b 2 4 + P E l 0 Z W 1 U e X B l P k Z v c m 1 1 b G E 8 L 0 l 0 Z W 1 U e X B l P j x J d G V t U G F 0 a D 5 T Z W N 0 a W 9 u M S 9 C d W R n Z X Q v U m V u Y W 1 l Z C U y M E N v b H V t b n M 8 L 0 l 0 Z W 1 Q Y X R o P j w v S X R l b U x v Y 2 F 0 a W 9 u P j x T d G F i b G V F b n R y a W V z I C 8 + P C 9 J d G V t P j x J d G V t P j x J d G V t T G 9 j Y X R p b 2 4 + P E l 0 Z W 1 U e X B l P k Z v c m 1 1 b G E 8 L 0 l 0 Z W 1 U e X B l P j x J d G V t U G F 0 a D 5 T Z W N 0 a W 9 u M S 9 C d W R n Z X Q v Q 2 h h b m d l Z C U y M F R 5 c G U 8 L 0 l 0 Z W 1 Q Y X R o P j w v S X R l b U x v Y 2 F 0 a W 9 u P j x T d G F i b G V F b n R y a W V z I C 8 + P C 9 J d G V t P j x J d G V t P j x J d G V t T G 9 j Y X R p b 2 4 + P E l 0 Z W 1 U e X B l P k Z v c m 1 1 b G E 8 L 0 l 0 Z W 1 U e X B l P j x J d G V t U G F 0 a D 5 T Z W N 0 a W 9 u M S 9 B Y 3 R 1 Y W w 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l J l c 3 V s d F R 5 c G U i I F Z h b H V l P S J z V G F i b G U i I C 8 + P E V u d H J 5 I F R 5 c G U 9 I k J 1 Z m Z l c k 5 l e H R S Z W Z y Z X N o I i B W Y W x 1 Z T 0 i b D A i I C 8 + P E V u d H J 5 I F R 5 c G U 9 I k 5 h b W V V c G R h d G V k Q W Z 0 Z X J G a W x s I i B W Y W x 1 Z T 0 i b D A i I C 8 + P E V u d H J 5 I F R 5 c G U 9 I k Z p b G x l Z E N v b X B s Z X R l U m V z d W x 0 V G 9 X b 3 J r c 2 h l Z X Q i I F Z h b H V l P S J s M C I g L z 4 8 R W 5 0 c n k g V H l w Z T 0 i R m l s b E N v b H V t b k 5 h b W V z I i B W Y W x 1 Z T 0 i c 1 s m c X V v d D t B Q 0 N P V U 5 U I E t F W S Z x d W 9 0 O y w m c X V v d D t Q R V J J T 0 Q g S 0 V Z J n F 1 b 3 Q 7 L C Z x d W 9 0 O 0 F N T 1 V O V C Z x d W 9 0 O y w m c X V v d D t T Q 0 V O Q V J J T y B L R V k m c X V v d D t d I i A v P j x F b n R y e S B U e X B l P S J G a W x s Q 2 9 s d W 1 u V H l w Z X M i I F Z h b H V l P S J z Q X d N R E F 3 P T 0 i I C 8 + P E V u d H J 5 I F R 5 c G U 9 I k Z p b G x M Y X N 0 V X B k Y X R l Z C I g V m F s d W U 9 I m Q y M D E 4 L T A 1 L T E x V D A y O j A x O j U w L j Y 5 M j I 2 M T Z a I i A v P j x F b n R y e S B U e X B l P S J G a W x s R X J y b 3 J D b 3 V u d C I g V m F s d W U 9 I m w w I i A v P j x F b n R y e S B U e X B l P S J G a W x s R X J y b 3 J D b 2 R l I i B W Y W x 1 Z T 0 i c 1 V u a 2 5 v d 2 4 i I C 8 + P E V u d H J 5 I F R 5 c G U 9 I l F 1 Z X J 5 S U Q i I F Z h b H V l P S J z N j I y Z j c 3 Z D E t O G Y y Z C 0 0 M 2 Y 0 L W E 1 Y T E t O D k 4 Y j c w O D Q 0 Y z Z k I i A v P j x F b n R y e S B U e X B l P S J G a W x s U 3 R h d H V z I i B W Y W x 1 Z T 0 i c 0 N v b X B s Z X R l I i A v P j x F b n R y e S B U e X B l P S J G a W x s Q 2 9 1 b n Q i I F Z h b H V l P S J s O D Q w I i A v P j x F b n R y e S B U e X B l P S J B Z G R l Z F R v R G F 0 Y U 1 v Z G V s I i B W Y W x 1 Z T 0 i b D E i I C 8 + P E V u d H J 5 I F R 5 c G U 9 I l J l b G F 0 a W 9 u c 2 h p c E l u Z m 9 D b 2 5 0 Y W l u Z X I i I F Z h b H V l P S J z e y Z x d W 9 0 O 2 N v b H V t b k N v d W 5 0 J n F 1 b 3 Q 7 O j Q s J n F 1 b 3 Q 7 a 2 V 5 Q 2 9 s d W 1 u T m F t Z X M m c X V v d D s 6 W 1 0 s J n F 1 b 3 Q 7 c X V l c n l S Z W x h d G l v b n N o a X B z J n F 1 b 3 Q 7 O l t d L C Z x d W 9 0 O 2 N v b H V t b k l k Z W 5 0 a X R p Z X M m c X V v d D s 6 W y Z x d W 9 0 O 1 N l Y 3 R p b 2 4 x L 0 F j d H V h b C 9 D a G F u Z 2 V k I F R 5 c G U u e 0 F D Q 0 9 V T l Q g S 0 V Z L D B 9 J n F 1 b 3 Q 7 L C Z x d W 9 0 O 1 N l Y 3 R p b 2 4 x L 0 F j d H V h b C 9 D a G F u Z 2 V k I F R 5 c G U u e 1 B F U k l P R C B L R V k s M X 0 m c X V v d D s s J n F 1 b 3 Q 7 U 2 V j d G l v b j E v Q W N 0 d W F s L 0 N o Y W 5 n Z W Q g V H l w Z S 5 7 Q U 1 P V U 5 U L D J 9 J n F 1 b 3 Q 7 L C Z x d W 9 0 O 1 N l Y 3 R p b 2 4 x L 0 F j d H V h b C 9 D a G F u Z 2 V k I F R 5 c G U u e 1 N D R U 5 B U k l P I E t F W S w z f S Z x d W 9 0 O 1 0 s J n F 1 b 3 Q 7 Q 2 9 s d W 1 u Q 2 9 1 b n Q m c X V v d D s 6 N C w m c X V v d D t L Z X l D b 2 x 1 b W 5 O Y W 1 l c y Z x d W 9 0 O z p b X S w m c X V v d D t D b 2 x 1 b W 5 J Z G V u d G l 0 a W V z J n F 1 b 3 Q 7 O l s m c X V v d D t T Z W N 0 a W 9 u M S 9 B Y 3 R 1 Y W w v Q 2 h h b m d l Z C B U e X B l L n t B Q 0 N P V U 5 U I E t F W S w w f S Z x d W 9 0 O y w m c X V v d D t T Z W N 0 a W 9 u M S 9 B Y 3 R 1 Y W w v Q 2 h h b m d l Z C B U e X B l L n t Q R V J J T 0 Q g S 0 V Z L D F 9 J n F 1 b 3 Q 7 L C Z x d W 9 0 O 1 N l Y 3 R p b 2 4 x L 0 F j d H V h b C 9 D a G F u Z 2 V k I F R 5 c G U u e 0 F N T 1 V O V C w y f S Z x d W 9 0 O y w m c X V v d D t T Z W N 0 a W 9 u M S 9 B Y 3 R 1 Y W w v Q 2 h h b m d l Z C B U e X B l L n t T Q 0 V O Q V J J T y B L R V k s M 3 0 m c X V v d D t d L C Z x d W 9 0 O 1 J l b G F 0 a W 9 u c 2 h p c E l u Z m 8 m c X V v d D s 6 W 1 1 9 I i A v P j w v U 3 R h Y m x l R W 5 0 c m l l c z 4 8 L 0 l 0 Z W 0 + P E l 0 Z W 0 + P E l 0 Z W 1 M b 2 N h d G l v b j 4 8 S X R l b V R 5 c G U + R m 9 y b X V s Y T w v S X R l b V R 5 c G U + P E l 0 Z W 1 Q Y X R o P l N l Y 3 R p b 2 4 x L 0 F j d H V h b C 9 T b 3 V y Y 2 U 8 L 0 l 0 Z W 1 Q Y X R o P j w v S X R l b U x v Y 2 F 0 a W 9 u P j x T d G F i b G V F b n R y a W V z I C 8 + P C 9 J d G V t P j x J d G V t P j x J d G V t T G 9 j Y X R p b 2 4 + P E l 0 Z W 1 U e X B l P k Z v c m 1 1 b G E 8 L 0 l 0 Z W 1 U e X B l P j x J d G V t U G F 0 a D 5 T Z W N 0 a W 9 u M S 9 B Y 3 R 1 Y W w v U m V t b 3 Z l Z C U y M E N v b H V t b n M 8 L 0 l 0 Z W 1 Q Y X R o P j w v S X R l b U x v Y 2 F 0 a W 9 u P j x T d G F i b G V F b n R y a W V z I C 8 + P C 9 J d G V t P j x J d G V t P j x J d G V t T G 9 j Y X R p b 2 4 + P E l 0 Z W 1 U e X B l P k Z v c m 1 1 b G E 8 L 0 l 0 Z W 1 U e X B l P j x J d G V t U G F 0 a D 5 T Z W N 0 a W 9 u M S 9 B Y 3 R 1 Y W w v V W 5 w a X Z v d G V k J T I w T 3 R o Z X I l M j B D b 2 x 1 b W 5 z P C 9 J d G V t U G F 0 a D 4 8 L 0 l 0 Z W 1 M b 2 N h d G l v b j 4 8 U 3 R h Y m x l R W 5 0 c m l l c y A v P j w v S X R l b T 4 8 S X R l b T 4 8 S X R l b U x v Y 2 F 0 a W 9 u P j x J d G V t V H l w Z T 5 G b 3 J t d W x h P C 9 J d G V t V H l w Z T 4 8 S X R l b V B h d G g + U 2 V j d G l v b j E v Q W N 0 d W F s L 0 F k Z G V k J T I w Q 3 V z d G 9 t P C 9 J d G V t U G F 0 a D 4 8 L 0 l 0 Z W 1 M b 2 N h d G l v b j 4 8 U 3 R h Y m x l R W 5 0 c m l l c y A v P j w v S X R l b T 4 8 S X R l b T 4 8 S X R l b U x v Y 2 F 0 a W 9 u P j x J d G V t V H l w Z T 5 G b 3 J t d W x h P C 9 J d G V t V H l w Z T 4 8 S X R l b V B h d G g + U 2 V j d G l v b j E v Q W N 0 d W F s L 1 J l b m F t Z W Q l M j B D b 2 x 1 b W 5 z P C 9 J d G V t U G F 0 a D 4 8 L 0 l 0 Z W 1 M b 2 N h d G l v b j 4 8 U 3 R h Y m x l R W 5 0 c m l l c y A v P j w v S X R l b T 4 8 S X R l b T 4 8 S X R l b U x v Y 2 F 0 a W 9 u P j x J d G V t V H l w Z T 5 G b 3 J t d W x h P C 9 J d G V t V H l w Z T 4 8 S X R l b V B h d G g + U 2 V j d G l v b j E v Q W N 0 d W F s L 0 N o Y W 5 n Z W Q l M j B U e X B l P C 9 J d G V t U G F 0 a D 4 8 L 0 l 0 Z W 1 M b 2 N h d G l v b j 4 8 U 3 R h Y m x l R W 5 0 c m l l c y A v P j w v S X R l b T 4 8 S X R l b T 4 8 S X R l b U x v Y 2 F 0 a W 9 u P j x J d G V t V H l w Z T 5 G b 3 J t d W x h P C 9 J d G V t V H l w Z T 4 8 S X R l b V B h d G g + U 2 V j d G l v b j E v V G l t Z V N l c m l l c 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U m V z d W x 0 V H l w Z S I g V m F s d W U 9 I n N U Y W J s Z S I g L z 4 8 R W 5 0 c n k g V H l w Z T 0 i Q n V m Z m V y T m V 4 d F J l Z n J l c 2 g i I F Z h b H V l P S J s M C I g L z 4 8 R W 5 0 c n k g V H l w Z T 0 i T m F t Z V V w Z G F 0 Z W R B Z n R l c k Z p b G w i I F Z h b H V l P S J s M C I g L z 4 8 R W 5 0 c n k g V H l w Z T 0 i R m l s b G V k Q 2 9 t c G x l d G V S Z X N 1 b H R U b 1 d v c m t z a G V l d C I g V m F s d W U 9 I m w w I i A v P j x F b n R y e S B U e X B l P S J G a W x s Q 2 9 s d W 1 u T m F t Z X M i I F Z h b H V l P S J z W y Z x d W 9 0 O 1 B F U k l P R C B L R V k m c X V v d D s s J n F 1 b 3 Q 7 R U 9 Q R V J J T 0 Q g S 0 V Z J n F 1 b 3 Q 7 L C Z x d W 9 0 O 0 N B T E V O R E F S I F l F Q V I m c X V v d D s s J n F 1 b 3 Q 7 T U 9 O V E g g S 0 V Z J n F 1 b 3 Q 7 L C Z x d W 9 0 O 0 Z J U 0 N B T C B Z R U F S J n F 1 b 3 Q 7 L C Z x d W 9 0 O 1 F V Q V J U R V I g T E F C R U w m c X V v d D s s J n F 1 b 3 Q 7 R U 9 Q R V J J T 0 Q g T E F C R U w m c X V v d D s s J n F 1 b 3 Q 7 U V V B U l R F U i B L R V k m c X V v d D t d I i A v P j x F b n R y e S B U e X B l P S J G a W x s Q 2 9 s d W 1 u V H l w Z X M i I F Z h b H V l P S J z Q X d j R E F 3 T U d C Z 0 E 9 I i A v P j x F b n R y e S B U e X B l P S J G a W x s T G F z d F V w Z G F 0 Z W Q i I F Z h b H V l P S J k M j A x O C 0 w N S 0 x M V Q w M j o w M T o 1 M C 4 2 O T Y 3 O D c 5 W i I g L z 4 8 R W 5 0 c n k g V H l w Z T 0 i R m l s b E V y c m 9 y Q 2 9 1 b n Q i I F Z h b H V l P S J s M C I g L z 4 8 R W 5 0 c n k g V H l w Z T 0 i R m l s b E V y c m 9 y Q 2 9 k Z S I g V m F s d W U 9 I n N V b m t u b 3 d u I i A v P j x F b n R y e S B U e X B l P S J G a W x s Q 2 9 1 b n Q i I F Z h b H V l P S J s M j A i I C 8 + P E V u d H J 5 I F R 5 c G U 9 I l F 1 Z X J 5 S U Q i I F Z h b H V l P S J z O T U 4 M 2 J m N D I t N T Z l Y i 0 0 M m U 3 L T g 3 M j Q t N G J j M j Y w N j E y M j I 0 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R p b W V T Z X J p Z X M v Q 2 h h b m d l Z C B U e X B l L n t Q R V J J T 0 Q g S 0 V Z L D B 9 J n F 1 b 3 Q 7 L C Z x d W 9 0 O 1 N l Y 3 R p b 2 4 x L 1 R p b W V T Z X J p Z X M v Q 2 h h b m d l Z C B U e X B l L n t F T 1 B F U k l P R C B L R V k s M X 0 m c X V v d D s s J n F 1 b 3 Q 7 U 2 V j d G l v b j E v V G l t Z V N l c m l l c y 9 D a G F u Z 2 V k I F R 5 c G U u e 0 N B T E V O R E F S I F l F Q V I s M n 0 m c X V v d D s s J n F 1 b 3 Q 7 U 2 V j d G l v b j E v V G l t Z V N l c m l l c y 9 D a G F u Z 2 V k I F R 5 c G U u e 0 1 P T l R I I E t F W S w z f S Z x d W 9 0 O y w m c X V v d D t T Z W N 0 a W 9 u M S 9 U a W 1 l U 2 V y a W V z L 0 N o Y W 5 n Z W Q g V H l w Z S 5 7 R k l T Q 0 F M I F l F Q V I s N H 0 m c X V v d D s s J n F 1 b 3 Q 7 U 2 V j d G l v b j E v V G l t Z V N l c m l l c y 9 D a G F u Z 2 V k I F R 5 c G U u e 1 F V Q V J U R V I g T E F C R U w s N X 0 m c X V v d D s s J n F 1 b 3 Q 7 U 2 V j d G l v b j E v V G l t Z V N l c m l l c y 9 D a G F u Z 2 V k I F R 5 c G U u e 0 V P U E V S S U 9 E I E x B Q k V M L D Z 9 J n F 1 b 3 Q 7 L C Z x d W 9 0 O 1 N l Y 3 R p b 2 4 x L 1 R p b W V T Z X J p Z X M v U 2 9 1 c m N l L n t R V U F S V E V S I E t F W S w 3 f S Z x d W 9 0 O 1 0 s J n F 1 b 3 Q 7 Q 2 9 s d W 1 u Q 2 9 1 b n Q m c X V v d D s 6 O C w m c X V v d D t L Z X l D b 2 x 1 b W 5 O Y W 1 l c y Z x d W 9 0 O z p b X S w m c X V v d D t D b 2 x 1 b W 5 J Z G V u d G l 0 a W V z J n F 1 b 3 Q 7 O l s m c X V v d D t T Z W N 0 a W 9 u M S 9 U a W 1 l U 2 V y a W V z L 0 N o Y W 5 n Z W Q g V H l w Z S 5 7 U E V S S U 9 E I E t F W S w w f S Z x d W 9 0 O y w m c X V v d D t T Z W N 0 a W 9 u M S 9 U a W 1 l U 2 V y a W V z L 0 N o Y W 5 n Z W Q g V H l w Z S 5 7 R U 9 Q R V J J T 0 Q g S 0 V Z L D F 9 J n F 1 b 3 Q 7 L C Z x d W 9 0 O 1 N l Y 3 R p b 2 4 x L 1 R p b W V T Z X J p Z X M v Q 2 h h b m d l Z C B U e X B l L n t D Q U x F T k R B U i B Z R U F S L D J 9 J n F 1 b 3 Q 7 L C Z x d W 9 0 O 1 N l Y 3 R p b 2 4 x L 1 R p b W V T Z X J p Z X M v Q 2 h h b m d l Z C B U e X B l L n t N T 0 5 U S C B L R V k s M 3 0 m c X V v d D s s J n F 1 b 3 Q 7 U 2 V j d G l v b j E v V G l t Z V N l c m l l c y 9 D a G F u Z 2 V k I F R 5 c G U u e 0 Z J U 0 N B T C B Z R U F S L D R 9 J n F 1 b 3 Q 7 L C Z x d W 9 0 O 1 N l Y 3 R p b 2 4 x L 1 R p b W V T Z X J p Z X M v Q 2 h h b m d l Z C B U e X B l L n t R V U F S V E V S I E x B Q k V M L D V 9 J n F 1 b 3 Q 7 L C Z x d W 9 0 O 1 N l Y 3 R p b 2 4 x L 1 R p b W V T Z X J p Z X M v Q 2 h h b m d l Z C B U e X B l L n t F T 1 B F U k l P R C B M Q U J F T C w 2 f S Z x d W 9 0 O y w m c X V v d D t T Z W N 0 a W 9 u M S 9 U a W 1 l U 2 V y a W V z L 1 N v d X J j Z S 5 7 U V V B U l R F U i B L R V k s N 3 0 m c X V v d D t d L C Z x d W 9 0 O 1 J l b G F 0 a W 9 u c 2 h p c E l u Z m 8 m c X V v d D s 6 W 1 1 9 I i A v P j w v U 3 R h Y m x l R W 5 0 c m l l c z 4 8 L 0 l 0 Z W 0 + P E l 0 Z W 0 + P E l 0 Z W 1 M b 2 N h d G l v b j 4 8 S X R l b V R 5 c G U + R m 9 y b X V s Y T w v S X R l b V R 5 c G U + P E l 0 Z W 1 Q Y X R o P l N l Y 3 R p b 2 4 x L 1 R p b W V T Z X J p Z X M v U 2 9 1 c m N l P C 9 J d G V t U G F 0 a D 4 8 L 0 l 0 Z W 1 M b 2 N h d G l v b j 4 8 U 3 R h Y m x l R W 5 0 c m l l c y A v P j w v S X R l b T 4 8 S X R l b T 4 8 S X R l b U x v Y 2 F 0 a W 9 u P j x J d G V t V H l w Z T 5 G b 3 J t d W x h P C 9 J d G V t V H l w Z T 4 8 S X R l b V B h d G g + U 2 V j d G l v b j E v V G l t Z V N l c m l l c y 9 D a G F u Z 2 V k J T I w V H l w Z T w v S X R l b V B h d G g + P C 9 J d G V t T G 9 j Y X R p b 2 4 + P F N 0 Y W J s Z U V u d H J p Z X M g L z 4 8 L 0 l 0 Z W 0 + P E l 0 Z W 0 + P E l 0 Z W 1 M b 2 N h d G l v b j 4 8 S X R l b V R 5 c G U + R m 9 y b X V s Y T w v S X R l b V R 5 c G U + P E l 0 Z W 1 Q Y X R o P l N l Y 3 R p b 2 4 x L 0 N P Q 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R m l s b G V k Q 2 9 t c G x l d G V S Z X N 1 b H R U b 1 d v c m t z a G V l d C I g V m F s d W U 9 I m w w I i A v P j x F b n R y e S B U e X B l P S J G a W x s R X J y b 3 J D b 2 R l I i B W Y W x 1 Z T 0 i c 1 V u a 2 5 v d 2 4 i I C 8 + P E V u d H J 5 I F R 5 c G U 9 I k Z p b G x F c n J v c k N v d W 5 0 I i B W Y W x 1 Z T 0 i b D A i I C 8 + P E V u d H J 5 I F R 5 c G U 9 I k Z p b G x M Y X N 0 V X B k Y X R l Z C I g V m F s d W U 9 I m Q y M D E 4 L T A 1 L T E x V D A y O j U 3 O j U 0 L j U z M D E 4 O D J a I i A v P j x F b n R y e S B U e X B l P S J G a W x s Q 2 9 s d W 1 u V H l w Z X M i I F Z h b H V l P S J z Q m d Z R 0 J n T U R B d 0 1 B I i A v P j x F b n R y e S B U e X B l P S J G a W x s Q 2 9 s d W 1 u T m F t Z X M i I F Z h b H V l P S J z W y Z x d W 9 0 O 0 F D Q 0 9 V T l Q g S 0 V Z J n F 1 b 3 Q 7 L C Z x d W 9 0 O 0 F D Q 0 9 V T l Q m c X V v d D s s J n F 1 b 3 Q 7 Q 0 F U R U d P U l k m c X V v d D s s J n F 1 b 3 Q 7 U 1 V C L U h F Q U R F U i Z x d W 9 0 O y w m c X V v d D t I R U F E R V I g S 0 V Z J n F 1 b 3 Q 7 L C Z x d W 9 0 O 1 N V Q i 1 I R U F E R V I g R E V U Q U l M J n F 1 b 3 Q 7 L C Z x d W 9 0 O 1 J F U E 9 S V C B T S U d O J n F 1 b 3 Q 7 L C Z x d W 9 0 O 0 N B T E N V T E F U S U 9 O I F N J R 0 4 m c X V v d D s s J n F 1 b 3 Q 7 U 1 V C I E h F Q U R F U i B L R V k m c X V v d D t d I i A v P j x F b n R y e S B U e X B l P S J R d W V y e U l E I i B W Y W x 1 Z T 0 i c z M 2 O T k z Y j c y L T F k M D M t N D Z k N C 1 i M G U y L W F h N G Y w Z j I 2 O W I w Y 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Q 0 9 B L 0 N o Y W 5 n Z W Q g V H l w Z S 5 7 Q U N D T 1 V O V C B L R V k s M H 0 m c X V v d D s s J n F 1 b 3 Q 7 U 2 V j d G l v b j E v Q 0 9 B L 0 N o Y W 5 n Z W Q g V H l w Z S 5 7 Q U N D T 1 V O V C w x f S Z x d W 9 0 O y w m c X V v d D t T Z W N 0 a W 9 u M S 9 D T 0 E v Q 2 h h b m d l Z C B U e X B l L n t D Q V R F R 0 9 S W S w y f S Z x d W 9 0 O y w m c X V v d D t T Z W N 0 a W 9 u M S 9 D T 0 E v Q 2 h h b m d l Z C B U e X B l L n t T V U I t S E V B R E V S L D N 9 J n F 1 b 3 Q 7 L C Z x d W 9 0 O 1 N l Y 3 R p b 2 4 x L 0 N P Q S 9 D a G F u Z 2 V k I F R 5 c G U u e 0 h F Q U R F U i B L R V k s N H 0 m c X V v d D s s J n F 1 b 3 Q 7 U 2 V j d G l v b j E v Q 0 9 B L 0 N o Y W 5 n Z W Q g V H l w Z S 5 7 U 1 V C L U h F Q U R F U i B E R V R B S U w s N X 0 m c X V v d D s s J n F 1 b 3 Q 7 U 2 V j d G l v b j E v Q 0 9 B L 0 N o Y W 5 n Z W Q g V H l w Z S 5 7 U k V Q T 1 J U I F N J R 0 4 s N n 0 m c X V v d D s s J n F 1 b 3 Q 7 U 2 V j d G l v b j E v Q 0 9 B L 0 N o Y W 5 n Z W Q g V H l w Z S 5 7 Q 0 F M Q 1 V M Q V R J T 0 4 g U 0 l H T i w 3 f S Z x d W 9 0 O y w m c X V v d D t T Z W N 0 a W 9 u M S 9 D T 0 E v U 2 9 1 c m N l L n t T V U I g S E V B R E V S I E t F W S w 5 f S Z x d W 9 0 O 1 0 s J n F 1 b 3 Q 7 Q 2 9 s d W 1 u Q 2 9 1 b n Q m c X V v d D s 6 O S w m c X V v d D t L Z X l D b 2 x 1 b W 5 O Y W 1 l c y Z x d W 9 0 O z p b X S w m c X V v d D t D b 2 x 1 b W 5 J Z G V u d G l 0 a W V z J n F 1 b 3 Q 7 O l s m c X V v d D t T Z W N 0 a W 9 u M S 9 D T 0 E v Q 2 h h b m d l Z C B U e X B l L n t B Q 0 N P V U 5 U I E t F W S w w f S Z x d W 9 0 O y w m c X V v d D t T Z W N 0 a W 9 u M S 9 D T 0 E v Q 2 h h b m d l Z C B U e X B l L n t B Q 0 N P V U 5 U L D F 9 J n F 1 b 3 Q 7 L C Z x d W 9 0 O 1 N l Y 3 R p b 2 4 x L 0 N P Q S 9 D a G F u Z 2 V k I F R 5 c G U u e 0 N B V E V H T 1 J Z L D J 9 J n F 1 b 3 Q 7 L C Z x d W 9 0 O 1 N l Y 3 R p b 2 4 x L 0 N P Q S 9 D a G F u Z 2 V k I F R 5 c G U u e 1 N V Q i 1 I R U F E R V I s M 3 0 m c X V v d D s s J n F 1 b 3 Q 7 U 2 V j d G l v b j E v Q 0 9 B L 0 N o Y W 5 n Z W Q g V H l w Z S 5 7 S E V B R E V S I E t F W S w 0 f S Z x d W 9 0 O y w m c X V v d D t T Z W N 0 a W 9 u M S 9 D T 0 E v Q 2 h h b m d l Z C B U e X B l L n t T V U I t S E V B R E V S I E R F V E F J T C w 1 f S Z x d W 9 0 O y w m c X V v d D t T Z W N 0 a W 9 u M S 9 D T 0 E v Q 2 h h b m d l Z C B U e X B l L n t S R V B P U l Q g U 0 l H T i w 2 f S Z x d W 9 0 O y w m c X V v d D t T Z W N 0 a W 9 u M S 9 D T 0 E v Q 2 h h b m d l Z C B U e X B l L n t D Q U x D V U x B V E l P T i B T S U d O L D d 9 J n F 1 b 3 Q 7 L C Z x d W 9 0 O 1 N l Y 3 R p b 2 4 x L 0 N P Q S 9 T b 3 V y Y 2 U u e 1 N V Q i B I R U F E R V I g S 0 V Z L D l 9 J n F 1 b 3 Q 7 X S w m c X V v d D t S Z W x h d G l v b n N o a X B J b m Z v J n F 1 b 3 Q 7 O l t d f S I g L z 4 8 R W 5 0 c n k g V H l w Z T 0 i R m l s b E N v d W 5 0 I i B W Y W x 1 Z T 0 i b D Q y I i A v P j x F b n R y e S B U e X B l P S J B Z G R l Z F R v R G F 0 Y U 1 v Z G V s I i B W Y W x 1 Z T 0 i b D E i I C 8 + P C 9 T d G F i b G V F b n R y a W V z P j w v S X R l b T 4 8 S X R l b T 4 8 S X R l b U x v Y 2 F 0 a W 9 u P j x J d G V t V H l w Z T 5 G b 3 J t d W x h P C 9 J d G V t V H l w Z T 4 8 S X R l b V B h d G g + U 2 V j d G l v b j E v Q 0 9 B L 1 N v d X J j Z T w v S X R l b V B h d G g + P C 9 J d G V t T G 9 j Y X R p b 2 4 + P F N 0 Y W J s Z U V u d H J p Z X M g L z 4 8 L 0 l 0 Z W 0 + P E l 0 Z W 0 + P E l 0 Z W 1 M b 2 N h d G l v b j 4 8 S X R l b V R 5 c G U + R m 9 y b X V s Y T w v S X R l b V R 5 c G U + P E l 0 Z W 1 Q Y X R o P l N l Y 3 R p b 2 4 x L 0 h l Y W R l c 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U m V z d W x 0 V H l w Z S I g V m F s d W U 9 I n N U Y W J s Z S I g L z 4 8 R W 5 0 c n k g V H l w Z T 0 i Q n V m Z m V y T m V 4 d F J l Z n J l c 2 g i I F Z h b H V l P S J s M C I g L z 4 8 R W 5 0 c n k g V H l w Z T 0 i T m F t Z V V w Z G F 0 Z W R B Z n R l c k Z p b G w i I F Z h b H V l P S J s M C I g L z 4 8 R W 5 0 c n k g V H l w Z T 0 i R m l s b G V k Q 2 9 t c G x l d G V S Z X N 1 b H R U b 1 d v c m t z a G V l d C I g V m F s d W U 9 I m w w I i A v P j x F b n R y e S B U e X B l P S J G a W x s Q 2 9 s d W 1 u T m F t Z X M i I F Z h b H V l P S J z W y Z x d W 9 0 O 0 h F Q U R F U i B L R V k m c X V v d D s s J n F 1 b 3 Q 7 S E V B R E V S J n F 1 b 3 Q 7 L C Z x d W 9 0 O 0 R F V E F J T F M m c X V v d D s s J n F 1 b 3 Q 7 Q 0 F M Q 1 V M Q V R J T 0 4 m c X V v d D s s J n F 1 b 3 Q 7 V k F S I E N B T E N V T E F U S U 9 O J n F 1 b 3 Q 7 L C Z x d W 9 0 O 0 N B V E V H T 1 J Z J n F 1 b 3 Q 7 X S I g L z 4 8 R W 5 0 c n k g V H l w Z T 0 i R m l s b E N v b H V t b l R 5 c G V z I i B W Y W x 1 Z T 0 i c 0 F 3 W U R B d 0 1 B I i A v P j x F b n R y e S B U e X B l P S J G a W x s T G F z d F V w Z G F 0 Z W Q i I F Z h b H V l P S J k M j A x O C 0 w N S 0 x M V Q w M j o w M T o 1 M C 4 2 O T Y 3 O D c 5 W i I g L z 4 8 R W 5 0 c n k g V H l w Z T 0 i R m l s b E V y c m 9 y Q 2 9 1 b n Q i I F Z h b H V l P S J s M C I g L z 4 8 R W 5 0 c n k g V H l w Z T 0 i R m l s b E V y c m 9 y Q 2 9 k Z S I g V m F s d W U 9 I n N V b m t u b 3 d u I i A v P j x F b n R y e S B U e X B l P S J R d W V y e U l E I i B W Y W x 1 Z T 0 i c z F l N W J j Y m Y 5 L T h l Z G M t N D Q w O S 1 i N T I 5 L T R l M T N j M 2 Q 3 M D d m Y i I g L z 4 8 R W 5 0 c n k g V H l w Z T 0 i R m l s b F N 0 Y X R 1 c y I g V m F s d W U 9 I n N D b 2 1 w b G V 0 Z S I g L z 4 8 R W 5 0 c n k g V H l w Z T 0 i R m l s b E N v d W 5 0 I i B W Y W x 1 Z T 0 i b D c i I C 8 + P E V u d H J 5 I F R 5 c G U 9 I k F k Z G V k V G 9 E Y X R h T W 9 k Z W w i I F Z h b H V l P S J s M S I g L z 4 8 R W 5 0 c n k g V H l w Z T 0 i U m V s Y X R p b 2 5 z a G l w S W 5 m b 0 N v b n R h a W 5 l c i I g V m F s d W U 9 I n N 7 J n F 1 b 3 Q 7 Y 2 9 s d W 1 u Q 2 9 1 b n Q m c X V v d D s 6 N i w m c X V v d D t r Z X l D b 2 x 1 b W 5 O Y W 1 l c y Z x d W 9 0 O z p b X S w m c X V v d D t x d W V y e V J l b G F 0 a W 9 u c 2 h p c H M m c X V v d D s 6 W 1 0 s J n F 1 b 3 Q 7 Y 2 9 s d W 1 u S W R l b n R p d G l l c y Z x d W 9 0 O z p b J n F 1 b 3 Q 7 U 2 V j d G l v b j E v S G V h Z G V y L 0 N o Y W 5 n Z W Q g V H l w Z S 5 7 S E V B R E V S I E t F W S w w f S Z x d W 9 0 O y w m c X V v d D t T Z W N 0 a W 9 u M S 9 I Z W F k Z X I v Q 2 h h b m d l Z C B U e X B l L n t I R U F E R V I s M X 0 m c X V v d D s s J n F 1 b 3 Q 7 U 2 V j d G l v b j E v S G V h Z G V y L 0 N o Y W 5 n Z W Q g V H l w Z S 5 7 R E V U Q U l M U y w y f S Z x d W 9 0 O y w m c X V v d D t T Z W N 0 a W 9 u M S 9 I Z W F k Z X I v Q 2 h h b m d l Z C B U e X B l L n t D Q U x D V U x B V E l P T i w z f S Z x d W 9 0 O y w m c X V v d D t T Z W N 0 a W 9 u M S 9 I Z W F k Z X I v Q 2 h h b m d l Z C B U e X B l L n t W Q V I g Q 0 F M Q 1 V M Q V R J T 0 4 s N H 0 m c X V v d D s s J n F 1 b 3 Q 7 U 2 V j d G l v b j E v S G V h Z G V y L 1 N v d X J j Z S 5 7 Q 0 F U R U d P U l k s N X 0 m c X V v d D t d L C Z x d W 9 0 O 0 N v b H V t b k N v d W 5 0 J n F 1 b 3 Q 7 O j Y s J n F 1 b 3 Q 7 S 2 V 5 Q 2 9 s d W 1 u T m F t Z X M m c X V v d D s 6 W 1 0 s J n F 1 b 3 Q 7 Q 2 9 s d W 1 u S W R l b n R p d G l l c y Z x d W 9 0 O z p b J n F 1 b 3 Q 7 U 2 V j d G l v b j E v S G V h Z G V y L 0 N o Y W 5 n Z W Q g V H l w Z S 5 7 S E V B R E V S I E t F W S w w f S Z x d W 9 0 O y w m c X V v d D t T Z W N 0 a W 9 u M S 9 I Z W F k Z X I v Q 2 h h b m d l Z C B U e X B l L n t I R U F E R V I s M X 0 m c X V v d D s s J n F 1 b 3 Q 7 U 2 V j d G l v b j E v S G V h Z G V y L 0 N o Y W 5 n Z W Q g V H l w Z S 5 7 R E V U Q U l M U y w y f S Z x d W 9 0 O y w m c X V v d D t T Z W N 0 a W 9 u M S 9 I Z W F k Z X I v Q 2 h h b m d l Z C B U e X B l L n t D Q U x D V U x B V E l P T i w z f S Z x d W 9 0 O y w m c X V v d D t T Z W N 0 a W 9 u M S 9 I Z W F k Z X I v Q 2 h h b m d l Z C B U e X B l L n t W Q V I g Q 0 F M Q 1 V M Q V R J T 0 4 s N H 0 m c X V v d D s s J n F 1 b 3 Q 7 U 2 V j d G l v b j E v S G V h Z G V y L 1 N v d X J j Z S 5 7 Q 0 F U R U d P U l k s N X 0 m c X V v d D t d L C Z x d W 9 0 O 1 J l b G F 0 a W 9 u c 2 h p c E l u Z m 8 m c X V v d D s 6 W 1 1 9 I i A v P j w v U 3 R h Y m x l R W 5 0 c m l l c z 4 8 L 0 l 0 Z W 0 + P E l 0 Z W 0 + P E l 0 Z W 1 M b 2 N h d G l v b j 4 8 S X R l b V R 5 c G U + R m 9 y b X V s Y T w v S X R l b V R 5 c G U + P E l 0 Z W 1 Q Y X R o P l N l Y 3 R p b 2 4 x L 0 h l Y W R l c i 9 T b 3 V y Y 2 U 8 L 0 l 0 Z W 1 Q Y X R o P j w v S X R l b U x v Y 2 F 0 a W 9 u P j x T d G F i b G V F b n R y a W V z I C 8 + P C 9 J d G V t P j x J d G V t P j x J d G V t T G 9 j Y X R p b 2 4 + P E l 0 Z W 1 U e X B l P k Z v c m 1 1 b G E 8 L 0 l 0 Z W 1 U e X B l P j x J d G V t U G F 0 a D 5 T Z W N 0 a W 9 u M S 9 I Z W F k Z X I v Q 2 h h b m d l Z C U y M F R 5 c G U 8 L 0 l 0 Z W 1 Q Y X R o P j w v S X R l b U x v Y 2 F 0 a W 9 u P j x T d G F i b G V F b n R y a W V z I C 8 + P C 9 J d G V t P j x J d G V t P j x J d G V t T G 9 j Y X R p b 2 4 + P E l 0 Z W 1 U e X B l P k Z v c m 1 1 b G E 8 L 0 l 0 Z W 1 U e X B l P j x J d G V t U G F 0 a D 5 T Z W N 0 a W 9 u M S 9 D T 0 E v U m V t b 3 Z l Z C U y M E N v b H V t b n M 8 L 0 l 0 Z W 1 Q Y X R o P j w v S X R l b U x v Y 2 F 0 a W 9 u P j x T d G F i b G V F b n R y a W V z I C 8 + P C 9 J d G V t P j x J d G V t P j x J d G V t T G 9 j Y X R p b 2 4 + P E l 0 Z W 1 U e X B l P k Z v c m 1 1 b G E 8 L 0 l 0 Z W 1 U e X B l P j x J d G V t U G F 0 a D 5 T Z W N 0 a W 9 u M S 9 D T 0 E v Q 2 h h b m d l Z C U y M F R 5 c G U 8 L 0 l 0 Z W 1 Q Y X R o P j w v S X R l b U x v Y 2 F 0 a W 9 u P j x T d G F i b G V F b n R y a W V z I C 8 + P C 9 J d G V t P j w v S X R l b X M + P C 9 M b 2 N h b F B h Y 2 t h Z 2 V N Z X R h Z G F 0 Y U Z p b G U + F g A A A F B L B Q Y A A A A A A A A A A A A A A A A A A A A A A A A m A Q A A A Q A A A N C M n d 8 B F d E R j H o A w E / C l + s B A A A A u + L C q s X l m k e y 6 l 8 e R N O X A w A A A A A C A A A A A A A Q Z g A A A A E A A C A A A A A C R 7 V 9 7 V h k g k d x O G e k u F l a u q y T a a W K t r W 5 L q U D l 3 8 + R g A A A A A O g A A A A A I A A C A A A A B H 0 R Y U h D G B B / w p R V 4 g g X o X N O J A B 9 6 S a y 9 l w m I E U P E d u V A A A A B n m 5 f 6 f 7 j 3 1 + v g r O C P W N z T d + n v H f d p 9 r b 0 H n n C b t Y g d t w Q f k q e G p n o z c a K V K m A + J M V g 7 E i l F v L j E k C O R 4 p 1 7 m L v / 5 y T v Z r S E i U t j o b i F u m g U A A A A D w 8 h h H b l 1 R X 7 n s c Y z w o j 6 l Z h n i 5 M + t j C M c q 4 X / + + j l / X v 1 I d B 9 h o + 2 R U q E q t 2 b q v Z j X M 1 w K 9 C + D Y e V k R o P f F 4 R < / D a t a M a s h u p > 
</file>

<file path=customXml/item37.xml>��< ? x m l   v e r s i o n = " 1 . 0 "   e n c o d i n g = " U T F - 1 6 " ? > < G e m i n i   x m l n s = " h t t p : / / g e m i n i / p i v o t c u s t o m i z a t i o n / f 9 a 7 0 a 9 0 - 9 b 3 5 - 4 5 6 1 - a 1 5 c - 9 1 3 8 b 4 d d 8 3 c 6 " > < C u s t o m C o n t e n t > < ! [ C D A T A [ < ? x m l   v e r s i o n = " 1 . 0 "   e n c o d i n g = " u t f - 1 6 " ? > < S e t t i n g s > < C a l c u l a t e d F i e l d s > < i t e m > < M e a s u r e N a m e > A c t u a l   A m o u n t < / M e a s u r e N a m e > < D i s p l a y N a m e > A c t u a l   A m o u n t < / D i s p l a y N a m e > < V i s i b l e > F a l s e < / V i s i b l e > < / i t e m > < i t e m > < M e a s u r e N a m e > A c t u a l   A m o u n t   w /   R e p o r t   S i g n < / M e a s u r e N a m e > < D i s p l a y N a m e > A c t u a l   A m o u n t   w /   R e p o r t   S i g n < / D i s p l a y N a m e > < V i s i b l e > F a l s e < / V i s i b l e > < / i t e m > < i t e m > < M e a s u r e N a m e > A c t u a l   A m o u n t   w /   C a l c u l a t i o n   S i g n < / M e a s u r e N a m e > < D i s p l a y N a m e > A c t u a l   A m o u n t   w /   C a l c u l a t i o n   S i g n < / D i s p l a y N a m e > < V i s i b l e > F a l s e < / V i s i b l e > < / i t e m > < i t e m > < M e a s u r e N a m e > A c t u a l   R u n n i n g   S u m < / M e a s u r e N a m e > < D i s p l a y N a m e > A c t u a l   R u n n i n g   S u m < / D i s p l a y N a m e > < V i s i b l e > F a l s e < / V i s i b l e > < / i t e m > < i t e m > < M e a s u r e N a m e > A c t u a l   T o t a l   E x p e n s e s < / M e a s u r e N a m e > < D i s p l a y N a m e > A c t u a l   T o t a l   E x p e n s e s < / D i s p l a y N a m e > < V i s i b l e > F a l s e < / V i s i b l e > < / i t e m > < i t e m > < M e a s u r e N a m e > A c t u a l   H e a d e r   A m o u n t < / M e a s u r e N a m e > < D i s p l a y N a m e > A c t u a l   H e a d e r   A m o u n t < / D i s p l a y N a m e > < V i s i b l e > F a l s e < / V i s i b l e > < / i t e m > < i t e m > < M e a s u r e N a m e > A c t u a l   R e p o r t   A m o u n t < / M e a s u r e N a m e > < D i s p l a y N a m e > A c t u a l   R e p o r t   A m o u n t < / D i s p l a y N a m e > < V i s i b l e > F a l s e < / V i s i b l e > < / i t e m > < i t e m > < M e a s u r e N a m e > H e a d e r   D e t a i l < / M e a s u r e N a m e > < D i s p l a y N a m e > H e a d e r   D e t a i l < / D i s p l a y N a m e > < V i s i b l e > F a l s e < / V i s i b l e > < / i t e m > < i t e m > < M e a s u r e N a m e > H e a d e r   C a l c u l a t i o n < / M e a s u r e N a m e > < D i s p l a y N a m e > H e a d e r   C a l c u l a t i o n < / D i s p l a y N a m e > < V i s i b l e > F a l s e < / V i s i b l e > < / i t e m > < i t e m > < M e a s u r e N a m e > A c c o u n t   I s F i l t e r e d < / M e a s u r e N a m e > < D i s p l a y N a m e > A c c o u n t   I s F i l t e r e d < / D i s p l a y N a m e > < V i s i b l e > F a l s e < / V i s i b l e > < / i t e m > < i t e m > < M e a s u r e N a m e > B u d g e t   A m o u n t < / M e a s u r e N a m e > < D i s p l a y N a m e > B u d g e t   A m o u n t < / D i s p l a y N a m e > < V i s i b l e > F a l s e < / V i s i b l e > < / i t e m > < i t e m > < M e a s u r e N a m e > B u d g e t   A m o u n t   w /   R e p o r t   S i g n < / M e a s u r e N a m e > < D i s p l a y N a m e > B u d g e t   A m o u n t   w /   R e p o r t   S i g n < / D i s p l a y N a m e > < V i s i b l e > F a l s e < / V i s i b l e > < / i t e m > < i t e m > < M e a s u r e N a m e > B u d g e t   A m o u n t   w /   C a l c u l a t i o n   S i g n < / M e a s u r e N a m e > < D i s p l a y N a m e > B u d g e t   A m o u n t   w /   C a l c u l a t i o n   S i g n < / D i s p l a y N a m e > < V i s i b l e > F a l s e < / V i s i b l e > < / i t e m > < i t e m > < M e a s u r e N a m e > B u d g e t   R u n n i n g   S u m < / M e a s u r e N a m e > < D i s p l a y N a m e > B u d g e t   R u n n i n g   S u m < / D i s p l a y N a m e > < V i s i b l e > F a l s e < / V i s i b l e > < / i t e m > < i t e m > < M e a s u r e N a m e > B u d g e t   T o t a l   E x p e n s e < / M e a s u r e N a m e > < D i s p l a y N a m e > B u d g e t   T o t a l   E x p e n s e < / D i s p l a y N a m e > < V i s i b l e > F a l s e < / V i s i b l e > < / i t e m > < i t e m > < M e a s u r e N a m e > B u d g e t   H e a d e r   A m o u n t < / M e a s u r e N a m e > < D i s p l a y N a m e > B u d g e t   H e a d e r   A m o u n t < / D i s p l a y N a m e > < V i s i b l e > F a l s e < / V i s i b l e > < / i t e m > < i t e m > < M e a s u r e N a m e > B u d g e t   R e p o r t   A m o u n t < / M e a s u r e N a m e > < D i s p l a y N a m e > B u d g e t   R e p o r t   A m o u n t < / D i s p l a y N a m e > < V i s i b l e > F a l s e < / V i s i b l e > < / i t e m > < i t e m > < M e a s u r e N a m e > V a r   $ < / M e a s u r e N a m e > < D i s p l a y N a m e > V a r   $ < / D i s p l a y N a m e > < V i s i b l e > F a l s e < / V i s i b l e > < / i t e m > < i t e m > < M e a s u r e N a m e > V a r   % < / M e a s u r e N a m e > < D i s p l a y N a m e > V a r   % < / D i s p l a y N a m e > < V i s i b l e > F a l s e < / V i s i b l e > < / i t e m > < i t e m > < M e a s u r e N a m e > A c t u a l   P r i o r   F i s c a l   Y e a r < / M e a s u r e N a m e > < D i s p l a y N a m e > A c t u a l   P r i o r   F i s c a l   Y e a r < / D i s p l a y N a m e > < V i s i b l e > F a l s e < / V i s i b l e > < / i t e m > < i t e m > < M e a s u r e N a m e > A c t u a l   P r i o r   Q u a r t e r < / M e a s u r e N a m e > < D i s p l a y N a m e > A c t u a l   P r i o r   Q u a r t e r < / D i s p l a y N a m e > < V i s i b l e > F a l s e < / V i s i b l e > < / i t e m > < i t e m > < M e a s u r e N a m e > A c t u a l   P r i o r   P e r i o d   A m o u n t < / M e a s u r e N a m e > < D i s p l a y N a m e > A c t u a l   P r i o r   P e r i o d   A m o u n t < / D i s p l a y N a m e > < V i s i b l e > F a l s e < / V i s i b l e > < / i t e m > < i t e m > < M e a s u r e N a m e > C h a n g e   $   v s   P r i o r   P e r i o d < / M e a s u r e N a m e > < D i s p l a y N a m e > C h a n g e   $   v s   P r i o r   P e r i o d < / D i s p l a y N a m e > < V i s i b l e > F a l s e < / V i s i b l e > < / i t e m > < i t e m > < M e a s u r e N a m e > C h a n g e   %   v s   P r i o r   P e r i o d < / M e a s u r e N a m e > < D i s p l a y N a m e > C h a n g e   %   v s   P r i o r   P e r i o d < / D i s p l a y N a m e > < V i s i b l e > F a l s e < / V i s i b l e > < / i t e m > < i t e m > < M e a s u r e N a m e > A c t u a l   B a s e   Y e a r   A m o u n t < / M e a s u r e N a m e > < D i s p l a y N a m e > A c t u a l   B a s e   Y e a r   A m o u n t < / D i s p l a y N a m e > < V i s i b l e > F a l s e < / V i s i b l e > < / i t e m > < i t e m > < M e a s u r e N a m e > A c t u a l   Y o Y % < / M e a s u r e N a m e > < D i s p l a y N a m e > A c t u a l   Y o Y % < / D i s p l a y N a m e > < V i s i b l e > F a l s e < / V i s i b l e > < / i t e m > < i t e m > < M e a s u r e N a m e > A c t u a l   B a s e   Q u a r t e r   A m o u n t < / M e a s u r e N a m e > < D i s p l a y N a m e > A c t u a l   B a s e   Q u a r t e r   A m o u n t < / D i s p l a y N a m e > < V i s i b l e > F a l s e < / V i s i b l e > < / i t e m > < i t e m > < M e a s u r e N a m e > A c t u a l   B a s e   P e r i o d   A m o u n t < / M e a s u r e N a m e > < D i s p l a y N a m e > A c t u a l   B a s e   P e r i o d   A m o u n t < / D i s p l a y N a m e > < V i s i b l e > F a l s e < / V i s i b l e > < / i t e m > < i t e m > < M e a s u r e N a m e > G r o w t h   $ < / M e a s u r e N a m e > < D i s p l a y N a m e > G r o w t h   $ < / D i s p l a y N a m e > < V i s i b l e > F a l s e < / V i s i b l e > < / i t e m > < i t e m > < M e a s u r e N a m e > G r o w t h   % < / M e a s u r e N a m e > < D i s p l a y N a m e > G r o w t h   % < / D i s p l a y N a m e > < V i s i b l e > F a l s e < / V i s i b l e > < / i t e m > < i t e m > < M e a s u r e N a m e > A c t u a l   S a m e   Q u a r t e r   L a s t   Y e a r < / M e a s u r e N a m e > < D i s p l a y N a m e > A c t u a l   S a m e   Q u a r t e r   L a s t   Y e a r < / D i s p l a y N a m e > < V i s i b l e > F a l s e < / V i s i b l e > < / i t e m > < i t e m > < M e a s u r e N a m e > A c t u a l   Q o Q $ < / M e a s u r e N a m e > < D i s p l a y N a m e > A c t u a l   Q o Q $ < / D i s p l a y N a m e > < V i s i b l e > F a l s e < / V i s i b l e > < / i t e m > < i t e m > < M e a s u r e N a m e > A c t u a l   Q o Q % < / M e a s u r e N a m e > < D i s p l a y N a m e > A c t u a l   Q o Q % < / D i s p l a y N a m e > < V i s i b l e > F a l s e < / V i s i b l e > < / i t e m > < i t e m > < M e a s u r e N a m e > A c t u a l   P o P % < / M e a s u r e N a m e > < D i s p l a y N a m e > A c t u a l   P o P % < / D i s p l a y N a m e > < V i s i b l e > F a l s e < / V i s i b l e > < / i t e m > < i t e m > < M e a s u r e N a m e > A c t u a l   C u m u l a t i v e   A m o u n t < / M e a s u r e N a m e > < D i s p l a y N a m e > A c t u a l   C u m u l a t i v e   A m o u n t < / D i s p l a y N a m e > < V i s i b l e > F a l s e < / V i s i b l e > < / i t e m > < i t e m > < M e a s u r e N a m e > S u b - h e a d e r   I s F i l t e r e d < / M e a s u r e N a m e > < D i s p l a y N a m e > S u b - h e a d e r   I s F i l t e r e d < / D i s p l a y N a m e > < V i s i b l e > F a l s e < / V i s i b l e > < / i t e m > < i t e m > < M e a s u r e N a m e > S u b   H e a d e r   D e t a i l < / M e a s u r e N a m e > < D i s p l a y N a m e > S u b   H e a d e r   D e t a i l < / D i s p l a y N a m e > < V i s i b l e > F a l s e < / V i s i b l e > < / i t e m > < i t e m > < M e a s u r e N a m e > P L   A m o u n t < / M e a s u r e N a m e > < D i s p l a y N a m e > P L   A m o u n t < / D i s p l a y N a m e > < V i s i b l e > F a l s e < / V i s i b l e > < / i t e m > < i t e m > < M e a s u r e N a m e > S c e n a r i o   S e l e c t e d < / M e a s u r e N a m e > < D i s p l a y N a m e > S c e n a r i o   S e l e c t e d < / D i s p l a y N a m e > < V i s i b l e > F a l s e < / V i s i b l e > < / i t e m > < i t e m > < M e a s u r e N a m e > S u m   M e t h o d   S e l e c t e d < / M e a s u r e N a m e > < D i s p l a y N a m e > S u m   M e t h o d   S e l e c t e d < / D i s p l a y N a m e > < V i s i b l e > F a l s e < / V i s i b l e > < / i t e m > < i t e m > < M e a s u r e N a m e > P L   S l i c e r   S e l e c t e d < / M e a s u r e N a m e > < D i s p l a y N a m e > P L   S l i c e r   S e l e c t e d < / D i s p l a y N a m e > < V i s i b l e > F a l s e < / V i s i b l e > < / i t e m > < i t e m > < M e a s u r e N a m e > B u d g e t   C u m u l a t i v e   A m o u n t < / M e a s u r e N a m e > < D i s p l a y N a m e > B u d g e t   C u m u l a t i v e   A m o u n t < / D i s p l a y N a m e > < V i s i b l e > F a l s e < / V i s i b l e > < / i t e m > < i t e m > < M e a s u r e N a m e > H o r A n a l y s i s   S e l e c t e d < / M e a s u r e N a m e > < D i s p l a y N a m e > H o r A n a l y s i s   S e l e c t e d < / D i s p l a y N a m e > < V i s i b l e > F a l s e < / V i s i b l e > < / i t e m > < i t e m > < M e a s u r e N a m e > H o r i z o n t a l   A n a l y s i s   A m o u n t < / M e a s u r e N a m e > < D i s p l a y N a m e > H o r i z o n t a l   A n a l y s i s   A m o u n t < / D i s p l a y N a m e > < V i s i b l e > F a l s e < / V i s i b l e > < / i t e m > < i t e m > < M e a s u r e N a m e > R e v e n u e < / M e a s u r e N a m e > < D i s p l a y N a m e > R e v e n u e < / D i s p l a y N a m e > < V i s i b l e > F a l s e < / V i s i b l e > < / i t e m > < i t e m > < M e a s u r e N a m e > %   O v e r   R e v e n u e < / M e a s u r e N a m e > < D i s p l a y N a m e > %   O v e r   R e v e n u e < / D i s p l a y N a m e > < V i s i b l e > F a l s e < / V i s i b l e > < / i t e m > < i t e m > < M e a s u r e N a m e > R e v e n u e   C u m u l a t i v e < / M e a s u r e N a m e > < D i s p l a y N a m e > R e v e n u e   C u m u l a t i v e < / D i s p l a y N a m e > < V i s i b l e > F a l s e < / V i s i b l e > < / i t e m > < i t e m > < M e a s u r e N a m e > %   O v e r   R e v e n u e   C u m u l a t i v e < / M e a s u r e N a m e > < D i s p l a y N a m e > %   O v e r   R e v e n u e   C u m u l a t i v e < / D i s p l a y N a m e > < V i s i b l e > F a l s e < / V i s i b l e > < / i t e m > < i t e m > < M e a s u r e N a m e > V e r t i c a l   A n a l y s i s   A m o u n t < / M e a s u r e N a m e > < D i s p l a y N a m e > V e r t i c a l   A n a l y s i s   A m o u n t < / D i s p l a y N a m e > < V i s i b l e > F a l s e < / V i s i b l e > < / i t e m > < i t e m > < M e a s u r e N a m e > V a r   $   C u m u l a t i v e < / M e a s u r e N a m e > < D i s p l a y N a m e > V a r   $   C u m u l a t i v e < / D i s p l a y N a m e > < V i s i b l e > F a l s e < / V i s i b l e > < / i t e m > < i t e m > < M e a s u r e N a m e > V a r   %   C u m u l a t i v e < / M e a s u r e N a m e > < D i s p l a y N a m e > V a r   %   C u m u l a t i v e < / D i s p l a y N a m e > < V i s i b l e > F a l s e < / V i s i b l e > < / i t e m > < i t e m > < M e a s u r e N a m e > V a r i a n c e   S l i c e r   S e l e c t e d < / M e a s u r e N a m e > < D i s p l a y N a m e > V a r i a n c e   S l i c e r   S e l e c t e d < / D i s p l a y N a m e > < V i s i b l e > F a l s e < / V i s i b l e > < / i t e m > < i t e m > < M e a s u r e N a m e > V a r i a n c e   A n a l y s i s   A m o u n t < / M e a s u r e N a m e > < D i s p l a y N a m e > V a r i a n c e   A n a l y s i s   A m o u n t < / D i s p l a y N a m e > < V i s i b l e > F a l s e < / V i s i b l e > < / i t e m > < i t e m > < M e a s u r e N a m e > P e r i o d   S e l e c t e d < / M e a s u r e N a m e > < D i s p l a y N a m e > P e r i o d   S e l e c t e d < / D i s p l a y N a m e > < V i s i b l e > F a l s e < / V i s i b l e > < / i t e m > < i t e m > < M e a s u r e N a m e > D B   A c t u a l   A c c o u n t   A m o u n t < / M e a s u r e N a m e > < D i s p l a y N a m e > D B   A c t u a l   A c c o u n t   A m o u n t < / D i s p l a y N a m e > < V i s i b l e > F a l s e < / V i s i b l e > < / i t e m > < i t e m > < M e a s u r e N a m e > D B   B u d g e t   A c c o u n t   A m o u n t < / M e a s u r e N a m e > < D i s p l a y N a m e > D B   B u d g e t   A c c o u n t   A m o u n t < / D i s p l a y N a m e > < V i s i b l e > F a l s e < / V i s i b l e > < / i t e m > < i t e m > < M e a s u r e N a m e > D B   V a r   $   A m o u n t < / M e a s u r e N a m e > < D i s p l a y N a m e > D B   V a r   $   A m o u n t < / D i s p l a y N a m e > < V i s i b l e > F a l s e < / V i s i b l e > < / i t e m > < i t e m > < M e a s u r e N a m e > D B   V a r   %   A m o u n t < / M e a s u r e N a m e > < D i s p l a y N a m e > D B   V a r   %   A m o u n t < / D i s p l a y N a m e > < V i s i b l e > F a l s e < / V i s i b l e > < / i t e m > < i t e m > < M e a s u r e N a m e > T i m e   I n t e r v a l   S e l e c t e d < / M e a s u r e N a m e > < D i s p l a y N a m e > T i m e   I n t e r v a l   S e l e c t e d < / D i s p l a y N a m e > < V i s i b l e > F a l s e < / V i s i b l e > < / i t e m > < i t e m > < M e a s u r e N a m e > A c t u a l   R e p o r t   A m o u n t   w /   T i m e   F i l t e r < / M e a s u r e N a m e > < D i s p l a y N a m e > A c t u a l   R e p o r t   A m o u n t   w /   T i m e   F i l t e r < / D i s p l a y N a m e > < V i s i b l e > F a l s e < / V i s i b l e > < / i t e m > < i t e m > < M e a s u r e N a m e > V a r   $   w /   T i m e   F i l t e r < / M e a s u r e N a m e > < D i s p l a y N a m e > V a r   $   w /   T i m e   F i l t e r < / D i s p l a y N a m e > < V i s i b l e > F a l s e < / V i s i b l e > < / i t e m > < i t e m > < M e a s u r e N a m e > V a r   %   w /   T i m e   F i l t e r < / M e a s u r e N a m e > < D i s p l a y N a m e > V a r   %   w /   T i m e   F i l t e r < / D i s p l a y N a m e > < V i s i b l e > F a l s e < / V i s i b l e > < / i t e m > < i t e m > < M e a s u r e N a m e > G r o w t h   %   w /   T i m e   F i l t e r < / M e a s u r e N a m e > < D i s p l a y N a m e > G r o w t h   %   w /   T i m e   F i l t e r < / D i s p l a y N a m e > < V i s i b l e > F a l s e < / V i s i b l e > < / i t e m > < i t e m > < M e a s u r e N a m e > %   O v e r   R e v e n u e   w /   T i m e   F i l t e r < / M e a s u r e N a m e > < D i s p l a y N a m e > %   O v e r   R e v e n u e   w /   T i m e   F i l t e r < / D i s p l a y N a m e > < V i s i b l e > F a l s e < / V i s i b l e > < / i t e m > < / C a l c u l a t e d F i e l d s > < S A H o s t H a s h > 0 < / S A H o s t H a s h > < G e m i n i F i e l d L i s t V i s i b l e > T r u e < / G e m i n i F i e l d L i s t V i s i b l e > < / S e t t i n g s > ] ] > < / C u s t o m C o n t e n t > < / G e m i n i > 
</file>

<file path=customXml/item38.xml>��< ? x m l   v e r s i o n = " 1 . 0 "   e n c o d i n g = " U T F - 1 6 " ? > < G e m i n i   x m l n s = " h t t p : / / g e m i n i / p i v o t c u s t o m i z a t i o n / T a b l e C o u n t I n S a n d b o x " > < C u s t o m C o n t e n t > < ! [ C D A T A [ 1 2 ] ] > < / C u s t o m C o n t e n t > < / G e m i n i > 
</file>

<file path=customXml/item39.xml>��< ? x m l   v e r s i o n = " 1 . 0 "   e n c o d i n g = " U T F - 1 6 " ? > < G e m i n i   x m l n s = " h t t p : / / g e m i n i / p i v o t c u s t o m i z a t i o n / T a b l e O r d e r " > < C u s t o m C o n t e n t > < ! [ C D A T A [ T i m e S e r i e s _ c a a 4 8 c 0 f - 3 2 2 d - 4 5 2 d - b e 0 5 - 7 2 b 7 3 a 0 4 3 e 7 8 , A c t u a l _ f c 5 8 d 8 6 8 - f 7 7 5 - 4 4 a b - a d c 1 - c 5 0 3 d 0 3 5 2 4 b 6 , B u d g e t _ b 9 5 d 4 d 4 b - 9 b b 2 - 4 1 f 0 - 8 b c 7 - 8 9 0 a 1 2 5 b f 6 8 3 , C O A _ 6 4 d c 6 a 6 9 - b a 2 a - 4 8 1 9 - 9 7 2 1 - 1 4 f d 0 d 0 4 b 7 c e , H e a d e r _ 9 9 2 3 0 4 e 9 - 9 a f d - 4 6 6 3 - 8 7 5 0 - f 9 9 e 5 8 3 b d 3 c f , S c e n a r i o , S u m M e t h o d , D a t a T y p e , H o r A n a l y s i s , R e p P L S l i c e r , R e p V a r S l i c e r , D B _ T i m e I n t e r v a l S l i c e r ] ] > < / C u s t o m C o n t e n t > < / G e m i n i > 
</file>

<file path=customXml/item4.xml>��< ? x m l   v e r s i o n = " 1 . 0 "   e n c o d i n g = " U T F - 1 6 " ? > < G e m i n i   x m l n s = " h t t p : / / g e m i n i / p i v o t c u s t o m i z a t i o n / 6 6 9 3 2 a 1 2 - 7 c 0 0 - 4 0 d 9 - 9 8 8 3 - 8 d 9 1 3 1 a 7 1 5 d 6 " > < C u s t o m C o n t e n t > < ! [ C D A T A [ < ? x m l   v e r s i o n = " 1 . 0 "   e n c o d i n g = " u t f - 1 6 " ? > < S e t t i n g s > < C a l c u l a t e d F i e l d s > < i t e m > < M e a s u r e N a m e > A c t u a l   A m o u n t < / M e a s u r e N a m e > < D i s p l a y N a m e > A c t u a l   A m o u n t < / D i s p l a y N a m e > < V i s i b l e > F a l s e < / V i s i b l e > < / i t e m > < i t e m > < M e a s u r e N a m e > A c t u a l   A m o u n t   w /   R e p o r t   S i g n < / M e a s u r e N a m e > < D i s p l a y N a m e > A c t u a l   A m o u n t   w /   R e p o r t   S i g n < / D i s p l a y N a m e > < V i s i b l e > F a l s e < / V i s i b l e > < / i t e m > < i t e m > < M e a s u r e N a m e > A c t u a l   A m o u n t   w /   C a l c u l a t i o n   S i g n < / M e a s u r e N a m e > < D i s p l a y N a m e > A c t u a l   A m o u n t   w /   C a l c u l a t i o n   S i g n < / D i s p l a y N a m e > < V i s i b l e > F a l s e < / V i s i b l e > < / i t e m > < i t e m > < M e a s u r e N a m e > A c t u a l   R u n n i n g   S u m < / M e a s u r e N a m e > < D i s p l a y N a m e > A c t u a l   R u n n i n g   S u m < / D i s p l a y N a m e > < V i s i b l e > F a l s e < / V i s i b l e > < / i t e m > < i t e m > < M e a s u r e N a m e > A c t u a l   T o t a l   E x p e n s e s < / M e a s u r e N a m e > < D i s p l a y N a m e > A c t u a l   T o t a l   E x p e n s e s < / D i s p l a y N a m e > < V i s i b l e > F a l s e < / V i s i b l e > < / i t e m > < i t e m > < M e a s u r e N a m e > A c t u a l   H e a d e r   A m o u n t < / M e a s u r e N a m e > < D i s p l a y N a m e > A c t u a l   H e a d e r   A m o u n t < / D i s p l a y N a m e > < V i s i b l e > F a l s e < / V i s i b l e > < / i t e m > < i t e m > < M e a s u r e N a m e > A c t u a l   R e p o r t   A m o u n t < / M e a s u r e N a m e > < D i s p l a y N a m e > A c t u a l   R e p o r t   A m o u n t < / D i s p l a y N a m e > < V i s i b l e > F a l s e < / V i s i b l e > < / i t e m > < i t e m > < M e a s u r e N a m e > H e a d e r   D e t a i l < / M e a s u r e N a m e > < D i s p l a y N a m e > H e a d e r   D e t a i l < / D i s p l a y N a m e > < V i s i b l e > F a l s e < / V i s i b l e > < / i t e m > < i t e m > < M e a s u r e N a m e > H e a d e r   C a l c u l a t i o n < / M e a s u r e N a m e > < D i s p l a y N a m e > H e a d e r   C a l c u l a t i o n < / D i s p l a y N a m e > < V i s i b l e > F a l s e < / V i s i b l e > < / i t e m > < i t e m > < M e a s u r e N a m e > A c c o u n t   I s F i l t e r e d < / M e a s u r e N a m e > < D i s p l a y N a m e > A c c o u n t   I s F i l t e r e d < / D i s p l a y N a m e > < V i s i b l e > F a l s e < / V i s i b l e > < / i t e m > < i t e m > < M e a s u r e N a m e > B u d g e t   A m o u n t < / M e a s u r e N a m e > < D i s p l a y N a m e > B u d g e t   A m o u n t < / D i s p l a y N a m e > < V i s i b l e > F a l s e < / V i s i b l e > < / i t e m > < i t e m > < M e a s u r e N a m e > B u d g e t   A m o u n t   w /   R e p o r t   S i g n < / M e a s u r e N a m e > < D i s p l a y N a m e > B u d g e t   A m o u n t   w /   R e p o r t   S i g n < / D i s p l a y N a m e > < V i s i b l e > F a l s e < / V i s i b l e > < / i t e m > < i t e m > < M e a s u r e N a m e > B u d g e t   A m o u n t   w /   C a l c u l a t i o n   S i g n < / M e a s u r e N a m e > < D i s p l a y N a m e > B u d g e t   A m o u n t   w /   C a l c u l a t i o n   S i g n < / D i s p l a y N a m e > < V i s i b l e > F a l s e < / V i s i b l e > < / i t e m > < i t e m > < M e a s u r e N a m e > B u d g e t   R u n n i n g   S u m < / M e a s u r e N a m e > < D i s p l a y N a m e > B u d g e t   R u n n i n g   S u m < / D i s p l a y N a m e > < V i s i b l e > F a l s e < / V i s i b l e > < / i t e m > < i t e m > < M e a s u r e N a m e > B u d g e t   T o t a l   E x p e n s e < / M e a s u r e N a m e > < D i s p l a y N a m e > B u d g e t   T o t a l   E x p e n s e < / D i s p l a y N a m e > < V i s i b l e > F a l s e < / V i s i b l e > < / i t e m > < i t e m > < M e a s u r e N a m e > B u d g e t   H e a d e r   A m o u n t < / M e a s u r e N a m e > < D i s p l a y N a m e > B u d g e t   H e a d e r   A m o u n t < / D i s p l a y N a m e > < V i s i b l e > F a l s e < / V i s i b l e > < / i t e m > < i t e m > < M e a s u r e N a m e > B u d g e t   R e p o r t   A m o u n t < / M e a s u r e N a m e > < D i s p l a y N a m e > B u d g e t   R e p o r t   A m o u n t < / D i s p l a y N a m e > < V i s i b l e > F a l s e < / V i s i b l e > < / i t e m > < i t e m > < M e a s u r e N a m e > V a r   $ < / M e a s u r e N a m e > < D i s p l a y N a m e > V a r   $ < / D i s p l a y N a m e > < V i s i b l e > F a l s e < / V i s i b l e > < / i t e m > < i t e m > < M e a s u r e N a m e > V a r   % < / M e a s u r e N a m e > < D i s p l a y N a m e > V a r   % < / D i s p l a y N a m e > < V i s i b l e > F a l s e < / V i s i b l e > < / i t e m > < i t e m > < M e a s u r e N a m e > A c t u a l   P r i o r   F i s c a l   Y e a r < / M e a s u r e N a m e > < D i s p l a y N a m e > A c t u a l   P r i o r   F i s c a l   Y e a r < / D i s p l a y N a m e > < V i s i b l e > F a l s e < / V i s i b l e > < / i t e m > < i t e m > < M e a s u r e N a m e > A c t u a l   P r i o r   Q u a r t e r < / M e a s u r e N a m e > < D i s p l a y N a m e > A c t u a l   P r i o r   Q u a r t e r < / D i s p l a y N a m e > < V i s i b l e > F a l s e < / V i s i b l e > < / i t e m > < i t e m > < M e a s u r e N a m e > A c t u a l   P r i o r   P e r i o d   A m o u n t < / M e a s u r e N a m e > < D i s p l a y N a m e > A c t u a l   P r i o r   P e r i o d   A m o u n t < / D i s p l a y N a m e > < V i s i b l e > F a l s e < / V i s i b l e > < / i t e m > < i t e m > < M e a s u r e N a m e > C h a n g e   $   v s   P r i o r   P e r i o d < / M e a s u r e N a m e > < D i s p l a y N a m e > C h a n g e   $   v s   P r i o r   P e r i o d < / D i s p l a y N a m e > < V i s i b l e > F a l s e < / V i s i b l e > < / i t e m > < i t e m > < M e a s u r e N a m e > C h a n g e   %   v s   P r i o r   P e r i o d < / M e a s u r e N a m e > < D i s p l a y N a m e > C h a n g e   %   v s   P r i o r   P e r i o d < / D i s p l a y N a m e > < V i s i b l e > F a l s e < / V i s i b l e > < / i t e m > < i t e m > < M e a s u r e N a m e > A c t u a l   B a s e   Y e a r   A m o u n t < / M e a s u r e N a m e > < D i s p l a y N a m e > A c t u a l   B a s e   Y e a r   A m o u n t < / D i s p l a y N a m e > < V i s i b l e > F a l s e < / V i s i b l e > < / i t e m > < i t e m > < M e a s u r e N a m e > A c t u a l   Y o Y % < / M e a s u r e N a m e > < D i s p l a y N a m e > A c t u a l   Y o Y % < / D i s p l a y N a m e > < V i s i b l e > F a l s e < / V i s i b l e > < / i t e m > < i t e m > < M e a s u r e N a m e > A c t u a l   B a s e   Q u a r t e r   A m o u n t < / M e a s u r e N a m e > < D i s p l a y N a m e > A c t u a l   B a s e   Q u a r t e r   A m o u n t < / D i s p l a y N a m e > < V i s i b l e > F a l s e < / V i s i b l e > < / i t e m > < i t e m > < M e a s u r e N a m e > A c t u a l   B a s e   P e r i o d   A m o u n t < / M e a s u r e N a m e > < D i s p l a y N a m e > A c t u a l   B a s e   P e r i o d   A m o u n t < / D i s p l a y N a m e > < V i s i b l e > F a l s e < / V i s i b l e > < / i t e m > < i t e m > < M e a s u r e N a m e > G r o w t h   $ < / M e a s u r e N a m e > < D i s p l a y N a m e > G r o w t h   $ < / D i s p l a y N a m e > < V i s i b l e > F a l s e < / V i s i b l e > < / i t e m > < i t e m > < M e a s u r e N a m e > G r o w t h   % < / M e a s u r e N a m e > < D i s p l a y N a m e > G r o w t h   % < / D i s p l a y N a m e > < V i s i b l e > F a l s e < / V i s i b l e > < / i t e m > < i t e m > < M e a s u r e N a m e > A c t u a l   S a m e   Q u a r t e r   L a s t   Y e a r < / M e a s u r e N a m e > < D i s p l a y N a m e > A c t u a l   S a m e   Q u a r t e r   L a s t   Y e a r < / D i s p l a y N a m e > < V i s i b l e > F a l s e < / V i s i b l e > < / i t e m > < i t e m > < M e a s u r e N a m e > A c t u a l   Q o Q $ < / M e a s u r e N a m e > < D i s p l a y N a m e > A c t u a l   Q o Q $ < / D i s p l a y N a m e > < V i s i b l e > F a l s e < / V i s i b l e > < / i t e m > < i t e m > < M e a s u r e N a m e > A c t u a l   Q o Q % < / M e a s u r e N a m e > < D i s p l a y N a m e > A c t u a l   Q o Q % < / D i s p l a y N a m e > < V i s i b l e > F a l s e < / V i s i b l e > < / i t e m > < i t e m > < M e a s u r e N a m e > A c t u a l   P o P % < / M e a s u r e N a m e > < D i s p l a y N a m e > A c t u a l   P o P % < / D i s p l a y N a m e > < V i s i b l e > F a l s e < / V i s i b l e > < / i t e m > < i t e m > < M e a s u r e N a m e > S u b - h e a d e r   I s F i l t e r e d < / M e a s u r e N a m e > < D i s p l a y N a m e > S u b - h e a d e r   I s F i l t e r e d < / D i s p l a y N a m e > < V i s i b l e > F a l s e < / V i s i b l e > < / i t e m > < i t e m > < M e a s u r e N a m e > S u b   H e a d e r   D e t a i l < / M e a s u r e N a m e > < D i s p l a y N a m e > S u b   H e a d e r   D e t a i l < / D i s p l a y N a m e > < V i s i b l e > F a l s e < / V i s i b l e > < / i t e m > < i t e m > < M e a s u r e N a m e > P L   A m o u n t < / M e a s u r e N a m e > < D i s p l a y N a m e > P L   A m o u n t < / D i s p l a y N a m e > < V i s i b l e > F a l s e < / V i s i b l e > < / i t e m > < i t e m > < M e a s u r e N a m e > S c e n a r i o   S e l e c t e d < / M e a s u r e N a m e > < D i s p l a y N a m e > S c e n a r i o   S e l e c t e d < / D i s p l a y N a m e > < V i s i b l e > F a l s e < / V i s i b l e > < / i t e m > < i t e m > < M e a s u r e N a m e > S u m   M e t h o d   S e l e c t e d < / M e a s u r e N a m e > < D i s p l a y N a m e > S u m   M e t h o d   S e l e c t e d < / D i s p l a y N a m e > < V i s i b l e > F a l s e < / V i s i b l e > < / i t e m > < i t e m > < M e a s u r e N a m e > P L   S l i c e r   S e l e c t e d < / M e a s u r e N a m e > < D i s p l a y N a m e > P L   S l i c e r   S e l e c t e d < / D i s p l a y N a m e > < V i s i b l e > F a l s e < / V i s i b l e > < / i t e m > < i t e m > < M e a s u r e N a m e > A c t u a l   C u m u l a t i v e   A m o u n t < / M e a s u r e N a m e > < D i s p l a y N a m e > A c t u a l   C u m u l a t i v e   A m o u n t < / D i s p l a y N a m e > < V i s i b l e > F a l s e < / V i s i b l e > < / i t e m > < i t e m > < M e a s u r e N a m e > B u d g e t   C u m u l a t i v e   A m o u n t < / M e a s u r e N a m e > < D i s p l a y N a m e > B u d g e t   C u m u l a t i v e   A m o u n t < / D i s p l a y N a m e > < V i s i b l e > F a l s e < / V i s i b l e > < / i t e m > < i t e m > < M e a s u r e N a m e > H o r A n a l y s i s   S e l e c t e d < / M e a s u r e N a m e > < D i s p l a y N a m e > H o r A n a l y s i s   S e l e c t e d < / D i s p l a y N a m e > < V i s i b l e > F a l s e < / V i s i b l e > < / i t e m > < i t e m > < M e a s u r e N a m e > H o r i z o n t a l   A n a l y s i s   A m o u n t < / M e a s u r e N a m e > < D i s p l a y N a m e > H o r i z o n t a l   A n a l y s i s   A m o u n t < / D i s p l a y N a m e > < V i s i b l e > F a l s e < / V i s i b l e > < / i t e m > < i t e m > < M e a s u r e N a m e > R e v e n u e < / M e a s u r e N a m e > < D i s p l a y N a m e > R e v e n u e < / D i s p l a y N a m e > < V i s i b l e > F a l s e < / V i s i b l e > < / i t e m > < i t e m > < M e a s u r e N a m e > %   O v e r   R e v e n u e < / M e a s u r e N a m e > < D i s p l a y N a m e > %   O v e r   R e v e n u e < / D i s p l a y N a m e > < V i s i b l e > F a l s e < / V i s i b l e > < / i t e m > < i t e m > < M e a s u r e N a m e > R e v e n u e   C u m u l a t i v e < / M e a s u r e N a m e > < D i s p l a y N a m e > R e v e n u e   C u m u l a t i v e < / D i s p l a y N a m e > < V i s i b l e > F a l s e < / V i s i b l e > < / i t e m > < i t e m > < M e a s u r e N a m e > %   O v e r   R e v e n u e   C u m u l a t i v e < / M e a s u r e N a m e > < D i s p l a y N a m e > %   O v e r   R e v e n u e   C u m u l a t i v e < / D i s p l a y N a m e > < V i s i b l e > F a l s e < / V i s i b l e > < / i t e m > < i t e m > < M e a s u r e N a m e > V e r t i c a l   A n a l y s i s   A m o u n t < / M e a s u r e N a m e > < D i s p l a y N a m e > V e r t i c a l   A n a l y s i s   A m o u n t < / D i s p l a y N a m e > < V i s i b l e > F a l s e < / V i s i b l e > < / i t e m > < i t e m > < M e a s u r e N a m e > V a r   $   C u m u l a t i v e < / M e a s u r e N a m e > < D i s p l a y N a m e > V a r   $   C u m u l a t i v e < / D i s p l a y N a m e > < V i s i b l e > F a l s e < / V i s i b l e > < / i t e m > < i t e m > < M e a s u r e N a m e > V a r   %   C u m u l a t i v e < / M e a s u r e N a m e > < D i s p l a y N a m e > V a r   %   C u m u l a t i v e < / D i s p l a y N a m e > < V i s i b l e > F a l s e < / V i s i b l e > < / i t e m > < i t e m > < M e a s u r e N a m e > V a r i a n c e   S l i c e r   S e l e c t e d < / M e a s u r e N a m e > < D i s p l a y N a m e > V a r i a n c e   S l i c e r   S e l e c t e d < / D i s p l a y N a m e > < V i s i b l e > F a l s e < / V i s i b l e > < / i t e m > < i t e m > < M e a s u r e N a m e > V a r i a n c e   A n a l y s i s   A m o u n t < / M e a s u r e N a m e > < D i s p l a y N a m e > V a r i a n c e   A n a l y s i s   A m o u n t < / D i s p l a y N a m e > < V i s i b l e > F a l s e < / V i s i b l e > < / i t e m > < i t e m > < M e a s u r e N a m e > P e r i o d   S e l e c t e d < / M e a s u r e N a m e > < D i s p l a y N a m e > P e r i o d   S e l e c t e d < / D i s p l a y N a m e > < V i s i b l e > F a l s e < / V i s i b l e > < / i t e m > < i t e m > < M e a s u r e N a m e > D B   A c t u a l   A c c o u n t   A m o u n t < / M e a s u r e N a m e > < D i s p l a y N a m e > D B   A c t u a l   A c c o u n t   A m o u n t < / D i s p l a y N a m e > < V i s i b l e > F a l s e < / V i s i b l e > < / i t e m > < i t e m > < M e a s u r e N a m e > D B   B u d g e t   A c c o u n t   A m o u n t < / M e a s u r e N a m e > < D i s p l a y N a m e > D B   B u d g e t   A c c o u n t   A m o u n t < / D i s p l a y N a m e > < V i s i b l e > F a l s e < / V i s i b l e > < / i t e m > < i t e m > < M e a s u r e N a m e > D B   V a r   $   A m o u n t < / M e a s u r e N a m e > < D i s p l a y N a m e > D B   V a r   $   A m o u n t < / D i s p l a y N a m e > < V i s i b l e > F a l s e < / V i s i b l e > < / i t e m > < i t e m > < M e a s u r e N a m e > D B   V a r   %   A m o u n t < / M e a s u r e N a m e > < D i s p l a y N a m e > D B   V a r   %   A m o u n t < / D i s p l a y N a m e > < V i s i b l e > F a l s e < / V i s i b l e > < / i t e m > < i t e m > < M e a s u r e N a m e > T i m e   I n t e r v a l   S e l e c t e d < / M e a s u r e N a m e > < D i s p l a y N a m e > T i m e   I n t e r v a l   S e l e c t e d < / D i s p l a y N a m e > < V i s i b l e > F a l s e < / V i s i b l e > < / i t e m > < i t e m > < M e a s u r e N a m e > A c t u a l   R e p o r t   A m o u n t   w /   T i m e   F i l t e r < / M e a s u r e N a m e > < D i s p l a y N a m e > A c t u a l   R e p o r t   A m o u n t   w /   T i m e   F i l t e r < / D i s p l a y N a m e > < V i s i b l e > F a l s e < / V i s i b l e > < / i t e m > < i t e m > < M e a s u r e N a m e > V a r   $   w /   T i m e   F i l t e r < / M e a s u r e N a m e > < D i s p l a y N a m e > V a r   $   w /   T i m e   F i l t e r < / D i s p l a y N a m e > < V i s i b l e > F a l s e < / V i s i b l e > < / i t e m > < i t e m > < M e a s u r e N a m e > V a r   %   w /   T i m e   F i l t e r < / M e a s u r e N a m e > < D i s p l a y N a m e > V a r   %   w /   T i m e   F i l t e r < / D i s p l a y N a m e > < V i s i b l e > F a l s e < / V i s i b l e > < / i t e m > < i t e m > < M e a s u r e N a m e > G r o w t h   %   w /   T i m e   F i l t e r < / M e a s u r e N a m e > < D i s p l a y N a m e > G r o w t h   %   w /   T i m e   F i l t e r < / D i s p l a y N a m e > < V i s i b l e > F a l s e < / V i s i b l e > < / i t e m > < i t e m > < M e a s u r e N a m e > %   O v e r   R e v e n u e   w /   T i m e   F i l t e r < / M e a s u r e N a m e > < D i s p l a y N a m e > %   O v e r   R e v e n u e   w /   T i m e   F i l t e r < / D i s p l a y N a m e > < V i s i b l e > F a l s e < / V i s i b l e > < / i t e m > < / C a l c u l a t e d F i e l d s > < S A H o s t H a s h > 0 < / S A H o s t H a s h > < G e m i n i F i e l d L i s t V i s i b l e > T r u e < / G e m i n i F i e l d L i s t V i s i b l e > < / S e t t i n g s > ] ] > < / C u s t o m C o n t e n t > < / G e m i n i > 
</file>

<file path=customXml/item40.xml>��< ? x m l   v e r s i o n = " 1 . 0 "   e n c o d i n g = " U T F - 1 6 " ? > < G e m i n i   x m l n s = " h t t p : / / g e m i n i / p i v o t c u s t o m i z a t i o n / R e l a t i o n s h i p A u t o D e t e c t i o n E n a b l e d " > < C u s t o m C o n t e n t > < ! [ C D A T A [ T r u e ] ] > < / C u s t o m C o n t e n t > < / G e m i n i > 
</file>

<file path=customXml/item4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 S c e n a r i o S l i c e r 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 S c e n a r i o S l i c e r 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 C o l u m n s \ K E Y < / K e y > < / D i a g r a m O b j e c t K e y > < D i a g r a m O b j e c t K e y > < K e y > C o l u m n s \ P L   S L I C E R < / K e y > < / D i a g r a m O b j e c t K e y > < D i a g r a m O b j e c t K e y > < K e y > C o l u m n s \ S C E N A R I O   K E Y < / K e y > < / D i a g r a m O b j e c t K e y > < D i a g r a m O b j e c t K e y > < K e y > C o l u m n s \ S U M   M E T H O D 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 C o l u m n s \ K E Y < / K e y > < / a : K e y > < a : V a l u e   i : t y p e = " M e a s u r e G r i d N o d e V i e w S t a t e " > < L a y e d O u t > t r u e < / L a y e d O u t > < / a : V a l u e > < / a : K e y V a l u e O f D i a g r a m O b j e c t K e y a n y T y p e z b w N T n L X > < a : K e y V a l u e O f D i a g r a m O b j e c t K e y a n y T y p e z b w N T n L X > < a : K e y > < K e y > C o l u m n s \ P L   S L I C E R < / K e y > < / a : K e y > < a : V a l u e   i : t y p e = " M e a s u r e G r i d N o d e V i e w S t a t e " > < C o l u m n > 1 < / C o l u m n > < L a y e d O u t > t r u e < / L a y e d O u t > < / a : V a l u e > < / a : K e y V a l u e O f D i a g r a m O b j e c t K e y a n y T y p e z b w N T n L X > < a : K e y V a l u e O f D i a g r a m O b j e c t K e y a n y T y p e z b w N T n L X > < a : K e y > < K e y > C o l u m n s \ S C E N A R I O   K E Y < / K e y > < / a : K e y > < a : V a l u e   i : t y p e = " M e a s u r e G r i d N o d e V i e w S t a t e " > < C o l u m n > 2 < / C o l u m n > < L a y e d O u t > t r u e < / L a y e d O u t > < / a : V a l u e > < / a : K e y V a l u e O f D i a g r a m O b j e c t K e y a n y T y p e z b w N T n L X > < a : K e y V a l u e O f D i a g r a m O b j e c t K e y a n y T y p e z b w N T n L X > < a : K e y > < K e y > C o l u m n s \ S U M   M E T H O D < / K e y > < / a : K e y > < a : V a l u e   i : t y p e = " M e a s u r e G r i d N o d e V i e w S t a t e " > < C o l u m n > 3 < / C o l u m n > < L a y e d O u t > t r u e < / L a y e d O u t > < / a : V a l u e > < / a : K e y V a l u e O f D i a g r a m O b j e c t K e y a n y T y p e z b w N T n L X > < / V i e w S t a t e s > < / D i a g r a m M a n a g e r . S e r i a l i z a b l e D i a g r a m > < D i a g r a m M a n a g e r . S e r i a l i z a b l e D i a g r a m > < A d a p t e r   i : t y p e = " M e a s u r e D i a g r a m S a n d b o x A d a p t e r " > < T a b l e N a m e > S u m M e t h o d 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 S u m M e t h o d 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 M e t h o d   S e l e c t e d < / K e y > < / D i a g r a m O b j e c t K e y > < D i a g r a m O b j e c t K e y > < K e y > M e a s u r e s \ S u m   M e t h o d   S e l e c t e d \ T a g I n f o \ F o r m u l a < / K e y > < / D i a g r a m O b j e c t K e y > < D i a g r a m O b j e c t K e y > < K e y > M e a s u r e s \ S u m   M e t h o d   S e l e c t e d \ T a g I n f o \ V a l u e < / K e y > < / D i a g r a m O b j e c t K e y > < D i a g r a m O b j e c t K e y > < K e y > C o l u m n s \ K E Y < / K e y > < / D i a g r a m O b j e c t K e y > < D i a g r a m O b j e c t K e y > < K e y > C o l u m n s \ S U M   M E T H O D 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 M e t h o d   S e l e c t e d < / K e y > < / a : K e y > < a : V a l u e   i : t y p e = " M e a s u r e G r i d N o d e V i e w S t a t e " > < L a y e d O u t > t r u e < / L a y e d O u t > < R o w > 1 < / R o w > < / a : V a l u e > < / a : K e y V a l u e O f D i a g r a m O b j e c t K e y a n y T y p e z b w N T n L X > < a : K e y V a l u e O f D i a g r a m O b j e c t K e y a n y T y p e z b w N T n L X > < a : K e y > < K e y > M e a s u r e s \ S u m   M e t h o d   S e l e c t e d \ T a g I n f o \ F o r m u l a < / K e y > < / a : K e y > < a : V a l u e   i : t y p e = " M e a s u r e G r i d V i e w S t a t e I D i a g r a m T a g A d d i t i o n a l I n f o " / > < / a : K e y V a l u e O f D i a g r a m O b j e c t K e y a n y T y p e z b w N T n L X > < a : K e y V a l u e O f D i a g r a m O b j e c t K e y a n y T y p e z b w N T n L X > < a : K e y > < K e y > M e a s u r e s \ S u m   M e t h o d   S e l e c t e d \ T a g I n f o \ V a l u e < / K e y > < / a : K e y > < a : V a l u e   i : t y p e = " M e a s u r e G r i d V i e w S t a t e I D i a g r a m T a g A d d i t i o n a l I n f o " / > < / a : K e y V a l u e O f D i a g r a m O b j e c t K e y a n y T y p e z b w N T n L X > < a : K e y V a l u e O f D i a g r a m O b j e c t K e y a n y T y p e z b w N T n L X > < a : K e y > < K e y > C o l u m n s \ K E Y < / K e y > < / a : K e y > < a : V a l u e   i : t y p e = " M e a s u r e G r i d N o d e V i e w S t a t e " > < L a y e d O u t > t r u e < / L a y e d O u t > < / a : V a l u e > < / a : K e y V a l u e O f D i a g r a m O b j e c t K e y a n y T y p e z b w N T n L X > < a : K e y V a l u e O f D i a g r a m O b j e c t K e y a n y T y p e z b w N T n L X > < a : K e y > < K e y > C o l u m n s \ S U M   M E T H O D < / K e y > < / a : K e y > < a : V a l u e   i : t y p e = " M e a s u r e G r i d N o d e V i e w S t a t e " > < C o l u m n > 1 < / C o l u m n > < L a y e d O u t > t r u e < / L a y e d O u t > < / a : V a l u e > < / a : K e y V a l u e O f D i a g r a m O b j e c t K e y a n y T y p e z b w N T n L X > < / V i e w S t a t e s > < / D i a g r a m M a n a g e r . S e r i a l i z a b l e D i a g r a m > < D i a g r a m M a n a g e r . S e r i a l i z a b l e D i a g r a m > < A d a p t e r   i : t y p e = " M e a s u r e D i a g r a m S a n d b o x A d a p t e r " > < T a b l e N a m e > R e p V a r S l i c e r 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 R e p V a r S l i c e r 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 C o l u m n s \ K E Y < / K e y > < / D i a g r a m O b j e c t K e y > < D i a g r a m O b j e c t K e y > < K e y > C o l u m n s \ V A R I A N C E   S L I C E R < / K e y > < / D i a g r a m O b j e c t K e y > < D i a g r a m O b j e c t K e y > < K e y > C o l u m n s \ D A T A   T Y P E   K E Y < / K e y > < / D i a g r a m O b j e c t K e y > < D i a g r a m O b j e c t K e y > < K e y > C o l u m n s \ S U M   M E T H O D   K E Y < / K e y > < / D i a g r a m O b j e c t K e y > < D i a g r a m O b j e c t K e y > < K e y > M e a s u r e s \ V a r i a n c e   S l i c e r   S e l e c t e d < / K e y > < / D i a g r a m O b j e c t K e y > < D i a g r a m O b j e c t K e y > < K e y > M e a s u r e s \ V a r i a n c e   S l i c e r   S e l e c t e d \ T a g I n f o \ F o r m u l a < / K e y > < / D i a g r a m O b j e c t K e y > < D i a g r a m O b j e c t K e y > < K e y > M e a s u r e s \ V a r i a n c e   S l i c e r   S e l e c t e d \ T a g I n f o \ V a l u e 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 C o l u m n s \ K E Y < / K e y > < / a : K e y > < a : V a l u e   i : t y p e = " M e a s u r e G r i d N o d e V i e w S t a t e " > < L a y e d O u t > t r u e < / L a y e d O u t > < / a : V a l u e > < / a : K e y V a l u e O f D i a g r a m O b j e c t K e y a n y T y p e z b w N T n L X > < a : K e y V a l u e O f D i a g r a m O b j e c t K e y a n y T y p e z b w N T n L X > < a : K e y > < K e y > C o l u m n s \ V A R I A N C E   S L I C E R < / K e y > < / a : K e y > < a : V a l u e   i : t y p e = " M e a s u r e G r i d N o d e V i e w S t a t e " > < C o l u m n > 1 < / C o l u m n > < L a y e d O u t > t r u e < / L a y e d O u t > < / a : V a l u e > < / a : K e y V a l u e O f D i a g r a m O b j e c t K e y a n y T y p e z b w N T n L X > < a : K e y V a l u e O f D i a g r a m O b j e c t K e y a n y T y p e z b w N T n L X > < a : K e y > < K e y > C o l u m n s \ D A T A   T Y P E   K E Y < / K e y > < / a : K e y > < a : V a l u e   i : t y p e = " M e a s u r e G r i d N o d e V i e w S t a t e " > < C o l u m n > 2 < / C o l u m n > < L a y e d O u t > t r u e < / L a y e d O u t > < / a : V a l u e > < / a : K e y V a l u e O f D i a g r a m O b j e c t K e y a n y T y p e z b w N T n L X > < a : K e y V a l u e O f D i a g r a m O b j e c t K e y a n y T y p e z b w N T n L X > < a : K e y > < K e y > C o l u m n s \ S U M   M E T H O D   K E Y < / K e y > < / a : K e y > < a : V a l u e   i : t y p e = " M e a s u r e G r i d N o d e V i e w S t a t e " > < C o l u m n > 3 < / C o l u m n > < L a y e d O u t > t r u e < / L a y e d O u t > < / a : V a l u e > < / a : K e y V a l u e O f D i a g r a m O b j e c t K e y a n y T y p e z b w N T n L X > < a : K e y V a l u e O f D i a g r a m O b j e c t K e y a n y T y p e z b w N T n L X > < a : K e y > < K e y > M e a s u r e s \ V a r i a n c e   S l i c e r   S e l e c t e d < / K e y > < / a : K e y > < a : V a l u e   i : t y p e = " M e a s u r e G r i d N o d e V i e w S t a t e " > < L a y e d O u t > t r u e < / L a y e d O u t > < R o w > 1 < / R o w > < / a : V a l u e > < / a : K e y V a l u e O f D i a g r a m O b j e c t K e y a n y T y p e z b w N T n L X > < a : K e y V a l u e O f D i a g r a m O b j e c t K e y a n y T y p e z b w N T n L X > < a : K e y > < K e y > M e a s u r e s \ V a r i a n c e   S l i c e r   S e l e c t e d \ T a g I n f o \ F o r m u l a < / K e y > < / a : K e y > < a : V a l u e   i : t y p e = " M e a s u r e G r i d V i e w S t a t e I D i a g r a m T a g A d d i t i o n a l I n f o " / > < / a : K e y V a l u e O f D i a g r a m O b j e c t K e y a n y T y p e z b w N T n L X > < a : K e y V a l u e O f D i a g r a m O b j e c t K e y a n y T y p e z b w N T n L X > < a : K e y > < K e y > M e a s u r e s \ V a r i a n c e   S l i c e r   S e l e c t e d \ T a g I n f o \ V a l u e < / K e y > < / a : K e y > < a : V a l u e   i : t y p e = " M e a s u r e G r i d V i e w S t a t e I D i a g r a m T a g A d d i t i o n a l I n f o " / > < / 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 T a g s \ T a b l e s \ & l t ; T a b l e s \ B u d g e t & g t ; < / K e y > < / D i a g r a m O b j e c t K e y > < D i a g r a m O b j e c t K e y > < K e y > D y n a m i c   T a g s \ T a b l e s \ & l t ; T a b l e s \ A c t u a l & g t ; < / K e y > < / D i a g r a m O b j e c t K e y > < D i a g r a m O b j e c t K e y > < K e y > D y n a m i c   T a g s \ T a b l e s \ & l t ; T a b l e s \ T i m e S e r i e s & g t ; < / K e y > < / D i a g r a m O b j e c t K e y > < D i a g r a m O b j e c t K e y > < K e y > D y n a m i c   T a g s \ T a b l e s \ & l t ; T a b l e s \ C O A & g t ; < / K e y > < / D i a g r a m O b j e c t K e y > < D i a g r a m O b j e c t K e y > < K e y > D y n a m i c   T a g s \ T a b l e s \ & l t ; T a b l e s \ H e a d e r & g t ; < / K e y > < / D i a g r a m O b j e c t K e y > < D i a g r a m O b j e c t K e y > < K e y > D y n a m i c   T a g s \ T a b l e s \ & l t ; T a b l e s \ S c e n a r i o & g t ; < / K e y > < / D i a g r a m O b j e c t K e y > < D i a g r a m O b j e c t K e y > < K e y > D y n a m i c   T a g s \ T a b l e s \ & l t ; T a b l e s \ S u m M e t h o d & g t ; < / K e y > < / D i a g r a m O b j e c t K e y > < D i a g r a m O b j e c t K e y > < K e y > D y n a m i c   T a g s \ T a b l e s \ & l t ; T a b l e s \ D a t a T y p e & g t ; < / K e y > < / D i a g r a m O b j e c t K e y > < D i a g r a m O b j e c t K e y > < K e y > D y n a m i c   T a g s \ T a b l e s \ & l t ; T a b l e s \ H o r A n a l y s i s & g t ; < / K e y > < / D i a g r a m O b j e c t K e y > < D i a g r a m O b j e c t K e y > < K e y > D y n a m i c   T a g s \ T a b l e s \ & l t ; T a b l e s \ R e p P L S l i c e r & g t ; < / K e y > < / D i a g r a m O b j e c t K e y > < D i a g r a m O b j e c t K e y > < K e y > D y n a m i c   T a g s \ T a b l e s \ & l t ; T a b l e s \ R e p V a r S l i c e r & g t ; < / K e y > < / D i a g r a m O b j e c t K e y > < D i a g r a m O b j e c t K e y > < K e y > T a b l e s \ B u d g e t < / K e y > < / D i a g r a m O b j e c t K e y > < D i a g r a m O b j e c t K e y > < K e y > T a b l e s \ B u d g e t \ C o l u m n s \ A C C O U N T   K E Y < / K e y > < / D i a g r a m O b j e c t K e y > < D i a g r a m O b j e c t K e y > < K e y > T a b l e s \ B u d g e t \ C o l u m n s \ P E R I O D   K E Y < / K e y > < / D i a g r a m O b j e c t K e y > < D i a g r a m O b j e c t K e y > < K e y > T a b l e s \ B u d g e t \ C o l u m n s \ A M O U N T < / K e y > < / D i a g r a m O b j e c t K e y > < D i a g r a m O b j e c t K e y > < K e y > T a b l e s \ B u d g e t \ C o l u m n s \ S C E N A R I O   K E Y < / K e y > < / D i a g r a m O b j e c t K e y > < D i a g r a m O b j e c t K e y > < K e y > T a b l e s \ B u d g e t \ M e a s u r e s \ B u d g e t   A m o u n t < / K e y > < / D i a g r a m O b j e c t K e y > < D i a g r a m O b j e c t K e y > < K e y > T a b l e s \ B u d g e t \ M e a s u r e s \ B u d g e t   A m o u n t   w /   R e p o r t   S i g n < / K e y > < / D i a g r a m O b j e c t K e y > < D i a g r a m O b j e c t K e y > < K e y > T a b l e s \ B u d g e t \ M e a s u r e s \ B u d g e t   A m o u n t   w /   C a l c u l a t i o n   S i g n < / K e y > < / D i a g r a m O b j e c t K e y > < D i a g r a m O b j e c t K e y > < K e y > T a b l e s \ B u d g e t \ M e a s u r e s \ B u d g e t   R u n n i n g   S u m < / K e y > < / D i a g r a m O b j e c t K e y > < D i a g r a m O b j e c t K e y > < K e y > T a b l e s \ B u d g e t \ M e a s u r e s \ B u d g e t   T o t a l   E x p e n s e < / K e y > < / D i a g r a m O b j e c t K e y > < D i a g r a m O b j e c t K e y > < K e y > T a b l e s \ B u d g e t \ M e a s u r e s \ B u d g e t   H e a d e r   A m o u n t < / K e y > < / D i a g r a m O b j e c t K e y > < D i a g r a m O b j e c t K e y > < K e y > T a b l e s \ B u d g e t \ M e a s u r e s \ B u d g e t   R e p o r t   A m o u n t < / K e y > < / D i a g r a m O b j e c t K e y > < D i a g r a m O b j e c t K e y > < K e y > T a b l e s \ B u d g e t \ M e a s u r e s \ B u d g e t   C u m u l a t i v e   A m o u n t < / K e y > < / D i a g r a m O b j e c t K e y > < D i a g r a m O b j e c t K e y > < K e y > T a b l e s \ A c t u a l < / K e y > < / D i a g r a m O b j e c t K e y > < D i a g r a m O b j e c t K e y > < K e y > T a b l e s \ A c t u a l \ C o l u m n s \ A C C O U N T   K E Y < / K e y > < / D i a g r a m O b j e c t K e y > < D i a g r a m O b j e c t K e y > < K e y > T a b l e s \ A c t u a l \ C o l u m n s \ P E R I O D   K E Y < / K e y > < / D i a g r a m O b j e c t K e y > < D i a g r a m O b j e c t K e y > < K e y > T a b l e s \ A c t u a l \ C o l u m n s \ A M O U N T < / K e y > < / D i a g r a m O b j e c t K e y > < D i a g r a m O b j e c t K e y > < K e y > T a b l e s \ A c t u a l \ C o l u m n s \ S C E N A R I O   K E Y < / K e y > < / D i a g r a m O b j e c t K e y > < D i a g r a m O b j e c t K e y > < K e y > T a b l e s \ A c t u a l \ M e a s u r e s \ A c t u a l   A m o u n t < / K e y > < / D i a g r a m O b j e c t K e y > < D i a g r a m O b j e c t K e y > < K e y > T a b l e s \ A c t u a l \ M e a s u r e s \ A c t u a l   A m o u n t   w /   R e p o r t   S i g n < / K e y > < / D i a g r a m O b j e c t K e y > < D i a g r a m O b j e c t K e y > < K e y > T a b l e s \ A c t u a l \ M e a s u r e s \ A c t u a l   A m o u n t   w /   C a l c u l a t i o n   S i g n < / K e y > < / D i a g r a m O b j e c t K e y > < D i a g r a m O b j e c t K e y > < K e y > T a b l e s \ A c t u a l \ M e a s u r e s \ A c t u a l   R u n n i n g   S u m < / K e y > < / D i a g r a m O b j e c t K e y > < D i a g r a m O b j e c t K e y > < K e y > T a b l e s \ A c t u a l \ M e a s u r e s \ A c t u a l   T o t a l   E x p e n s e s < / K e y > < / D i a g r a m O b j e c t K e y > < D i a g r a m O b j e c t K e y > < K e y > T a b l e s \ A c t u a l \ M e a s u r e s \ A c t u a l   H e a d e r   A m o u n t < / K e y > < / D i a g r a m O b j e c t K e y > < D i a g r a m O b j e c t K e y > < K e y > T a b l e s \ A c t u a l \ M e a s u r e s \ A c t u a l   R e p o r t   A m o u n t < / K e y > < / D i a g r a m O b j e c t K e y > < D i a g r a m O b j e c t K e y > < K e y > T a b l e s \ A c t u a l \ M e a s u r e s \ H e a d e r   D e t a i l < / K e y > < / D i a g r a m O b j e c t K e y > < D i a g r a m O b j e c t K e y > < K e y > T a b l e s \ A c t u a l \ M e a s u r e s \ H e a d e r   C a l c u l a t i o n < / K e y > < / D i a g r a m O b j e c t K e y > < D i a g r a m O b j e c t K e y > < K e y > T a b l e s \ A c t u a l \ M e a s u r e s \ A c c o u n t   I s F i l t e r e d < / K e y > < / D i a g r a m O b j e c t K e y > < D i a g r a m O b j e c t K e y > < K e y > T a b l e s \ A c t u a l \ M e a s u r e s \ V a r   $ < / K e y > < / D i a g r a m O b j e c t K e y > < D i a g r a m O b j e c t K e y > < K e y > T a b l e s \ A c t u a l \ M e a s u r e s \ V a r   % < / K e y > < / D i a g r a m O b j e c t K e y > < D i a g r a m O b j e c t K e y > < K e y > T a b l e s \ A c t u a l \ M e a s u r e s \ A c t u a l   P r i o r   F i s c a l   Y e a r < / K e y > < / D i a g r a m O b j e c t K e y > < D i a g r a m O b j e c t K e y > < K e y > T a b l e s \ A c t u a l \ M e a s u r e s \ A c t u a l   P r i o r   Q u a r t e r < / K e y > < / D i a g r a m O b j e c t K e y > < D i a g r a m O b j e c t K e y > < K e y > T a b l e s \ A c t u a l \ M e a s u r e s \ A c t u a l   P r i o r   P e r i o d   A m o u n t < / K e y > < / D i a g r a m O b j e c t K e y > < D i a g r a m O b j e c t K e y > < K e y > T a b l e s \ A c t u a l \ M e a s u r e s \ C h a n g e   $   v s   P r i o r   P e r i o d < / K e y > < / D i a g r a m O b j e c t K e y > < D i a g r a m O b j e c t K e y > < K e y > T a b l e s \ A c t u a l \ M e a s u r e s \ C h a n g e   %   v s   P r i o r   P e r i o d < / K e y > < / D i a g r a m O b j e c t K e y > < D i a g r a m O b j e c t K e y > < K e y > T a b l e s \ A c t u a l \ M e a s u r e s \ A c t u a l   B a s e   Y e a r   A m o u n t < / K e y > < / D i a g r a m O b j e c t K e y > < D i a g r a m O b j e c t K e y > < K e y > T a b l e s \ A c t u a l \ M e a s u r e s \ A c t u a l   Y o Y % < / K e y > < / D i a g r a m O b j e c t K e y > < D i a g r a m O b j e c t K e y > < K e y > T a b l e s \ A c t u a l \ M e a s u r e s \ A c t u a l   B a s e   Q u a r t e r   A m o u n t < / K e y > < / D i a g r a m O b j e c t K e y > < D i a g r a m O b j e c t K e y > < K e y > T a b l e s \ A c t u a l \ M e a s u r e s \ A c t u a l   B a s e   P e r i o d   A m o u n t < / K e y > < / D i a g r a m O b j e c t K e y > < D i a g r a m O b j e c t K e y > < K e y > T a b l e s \ A c t u a l \ M e a s u r e s \ G r o w t h   $ < / K e y > < / D i a g r a m O b j e c t K e y > < D i a g r a m O b j e c t K e y > < K e y > T a b l e s \ A c t u a l \ M e a s u r e s \ G r o w t h   % < / K e y > < / D i a g r a m O b j e c t K e y > < D i a g r a m O b j e c t K e y > < K e y > T a b l e s \ A c t u a l \ M e a s u r e s \ A c t u a l   S a m e   Q u a r t e r   L a s t   Y e a r < / K e y > < / D i a g r a m O b j e c t K e y > < D i a g r a m O b j e c t K e y > < K e y > T a b l e s \ A c t u a l \ M e a s u r e s \ A c t u a l   Q o Q $ < / K e y > < / D i a g r a m O b j e c t K e y > < D i a g r a m O b j e c t K e y > < K e y > T a b l e s \ A c t u a l \ M e a s u r e s \ A c t u a l   Q o Q % < / K e y > < / D i a g r a m O b j e c t K e y > < D i a g r a m O b j e c t K e y > < K e y > T a b l e s \ A c t u a l \ M e a s u r e s \ A c t u a l   P o P % < / K e y > < / D i a g r a m O b j e c t K e y > < D i a g r a m O b j e c t K e y > < K e y > T a b l e s \ A c t u a l \ M e a s u r e s \ A c t u a l   C u m u l a t i v e   A m o u n t < / K e y > < / D i a g r a m O b j e c t K e y > < D i a g r a m O b j e c t K e y > < K e y > T a b l e s \ A c t u a l \ M e a s u r e s \ S u b - h e a d e r   I s F i l t e r e d < / K e y > < / D i a g r a m O b j e c t K e y > < D i a g r a m O b j e c t K e y > < K e y > T a b l e s \ A c t u a l \ M e a s u r e s \ S u b   H e a d e r   D e t a i l < / K e y > < / D i a g r a m O b j e c t K e y > < D i a g r a m O b j e c t K e y > < K e y > T a b l e s \ A c t u a l \ M e a s u r e s \ P L   A m o u n t < / K e y > < / D i a g r a m O b j e c t K e y > < D i a g r a m O b j e c t K e y > < K e y > T a b l e s \ A c t u a l \ M e a s u r e s \ H o r i z o n t a l   A n a l y s i s   A m o u n t < / K e y > < / D i a g r a m O b j e c t K e y > < D i a g r a m O b j e c t K e y > < K e y > T a b l e s \ A c t u a l \ M e a s u r e s \ R e v e n u e < / K e y > < / D i a g r a m O b j e c t K e y > < D i a g r a m O b j e c t K e y > < K e y > T a b l e s \ A c t u a l \ M e a s u r e s \ %   O v e r   R e v e n u e < / K e y > < / D i a g r a m O b j e c t K e y > < D i a g r a m O b j e c t K e y > < K e y > T a b l e s \ A c t u a l \ M e a s u r e s \ R e v e n u e   C u m u l a t i v e < / K e y > < / D i a g r a m O b j e c t K e y > < D i a g r a m O b j e c t K e y > < K e y > T a b l e s \ A c t u a l \ M e a s u r e s \ %   O v e r   R e v e n u e   C u m u l a t i v e < / K e y > < / D i a g r a m O b j e c t K e y > < D i a g r a m O b j e c t K e y > < K e y > T a b l e s \ A c t u a l \ M e a s u r e s \ V e r t i c a l   A n a l y s i s   A m o u n t < / K e y > < / D i a g r a m O b j e c t K e y > < D i a g r a m O b j e c t K e y > < K e y > T a b l e s \ A c t u a l \ M e a s u r e s \ V a r   $   C u m u l a t i v e < / K e y > < / D i a g r a m O b j e c t K e y > < D i a g r a m O b j e c t K e y > < K e y > T a b l e s \ A c t u a l \ M e a s u r e s \ V a r   %   C u m u l a t i v e < / K e y > < / D i a g r a m O b j e c t K e y > < D i a g r a m O b j e c t K e y > < K e y > T a b l e s \ A c t u a l \ M e a s u r e s \ V a r i a n c e   A n a l y s i s   A m o u n t < / K e y > < / D i a g r a m O b j e c t K e y > < D i a g r a m O b j e c t K e y > < K e y > T a b l e s \ A c t u a l \ T a b l e s \ A c t u a l \ M e a s u r e s \ A c c o u n t   A n a l y s i s   A m o u n t \ A d d i t i o n a l   I n f o \ E r r o r < / K e y > < / D i a g r a m O b j e c t K e y > < D i a g r a m O b j e c t K e y > < K e y > T a b l e s \ T i m e S e r i e s < / K e y > < / D i a g r a m O b j e c t K e y > < D i a g r a m O b j e c t K e y > < K e y > T a b l e s \ T i m e S e r i e s \ C o l u m n s \ P E R I O D   K E Y < / K e y > < / D i a g r a m O b j e c t K e y > < D i a g r a m O b j e c t K e y > < K e y > T a b l e s \ T i m e S e r i e s \ C o l u m n s \ E O P E R I O D   K E Y < / K e y > < / D i a g r a m O b j e c t K e y > < D i a g r a m O b j e c t K e y > < K e y > T a b l e s \ T i m e S e r i e s \ C o l u m n s \ C A L E N D A R   Y E A R < / K e y > < / D i a g r a m O b j e c t K e y > < D i a g r a m O b j e c t K e y > < K e y > T a b l e s \ T i m e S e r i e s \ C o l u m n s \ M O N T H   K E Y < / K e y > < / D i a g r a m O b j e c t K e y > < D i a g r a m O b j e c t K e y > < K e y > T a b l e s \ T i m e S e r i e s \ C o l u m n s \ F I S C A L   Y E A R < / K e y > < / D i a g r a m O b j e c t K e y > < D i a g r a m O b j e c t K e y > < K e y > T a b l e s \ T i m e S e r i e s \ C o l u m n s \ Q U A R T E R   L A B E L < / K e y > < / D i a g r a m O b j e c t K e y > < D i a g r a m O b j e c t K e y > < K e y > T a b l e s \ T i m e S e r i e s \ C o l u m n s \ E O P E R I O D   L A B E L < / K e y > < / D i a g r a m O b j e c t K e y > < D i a g r a m O b j e c t K e y > < K e y > T a b l e s \ T i m e S e r i e s \ C o l u m n s \ Q U A R T E R   K E Y < / K e y > < / D i a g r a m O b j e c t K e y > < D i a g r a m O b j e c t K e y > < K e y > T a b l e s \ T i m e S e r i e s \ M e a s u r e s \ P e r i o d   S e l e c t e d < / K e y > < / D i a g r a m O b j e c t K e y > < D i a g r a m O b j e c t K e y > < K e y > T a b l e s \ T i m e S e r i e s \ T a b l e s \ T i m e S e r i e s \ M e a s u r e s \ P e r i o d   S e l e c t e d \ A d d i t i o n a l   I n f o \ E r r o r < / K e y > < / D i a g r a m O b j e c t K e y > < D i a g r a m O b j e c t K e y > < K e y > T a b l e s \ C O A < / K e y > < / D i a g r a m O b j e c t K e y > < D i a g r a m O b j e c t K e y > < K e y > T a b l e s \ C O A \ C o l u m n s \ A C C O U N T   K E Y < / K e y > < / D i a g r a m O b j e c t K e y > < D i a g r a m O b j e c t K e y > < K e y > T a b l e s \ C O A \ C o l u m n s \ A C C O U N T < / K e y > < / D i a g r a m O b j e c t K e y > < D i a g r a m O b j e c t K e y > < K e y > T a b l e s \ C O A \ C o l u m n s \ C A T E G O R Y < / K e y > < / D i a g r a m O b j e c t K e y > < D i a g r a m O b j e c t K e y > < K e y > T a b l e s \ C O A \ C o l u m n s \ S U B - H E A D E R < / K e y > < / D i a g r a m O b j e c t K e y > < D i a g r a m O b j e c t K e y > < K e y > T a b l e s \ C O A \ C o l u m n s \ H E A D E R   K E Y < / K e y > < / D i a g r a m O b j e c t K e y > < D i a g r a m O b j e c t K e y > < K e y > T a b l e s \ C O A \ C o l u m n s \ S U B - H E A D E R   D E T A I L < / K e y > < / D i a g r a m O b j e c t K e y > < D i a g r a m O b j e c t K e y > < K e y > T a b l e s \ C O A \ C o l u m n s \ R E P O R T   S I G N < / K e y > < / D i a g r a m O b j e c t K e y > < D i a g r a m O b j e c t K e y > < K e y > T a b l e s \ C O A \ C o l u m n s \ C A L C U L A T I O N   S I G N < / K e y > < / D i a g r a m O b j e c t K e y > < D i a g r a m O b j e c t K e y > < K e y > T a b l e s \ H e a d e r < / K e y > < / D i a g r a m O b j e c t K e y > < D i a g r a m O b j e c t K e y > < K e y > T a b l e s \ H e a d e r \ C o l u m n s \ H E A D E R   K E Y < / K e y > < / D i a g r a m O b j e c t K e y > < D i a g r a m O b j e c t K e y > < K e y > T a b l e s \ H e a d e r \ C o l u m n s \ H E A D E R < / K e y > < / D i a g r a m O b j e c t K e y > < D i a g r a m O b j e c t K e y > < K e y > T a b l e s \ H e a d e r \ C o l u m n s \ D E T A I L S < / K e y > < / D i a g r a m O b j e c t K e y > < D i a g r a m O b j e c t K e y > < K e y > T a b l e s \ H e a d e r \ C o l u m n s \ C A L C U L A T I O N < / K e y > < / D i a g r a m O b j e c t K e y > < D i a g r a m O b j e c t K e y > < K e y > T a b l e s \ H e a d e r \ C o l u m n s \ V A R   C A L C U L A T I O N < / K e y > < / D i a g r a m O b j e c t K e y > < D i a g r a m O b j e c t K e y > < K e y > T a b l e s \ S c e n a r i o < / K e y > < / D i a g r a m O b j e c t K e y > < D i a g r a m O b j e c t K e y > < K e y > T a b l e s \ S c e n a r i o \ C o l u m n s \ K E Y < / K e y > < / D i a g r a m O b j e c t K e y > < D i a g r a m O b j e c t K e y > < K e y > T a b l e s \ S c e n a r i o \ C o l u m n s \ S C E N A R I O < / K e y > < / D i a g r a m O b j e c t K e y > < D i a g r a m O b j e c t K e y > < K e y > T a b l e s \ S c e n a r i o \ M e a s u r e s \ S c e n a r i o   S e l e c t e d < / K e y > < / D i a g r a m O b j e c t K e y > < D i a g r a m O b j e c t K e y > < K e y > T a b l e s \ S u m M e t h o d < / K e y > < / D i a g r a m O b j e c t K e y > < D i a g r a m O b j e c t K e y > < K e y > T a b l e s \ S u m M e t h o d \ C o l u m n s \ K E Y < / K e y > < / D i a g r a m O b j e c t K e y > < D i a g r a m O b j e c t K e y > < K e y > T a b l e s \ S u m M e t h o d \ C o l u m n s \ S U M   M E T H O D < / K e y > < / D i a g r a m O b j e c t K e y > < D i a g r a m O b j e c t K e y > < K e y > T a b l e s \ S u m M e t h o d \ M e a s u r e s \ S u m   M e t h o d   S e l e c t e d < / K e y > < / D i a g r a m O b j e c t K e y > < D i a g r a m O b j e c t K e y > < K e y > T a b l e s \ D a t a T y p e < / K e y > < / D i a g r a m O b j e c t K e y > < D i a g r a m O b j e c t K e y > < K e y > T a b l e s \ D a t a T y p e \ C o l u m n s \ K E Y < / K e y > < / D i a g r a m O b j e c t K e y > < D i a g r a m O b j e c t K e y > < K e y > T a b l e s \ D a t a T y p e \ C o l u m n s \ D A T A   T Y P E < / K e y > < / D i a g r a m O b j e c t K e y > < D i a g r a m O b j e c t K e y > < K e y > T a b l e s \ H o r A n a l y s i s < / K e y > < / D i a g r a m O b j e c t K e y > < D i a g r a m O b j e c t K e y > < K e y > T a b l e s \ H o r A n a l y s i s \ C o l u m n s \ K E Y < / K e y > < / D i a g r a m O b j e c t K e y > < D i a g r a m O b j e c t K e y > < K e y > T a b l e s \ H o r A n a l y s i s \ C o l u m n s \ A N A L Y S I S   M E T H O D < / K e y > < / D i a g r a m O b j e c t K e y > < D i a g r a m O b j e c t K e y > < K e y > T a b l e s \ H o r A n a l y s i s \ M e a s u r e s \ H o r A n a l y s i s   S e l e c t e d < / K e y > < / D i a g r a m O b j e c t K e y > < D i a g r a m O b j e c t K e y > < K e y > T a b l e s \ R e p P L S l i c e r < / K e y > < / D i a g r a m O b j e c t K e y > < D i a g r a m O b j e c t K e y > < K e y > T a b l e s \ R e p P L S l i c e r \ C o l u m n s \ K E Y < / K e y > < / D i a g r a m O b j e c t K e y > < D i a g r a m O b j e c t K e y > < K e y > T a b l e s \ R e p P L S l i c e r \ C o l u m n s \ P L   S L I C E R < / K e y > < / D i a g r a m O b j e c t K e y > < D i a g r a m O b j e c t K e y > < K e y > T a b l e s \ R e p P L S l i c e r \ C o l u m n s \ S C E N A R I O   K E Y < / K e y > < / D i a g r a m O b j e c t K e y > < D i a g r a m O b j e c t K e y > < K e y > T a b l e s \ R e p P L S l i c e r \ C o l u m n s \ S U M   M E T H O D   K E Y < / K e y > < / D i a g r a m O b j e c t K e y > < D i a g r a m O b j e c t K e y > < K e y > T a b l e s \ R e p P L S l i c e r \ M e a s u r e s \ S u m   o f   K E Y < / K e y > < / D i a g r a m O b j e c t K e y > < D i a g r a m O b j e c t K e y > < K e y > T a b l e s \ R e p P L S l i c e r \ S u m   o f   K E Y \ A d d i t i o n a l   I n f o \ I m p l i c i t   M e a s u r e < / K e y > < / D i a g r a m O b j e c t K e y > < D i a g r a m O b j e c t K e y > < K e y > T a b l e s \ R e p P L S l i c e r \ M e a s u r e s \ P L   S l i c e r   S e l e c t e d < / K e y > < / D i a g r a m O b j e c t K e y > < D i a g r a m O b j e c t K e y > < K e y > T a b l e s \ R e p V a r S l i c e r < / K e y > < / D i a g r a m O b j e c t K e y > < D i a g r a m O b j e c t K e y > < K e y > T a b l e s \ R e p V a r S l i c e r \ C o l u m n s \ K E Y < / K e y > < / D i a g r a m O b j e c t K e y > < D i a g r a m O b j e c t K e y > < K e y > T a b l e s \ R e p V a r S l i c e r \ C o l u m n s \ V A R I A N C E   S L I C E R < / K e y > < / D i a g r a m O b j e c t K e y > < D i a g r a m O b j e c t K e y > < K e y > T a b l e s \ R e p V a r S l i c e r \ C o l u m n s \ D A T A   T Y P E   K E Y < / K e y > < / D i a g r a m O b j e c t K e y > < D i a g r a m O b j e c t K e y > < K e y > T a b l e s \ R e p V a r S l i c e r \ C o l u m n s \ S U M   M E T H O D   K E Y < / K e y > < / D i a g r a m O b j e c t K e y > < D i a g r a m O b j e c t K e y > < K e y > T a b l e s \ R e p V a r S l i c e r \ M e a s u r e s \ V a r i a n c e   S l i c e r   S e l e c t e d < / K e y > < / D i a g r a m O b j e c t K e y > < D i a g r a m O b j e c t K e y > < K e y > R e l a t i o n s h i p s \ & l t ; T a b l e s \ B u d g e t \ C o l u m n s \ A C C O U N T   K E Y & g t ; - & l t ; T a b l e s \ C O A \ C o l u m n s \ A C C O U N T   K E Y & g t ; < / K e y > < / D i a g r a m O b j e c t K e y > < D i a g r a m O b j e c t K e y > < K e y > R e l a t i o n s h i p s \ & l t ; T a b l e s \ B u d g e t \ C o l u m n s \ A C C O U N T   K E Y & g t ; - & l t ; T a b l e s \ C O A \ C o l u m n s \ A C C O U N T   K E Y & g t ; \ F K < / K e y > < / D i a g r a m O b j e c t K e y > < D i a g r a m O b j e c t K e y > < K e y > R e l a t i o n s h i p s \ & l t ; T a b l e s \ B u d g e t \ C o l u m n s \ A C C O U N T   K E Y & g t ; - & l t ; T a b l e s \ C O A \ C o l u m n s \ A C C O U N T   K E Y & g t ; \ P K < / K e y > < / D i a g r a m O b j e c t K e y > < D i a g r a m O b j e c t K e y > < K e y > R e l a t i o n s h i p s \ & l t ; T a b l e s \ B u d g e t \ C o l u m n s \ A C C O U N T   K E Y & g t ; - & l t ; T a b l e s \ C O A \ C o l u m n s \ A C C O U N T   K E Y & g t ; \ C r o s s F i l t e r < / K e y > < / D i a g r a m O b j e c t K e y > < D i a g r a m O b j e c t K e y > < K e y > R e l a t i o n s h i p s \ & l t ; T a b l e s \ B u d g e t \ C o l u m n s \ P E R I O D   K E Y & g t ; - & l t ; T a b l e s \ T i m e S e r i e s \ C o l u m n s \ P E R I O D   K E Y & g t ; < / K e y > < / D i a g r a m O b j e c t K e y > < D i a g r a m O b j e c t K e y > < K e y > R e l a t i o n s h i p s \ & l t ; T a b l e s \ B u d g e t \ C o l u m n s \ P E R I O D   K E Y & g t ; - & l t ; T a b l e s \ T i m e S e r i e s \ C o l u m n s \ P E R I O D   K E Y & g t ; \ F K < / K e y > < / D i a g r a m O b j e c t K e y > < D i a g r a m O b j e c t K e y > < K e y > R e l a t i o n s h i p s \ & l t ; T a b l e s \ B u d g e t \ C o l u m n s \ P E R I O D   K E Y & g t ; - & l t ; T a b l e s \ T i m e S e r i e s \ C o l u m n s \ P E R I O D   K E Y & g t ; \ P K < / K e y > < / D i a g r a m O b j e c t K e y > < D i a g r a m O b j e c t K e y > < K e y > R e l a t i o n s h i p s \ & l t ; T a b l e s \ B u d g e t \ C o l u m n s \ P E R I O D   K E Y & g t ; - & l t ; T a b l e s \ T i m e S e r i e s \ C o l u m n s \ P E R I O D   K E Y & g t ; \ C r o s s F i l t e r < / K e y > < / D i a g r a m O b j e c t K e y > < D i a g r a m O b j e c t K e y > < K e y > R e l a t i o n s h i p s \ & l t ; T a b l e s \ A c t u a l \ C o l u m n s \ A C C O U N T   K E Y & g t ; - & l t ; T a b l e s \ C O A \ C o l u m n s \ A C C O U N T   K E Y & g t ; < / K e y > < / D i a g r a m O b j e c t K e y > < D i a g r a m O b j e c t K e y > < K e y > R e l a t i o n s h i p s \ & l t ; T a b l e s \ A c t u a l \ C o l u m n s \ A C C O U N T   K E Y & g t ; - & l t ; T a b l e s \ C O A \ C o l u m n s \ A C C O U N T   K E Y & g t ; \ F K < / K e y > < / D i a g r a m O b j e c t K e y > < D i a g r a m O b j e c t K e y > < K e y > R e l a t i o n s h i p s \ & l t ; T a b l e s \ A c t u a l \ C o l u m n s \ A C C O U N T   K E Y & g t ; - & l t ; T a b l e s \ C O A \ C o l u m n s \ A C C O U N T   K E Y & g t ; \ P K < / K e y > < / D i a g r a m O b j e c t K e y > < D i a g r a m O b j e c t K e y > < K e y > R e l a t i o n s h i p s \ & l t ; T a b l e s \ A c t u a l \ C o l u m n s \ A C C O U N T   K E Y & g t ; - & l t ; T a b l e s \ C O A \ C o l u m n s \ A C C O U N T   K E Y & g t ; \ C r o s s F i l t e r < / K e y > < / D i a g r a m O b j e c t K e y > < D i a g r a m O b j e c t K e y > < K e y > R e l a t i o n s h i p s \ & l t ; T a b l e s \ A c t u a l \ C o l u m n s \ P E R I O D   K E Y & g t ; - & l t ; T a b l e s \ T i m e S e r i e s \ C o l u m n s \ P E R I O D   K E Y & g t ; < / K e y > < / D i a g r a m O b j e c t K e y > < D i a g r a m O b j e c t K e y > < K e y > R e l a t i o n s h i p s \ & l t ; T a b l e s \ A c t u a l \ C o l u m n s \ P E R I O D   K E Y & g t ; - & l t ; T a b l e s \ T i m e S e r i e s \ C o l u m n s \ P E R I O D   K E Y & g t ; \ F K < / K e y > < / D i a g r a m O b j e c t K e y > < D i a g r a m O b j e c t K e y > < K e y > R e l a t i o n s h i p s \ & l t ; T a b l e s \ A c t u a l \ C o l u m n s \ P E R I O D   K E Y & g t ; - & l t ; T a b l e s \ T i m e S e r i e s \ C o l u m n s \ P E R I O D   K E Y & g t ; \ P K < / K e y > < / D i a g r a m O b j e c t K e y > < D i a g r a m O b j e c t K e y > < K e y > R e l a t i o n s h i p s \ & l t ; T a b l e s \ A c t u a l \ C o l u m n s \ P E R I O D   K E Y & g t ; - & l t ; T a b l e s \ T i m e S e r i e s \ C o l u m n s \ P E R I O D   K E Y & g t ; \ C r o s s F i l t e r < / K e y > < / D i a g r a m O b j e c t K e y > < D i a g r a m O b j e c t K e y > < K e y > R e l a t i o n s h i p s \ & l t ; T a b l e s \ C O A \ C o l u m n s \ H E A D E R   K E Y & g t ; - & l t ; T a b l e s \ H e a d e r \ C o l u m n s \ H E A D E R   K E Y & g t ; < / K e y > < / D i a g r a m O b j e c t K e y > < D i a g r a m O b j e c t K e y > < K e y > R e l a t i o n s h i p s \ & l t ; T a b l e s \ C O A \ C o l u m n s \ H E A D E R   K E Y & g t ; - & l t ; T a b l e s \ H e a d e r \ C o l u m n s \ H E A D E R   K E Y & g t ; \ F K < / K e y > < / D i a g r a m O b j e c t K e y > < D i a g r a m O b j e c t K e y > < K e y > R e l a t i o n s h i p s \ & l t ; T a b l e s \ C O A \ C o l u m n s \ H E A D E R   K E Y & g t ; - & l t ; T a b l e s \ H e a d e r \ C o l u m n s \ H E A D E R   K E Y & g t ; \ P K < / K e y > < / D i a g r a m O b j e c t K e y > < D i a g r a m O b j e c t K e y > < K e y > R e l a t i o n s h i p s \ & l t ; T a b l e s \ C O A \ C o l u m n s \ H E A D E R   K E Y & g t ; - & l t ; T a b l e s \ H e a d e r \ C o l u m n s \ H E A D E R   K E Y & g t ; \ C r o s s F i l t e r < / K e y > < / D i a g r a m O b j e c t K e y > < D i a g r a m O b j e c t K e y > < K e y > R e l a t i o n s h i p s \ & l t ; T a b l e s \ R e p P L S l i c e r \ C o l u m n s \ S C E N A R I O   K E Y & g t ; - & l t ; T a b l e s \ S c e n a r i o \ C o l u m n s \ K E Y & g t ; < / K e y > < / D i a g r a m O b j e c t K e y > < D i a g r a m O b j e c t K e y > < K e y > R e l a t i o n s h i p s \ & l t ; T a b l e s \ R e p P L S l i c e r \ C o l u m n s \ S C E N A R I O   K E Y & g t ; - & l t ; T a b l e s \ S c e n a r i o \ C o l u m n s \ K E Y & g t ; \ F K < / K e y > < / D i a g r a m O b j e c t K e y > < D i a g r a m O b j e c t K e y > < K e y > R e l a t i o n s h i p s \ & l t ; T a b l e s \ R e p P L S l i c e r \ C o l u m n s \ S C E N A R I O   K E Y & g t ; - & l t ; T a b l e s \ S c e n a r i o \ C o l u m n s \ K E Y & g t ; \ P K < / K e y > < / D i a g r a m O b j e c t K e y > < D i a g r a m O b j e c t K e y > < K e y > R e l a t i o n s h i p s \ & l t ; T a b l e s \ R e p P L S l i c e r \ C o l u m n s \ S C E N A R I O   K E Y & g t ; - & l t ; T a b l e s \ S c e n a r i o \ C o l u m n s \ K E Y & g t ; \ C r o s s F i l t e r < / K e y > < / D i a g r a m O b j e c t K e y > < D i a g r a m O b j e c t K e y > < K e y > R e l a t i o n s h i p s \ & l t ; T a b l e s \ R e p P L S l i c e r \ C o l u m n s \ S U M   M E T H O D   K E Y & g t ; - & l t ; T a b l e s \ S u m M e t h o d \ C o l u m n s \ K E Y & g t ; < / K e y > < / D i a g r a m O b j e c t K e y > < D i a g r a m O b j e c t K e y > < K e y > R e l a t i o n s h i p s \ & l t ; T a b l e s \ R e p P L S l i c e r \ C o l u m n s \ S U M   M E T H O D   K E Y & g t ; - & l t ; T a b l e s \ S u m M e t h o d \ C o l u m n s \ K E Y & g t ; \ F K < / K e y > < / D i a g r a m O b j e c t K e y > < D i a g r a m O b j e c t K e y > < K e y > R e l a t i o n s h i p s \ & l t ; T a b l e s \ R e p P L S l i c e r \ C o l u m n s \ S U M   M E T H O D   K E Y & g t ; - & l t ; T a b l e s \ S u m M e t h o d \ C o l u m n s \ K E Y & g t ; \ P K < / K e y > < / D i a g r a m O b j e c t K e y > < D i a g r a m O b j e c t K e y > < K e y > R e l a t i o n s h i p s \ & l t ; T a b l e s \ R e p P L S l i c e r \ C o l u m n s \ S U M   M E T H O D   K E Y & g t ; - & l t ; T a b l e s \ S u m M e t h o d \ C o l u m n s \ K E Y & g t ; \ C r o s s F i l t e r < / K e y > < / D i a g r a m O b j e c t K e y > < D i a g r a m O b j e c t K e y > < K e y > R e l a t i o n s h i p s \ & l t ; T a b l e s \ R e p V a r S l i c e r \ C o l u m n s \ D A T A   T Y P E   K E Y & g t ; - & l t ; T a b l e s \ D a t a T y p e \ C o l u m n s \ K E Y & g t ; < / K e y > < / D i a g r a m O b j e c t K e y > < D i a g r a m O b j e c t K e y > < K e y > R e l a t i o n s h i p s \ & l t ; T a b l e s \ R e p V a r S l i c e r \ C o l u m n s \ D A T A   T Y P E   K E Y & g t ; - & l t ; T a b l e s \ D a t a T y p e \ C o l u m n s \ K E Y & g t ; \ F K < / K e y > < / D i a g r a m O b j e c t K e y > < D i a g r a m O b j e c t K e y > < K e y > R e l a t i o n s h i p s \ & l t ; T a b l e s \ R e p V a r S l i c e r \ C o l u m n s \ D A T A   T Y P E   K E Y & g t ; - & l t ; T a b l e s \ D a t a T y p e \ C o l u m n s \ K E Y & g t ; \ P K < / K e y > < / D i a g r a m O b j e c t K e y > < D i a g r a m O b j e c t K e y > < K e y > R e l a t i o n s h i p s \ & l t ; T a b l e s \ R e p V a r S l i c e r \ C o l u m n s \ D A T A   T Y P E   K E Y & g t ; - & l t ; T a b l e s \ D a t a T y p e \ C o l u m n s \ K E Y & g t ; \ C r o s s F i l t e r < / K e y > < / D i a g r a m O b j e c t K e y > < D i a g r a m O b j e c t K e y > < K e y > R e l a t i o n s h i p s \ & l t ; T a b l e s \ R e p V a r S l i c e r \ C o l u m n s \ S U M   M E T H O D   K E Y & g t ; - & l t ; T a b l e s \ S u m M e t h o d \ C o l u m n s \ K E Y & g t ; < / K e y > < / D i a g r a m O b j e c t K e y > < D i a g r a m O b j e c t K e y > < K e y > R e l a t i o n s h i p s \ & l t ; T a b l e s \ R e p V a r S l i c e r \ C o l u m n s \ S U M   M E T H O D   K E Y & g t ; - & l t ; T a b l e s \ S u m M e t h o d \ C o l u m n s \ K E Y & g t ; \ F K < / K e y > < / D i a g r a m O b j e c t K e y > < D i a g r a m O b j e c t K e y > < K e y > R e l a t i o n s h i p s \ & l t ; T a b l e s \ R e p V a r S l i c e r \ C o l u m n s \ S U M   M E T H O D   K E Y & g t ; - & l t ; T a b l e s \ S u m M e t h o d \ C o l u m n s \ K E Y & g t ; \ P K < / K e y > < / D i a g r a m O b j e c t K e y > < D i a g r a m O b j e c t K e y > < K e y > R e l a t i o n s h i p s \ & l t ; T a b l e s \ R e p V a r S l i c e r \ C o l u m n s \ S U M   M E T H O D   K E Y & g t ; - & l t ; T a b l e s \ S u m M e t h o d \ C o l u m n s \ K E Y & g t ; \ C r o s s F i l t e r < / K e y > < / D i a g r a m O b j e c t K e y > < D i a g r a m O b j e c t K e y > < K e y > T a b l e s \ A c t u a l \ M e a s u r e s \ D B   A c t u a l   A c c o u n t   A m o u n t < / K e y > < / D i a g r a m O b j e c t K e y > < / A l l K e y s > < S e l e c t e d K e y s > < D i a g r a m O b j e c t K e y > < K e y > R e l a t i o n s h i p s \ & l t ; T a b l e s \ R e p V a r S l i c e r \ C o l u m n s \ S U M   M E T H O D   K E Y & g t ; - & l t ; T a b l e s \ S u m M e t h o d \ C o l u m n s \ K E Y & g t ; 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 8 5 1 . 6 1 5 2 4 2 2 7 0 6 6 3 2 < / 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 T a g s \ T a b l e s \ & l t ; T a b l e s \ B u d g e t & g t ; < / K e y > < / a : K e y > < a : V a l u e   i : t y p e = " D i a g r a m D i s p l a y T a g V i e w S t a t e " > < I s N o t F i l t e r e d O u t > t r u e < / I s N o t F i l t e r e d O u t > < / a : V a l u e > < / a : K e y V a l u e O f D i a g r a m O b j e c t K e y a n y T y p e z b w N T n L X > < a : K e y V a l u e O f D i a g r a m O b j e c t K e y a n y T y p e z b w N T n L X > < a : K e y > < K e y > D y n a m i c   T a g s \ T a b l e s \ & l t ; T a b l e s \ A c t u a l & g t ; < / K e y > < / a : K e y > < a : V a l u e   i : t y p e = " D i a g r a m D i s p l a y T a g V i e w S t a t e " > < I s N o t F i l t e r e d O u t > t r u e < / I s N o t F i l t e r e d O u t > < / a : V a l u e > < / a : K e y V a l u e O f D i a g r a m O b j e c t K e y a n y T y p e z b w N T n L X > < a : K e y V a l u e O f D i a g r a m O b j e c t K e y a n y T y p e z b w N T n L X > < a : K e y > < K e y > D y n a m i c   T a g s \ T a b l e s \ & l t ; T a b l e s \ T i m e S e r i e s & g t ; < / K e y > < / a : K e y > < a : V a l u e   i : t y p e = " D i a g r a m D i s p l a y T a g V i e w S t a t e " > < I s N o t F i l t e r e d O u t > t r u e < / I s N o t F i l t e r e d O u t > < / a : V a l u e > < / a : K e y V a l u e O f D i a g r a m O b j e c t K e y a n y T y p e z b w N T n L X > < a : K e y V a l u e O f D i a g r a m O b j e c t K e y a n y T y p e z b w N T n L X > < a : K e y > < K e y > D y n a m i c   T a g s \ T a b l e s \ & l t ; T a b l e s \ C O A & g t ; < / K e y > < / a : K e y > < a : V a l u e   i : t y p e = " D i a g r a m D i s p l a y T a g V i e w S t a t e " > < I s N o t F i l t e r e d O u t > t r u e < / I s N o t F i l t e r e d O u t > < / a : V a l u e > < / a : K e y V a l u e O f D i a g r a m O b j e c t K e y a n y T y p e z b w N T n L X > < a : K e y V a l u e O f D i a g r a m O b j e c t K e y a n y T y p e z b w N T n L X > < a : K e y > < K e y > D y n a m i c   T a g s \ T a b l e s \ & l t ; T a b l e s \ H e a d e r & g t ; < / K e y > < / a : K e y > < a : V a l u e   i : t y p e = " D i a g r a m D i s p l a y T a g V i e w S t a t e " > < I s N o t F i l t e r e d O u t > t r u e < / I s N o t F i l t e r e d O u t > < / a : V a l u e > < / a : K e y V a l u e O f D i a g r a m O b j e c t K e y a n y T y p e z b w N T n L X > < a : K e y V a l u e O f D i a g r a m O b j e c t K e y a n y T y p e z b w N T n L X > < a : K e y > < K e y > D y n a m i c   T a g s \ T a b l e s \ & l t ; T a b l e s \ S c e n a r i o & g t ; < / K e y > < / a : K e y > < a : V a l u e   i : t y p e = " D i a g r a m D i s p l a y T a g V i e w S t a t e " > < I s N o t F i l t e r e d O u t > t r u e < / I s N o t F i l t e r e d O u t > < / a : V a l u e > < / a : K e y V a l u e O f D i a g r a m O b j e c t K e y a n y T y p e z b w N T n L X > < a : K e y V a l u e O f D i a g r a m O b j e c t K e y a n y T y p e z b w N T n L X > < a : K e y > < K e y > D y n a m i c   T a g s \ T a b l e s \ & l t ; T a b l e s \ S u m M e t h o d & g t ; < / K e y > < / a : K e y > < a : V a l u e   i : t y p e = " D i a g r a m D i s p l a y T a g V i e w S t a t e " > < I s N o t F i l t e r e d O u t > t r u e < / I s N o t F i l t e r e d O u t > < / a : V a l u e > < / a : K e y V a l u e O f D i a g r a m O b j e c t K e y a n y T y p e z b w N T n L X > < a : K e y V a l u e O f D i a g r a m O b j e c t K e y a n y T y p e z b w N T n L X > < a : K e y > < K e y > D y n a m i c   T a g s \ T a b l e s \ & l t ; T a b l e s \ D a t a T y p e & g t ; < / K e y > < / a : K e y > < a : V a l u e   i : t y p e = " D i a g r a m D i s p l a y T a g V i e w S t a t e " > < I s N o t F i l t e r e d O u t > t r u e < / I s N o t F i l t e r e d O u t > < / a : V a l u e > < / a : K e y V a l u e O f D i a g r a m O b j e c t K e y a n y T y p e z b w N T n L X > < a : K e y V a l u e O f D i a g r a m O b j e c t K e y a n y T y p e z b w N T n L X > < a : K e y > < K e y > D y n a m i c   T a g s \ T a b l e s \ & l t ; T a b l e s \ H o r A n a l y s i s & g t ; < / K e y > < / a : K e y > < a : V a l u e   i : t y p e = " D i a g r a m D i s p l a y T a g V i e w S t a t e " > < I s N o t F i l t e r e d O u t > t r u e < / I s N o t F i l t e r e d O u t > < / a : V a l u e > < / a : K e y V a l u e O f D i a g r a m O b j e c t K e y a n y T y p e z b w N T n L X > < a : K e y V a l u e O f D i a g r a m O b j e c t K e y a n y T y p e z b w N T n L X > < a : K e y > < K e y > D y n a m i c   T a g s \ T a b l e s \ & l t ; T a b l e s \ R e p P L S l i c e r & g t ; < / K e y > < / a : K e y > < a : V a l u e   i : t y p e = " D i a g r a m D i s p l a y T a g V i e w S t a t e " > < I s N o t F i l t e r e d O u t > t r u e < / I s N o t F i l t e r e d O u t > < / a : V a l u e > < / a : K e y V a l u e O f D i a g r a m O b j e c t K e y a n y T y p e z b w N T n L X > < a : K e y V a l u e O f D i a g r a m O b j e c t K e y a n y T y p e z b w N T n L X > < a : K e y > < K e y > D y n a m i c   T a g s \ T a b l e s \ & l t ; T a b l e s \ R e p V a r S l i c e r & g t ; < / K e y > < / a : K e y > < a : V a l u e   i : t y p e = " D i a g r a m D i s p l a y T a g V i e w S t a t e " > < I s N o t F i l t e r e d O u t > t r u e < / I s N o t F i l t e r e d O u t > < / a : V a l u e > < / a : K e y V a l u e O f D i a g r a m O b j e c t K e y a n y T y p e z b w N T n L X > < a : K e y V a l u e O f D i a g r a m O b j e c t K e y a n y T y p e z b w N T n L X > < a : K e y > < K e y > T a b l e s \ B u d g e t < / K e y > < / a : K e y > < a : V a l u e   i : t y p e = " D i a g r a m D i s p l a y N o d e V i e w S t a t e " > < H e i g h t > 1 5 0 < / H e i g h t > < I s E x p a n d e d > t r u e < / I s E x p a n d e d > < L a y e d O u t > t r u e < / L a y e d O u t > < W i d t h > 2 0 0 < / W i d t h > < / a : V a l u e > < / a : K e y V a l u e O f D i a g r a m O b j e c t K e y a n y T y p e z b w N T n L X > < a : K e y V a l u e O f D i a g r a m O b j e c t K e y a n y T y p e z b w N T n L X > < a : K e y > < K e y > T a b l e s \ B u d g e t \ C o l u m n s \ A C C O U N T   K E Y < / K e y > < / a : K e y > < a : V a l u e   i : t y p e = " D i a g r a m D i s p l a y N o d e V i e w S t a t e " > < H e i g h t > 1 5 0 < / H e i g h t > < I s E x p a n d e d > t r u e < / I s E x p a n d e d > < W i d t h > 2 0 0 < / W i d t h > < / a : V a l u e > < / a : K e y V a l u e O f D i a g r a m O b j e c t K e y a n y T y p e z b w N T n L X > < a : K e y V a l u e O f D i a g r a m O b j e c t K e y a n y T y p e z b w N T n L X > < a : K e y > < K e y > T a b l e s \ B u d g e t \ C o l u m n s \ P E R I O D   K E Y < / K e y > < / a : K e y > < a : V a l u e   i : t y p e = " D i a g r a m D i s p l a y N o d e V i e w S t a t e " > < H e i g h t > 1 5 0 < / H e i g h t > < I s E x p a n d e d > t r u e < / I s E x p a n d e d > < W i d t h > 2 0 0 < / W i d t h > < / a : V a l u e > < / a : K e y V a l u e O f D i a g r a m O b j e c t K e y a n y T y p e z b w N T n L X > < a : K e y V a l u e O f D i a g r a m O b j e c t K e y a n y T y p e z b w N T n L X > < a : K e y > < K e y > T a b l e s \ B u d g e t \ C o l u m n s \ A M O U N T < / K e y > < / a : K e y > < a : V a l u e   i : t y p e = " D i a g r a m D i s p l a y N o d e V i e w S t a t e " > < H e i g h t > 1 5 0 < / H e i g h t > < I s E x p a n d e d > t r u e < / I s E x p a n d e d > < W i d t h > 2 0 0 < / W i d t h > < / a : V a l u e > < / a : K e y V a l u e O f D i a g r a m O b j e c t K e y a n y T y p e z b w N T n L X > < a : K e y V a l u e O f D i a g r a m O b j e c t K e y a n y T y p e z b w N T n L X > < a : K e y > < K e y > T a b l e s \ B u d g e t \ C o l u m n s \ S C E N A R I O   K E Y < / K e y > < / a : K e y > < a : V a l u e   i : t y p e = " D i a g r a m D i s p l a y N o d e V i e w S t a t e " > < H e i g h t > 1 5 0 < / H e i g h t > < I s E x p a n d e d > t r u e < / I s E x p a n d e d > < W i d t h > 2 0 0 < / W i d t h > < / a : V a l u e > < / a : K e y V a l u e O f D i a g r a m O b j e c t K e y a n y T y p e z b w N T n L X > < a : K e y V a l u e O f D i a g r a m O b j e c t K e y a n y T y p e z b w N T n L X > < a : K e y > < K e y > T a b l e s \ B u d g e t \ M e a s u r e s \ B u d g e t   A m o u n t < / K e y > < / a : K e y > < a : V a l u e   i : t y p e = " D i a g r a m D i s p l a y N o d e V i e w S t a t e " > < H e i g h t > 1 5 0 < / H e i g h t > < I s E x p a n d e d > t r u e < / I s E x p a n d e d > < W i d t h > 2 0 0 < / W i d t h > < / a : V a l u e > < / a : K e y V a l u e O f D i a g r a m O b j e c t K e y a n y T y p e z b w N T n L X > < a : K e y V a l u e O f D i a g r a m O b j e c t K e y a n y T y p e z b w N T n L X > < a : K e y > < K e y > T a b l e s \ B u d g e t \ M e a s u r e s \ B u d g e t   A m o u n t   w /   R e p o r t   S i g n < / K e y > < / a : K e y > < a : V a l u e   i : t y p e = " D i a g r a m D i s p l a y N o d e V i e w S t a t e " > < H e i g h t > 1 5 0 < / H e i g h t > < I s E x p a n d e d > t r u e < / I s E x p a n d e d > < W i d t h > 2 0 0 < / W i d t h > < / a : V a l u e > < / a : K e y V a l u e O f D i a g r a m O b j e c t K e y a n y T y p e z b w N T n L X > < a : K e y V a l u e O f D i a g r a m O b j e c t K e y a n y T y p e z b w N T n L X > < a : K e y > < K e y > T a b l e s \ B u d g e t \ M e a s u r e s \ B u d g e t   A m o u n t   w /   C a l c u l a t i o n   S i g n < / K e y > < / a : K e y > < a : V a l u e   i : t y p e = " D i a g r a m D i s p l a y N o d e V i e w S t a t e " > < H e i g h t > 1 5 0 < / H e i g h t > < I s E x p a n d e d > t r u e < / I s E x p a n d e d > < W i d t h > 2 0 0 < / W i d t h > < / a : V a l u e > < / a : K e y V a l u e O f D i a g r a m O b j e c t K e y a n y T y p e z b w N T n L X > < a : K e y V a l u e O f D i a g r a m O b j e c t K e y a n y T y p e z b w N T n L X > < a : K e y > < K e y > T a b l e s \ B u d g e t \ M e a s u r e s \ B u d g e t   R u n n i n g   S u m < / K e y > < / a : K e y > < a : V a l u e   i : t y p e = " D i a g r a m D i s p l a y N o d e V i e w S t a t e " > < H e i g h t > 1 5 0 < / H e i g h t > < I s E x p a n d e d > t r u e < / I s E x p a n d e d > < W i d t h > 2 0 0 < / W i d t h > < / a : V a l u e > < / a : K e y V a l u e O f D i a g r a m O b j e c t K e y a n y T y p e z b w N T n L X > < a : K e y V a l u e O f D i a g r a m O b j e c t K e y a n y T y p e z b w N T n L X > < a : K e y > < K e y > T a b l e s \ B u d g e t \ M e a s u r e s \ B u d g e t   T o t a l   E x p e n s e < / K e y > < / a : K e y > < a : V a l u e   i : t y p e = " D i a g r a m D i s p l a y N o d e V i e w S t a t e " > < H e i g h t > 1 5 0 < / H e i g h t > < I s E x p a n d e d > t r u e < / I s E x p a n d e d > < W i d t h > 2 0 0 < / W i d t h > < / a : V a l u e > < / a : K e y V a l u e O f D i a g r a m O b j e c t K e y a n y T y p e z b w N T n L X > < a : K e y V a l u e O f D i a g r a m O b j e c t K e y a n y T y p e z b w N T n L X > < a : K e y > < K e y > T a b l e s \ B u d g e t \ M e a s u r e s \ B u d g e t   H e a d e r   A m o u n t < / K e y > < / a : K e y > < a : V a l u e   i : t y p e = " D i a g r a m D i s p l a y N o d e V i e w S t a t e " > < H e i g h t > 1 5 0 < / H e i g h t > < I s E x p a n d e d > t r u e < / I s E x p a n d e d > < W i d t h > 2 0 0 < / W i d t h > < / a : V a l u e > < / a : K e y V a l u e O f D i a g r a m O b j e c t K e y a n y T y p e z b w N T n L X > < a : K e y V a l u e O f D i a g r a m O b j e c t K e y a n y T y p e z b w N T n L X > < a : K e y > < K e y > T a b l e s \ B u d g e t \ M e a s u r e s \ B u d g e t   R e p o r t   A m o u n t < / K e y > < / a : K e y > < a : V a l u e   i : t y p e = " D i a g r a m D i s p l a y N o d e V i e w S t a t e " > < H e i g h t > 1 5 0 < / H e i g h t > < I s E x p a n d e d > t r u e < / I s E x p a n d e d > < W i d t h > 2 0 0 < / W i d t h > < / a : V a l u e > < / a : K e y V a l u e O f D i a g r a m O b j e c t K e y a n y T y p e z b w N T n L X > < a : K e y V a l u e O f D i a g r a m O b j e c t K e y a n y T y p e z b w N T n L X > < a : K e y > < K e y > T a b l e s \ B u d g e t \ M e a s u r e s \ B u d g e t   C u m u l a t i v e   A m o u n t < / K e y > < / a : K e y > < a : V a l u e   i : t y p e = " D i a g r a m D i s p l a y N o d e V i e w S t a t e " > < H e i g h t > 1 5 0 < / H e i g h t > < I s E x p a n d e d > t r u e < / I s E x p a n d e d > < W i d t h > 2 0 0 < / W i d t h > < / a : V a l u e > < / a : K e y V a l u e O f D i a g r a m O b j e c t K e y a n y T y p e z b w N T n L X > < a : K e y V a l u e O f D i a g r a m O b j e c t K e y a n y T y p e z b w N T n L X > < a : K e y > < K e y > T a b l e s \ A c t u a l < / K e y > < / a : K e y > < a : V a l u e   i : t y p e = " D i a g r a m D i s p l a y N o d e V i e w S t a t e " > < H e i g h t > 1 5 0 < / H e i g h t > < I s E x p a n d e d > t r u e < / I s E x p a n d e d > < L a y e d O u t > t r u e < / L a y e d O u t > < L e f t > 1 1 0 2 . 9 0 3 8 1 0 5 6 7 6 6 5 9 < / L e f t > < T a b I n d e x > 7 < / T a b I n d e x > < T o p > 3 1 8 < / T o p > < W i d t h > 2 0 0 < / W i d t h > < / a : V a l u e > < / a : K e y V a l u e O f D i a g r a m O b j e c t K e y a n y T y p e z b w N T n L X > < a : K e y V a l u e O f D i a g r a m O b j e c t K e y a n y T y p e z b w N T n L X > < a : K e y > < K e y > T a b l e s \ A c t u a l \ C o l u m n s \ A C C O U N T   K E Y < / K e y > < / a : K e y > < a : V a l u e   i : t y p e = " D i a g r a m D i s p l a y N o d e V i e w S t a t e " > < H e i g h t > 1 5 0 < / H e i g h t > < I s E x p a n d e d > t r u e < / I s E x p a n d e d > < W i d t h > 2 0 0 < / W i d t h > < / a : V a l u e > < / a : K e y V a l u e O f D i a g r a m O b j e c t K e y a n y T y p e z b w N T n L X > < a : K e y V a l u e O f D i a g r a m O b j e c t K e y a n y T y p e z b w N T n L X > < a : K e y > < K e y > T a b l e s \ A c t u a l \ C o l u m n s \ P E R I O D   K E Y < / K e y > < / a : K e y > < a : V a l u e   i : t y p e = " D i a g r a m D i s p l a y N o d e V i e w S t a t e " > < H e i g h t > 1 5 0 < / H e i g h t > < I s E x p a n d e d > t r u e < / I s E x p a n d e d > < W i d t h > 2 0 0 < / W i d t h > < / a : V a l u e > < / a : K e y V a l u e O f D i a g r a m O b j e c t K e y a n y T y p e z b w N T n L X > < a : K e y V a l u e O f D i a g r a m O b j e c t K e y a n y T y p e z b w N T n L X > < a : K e y > < K e y > T a b l e s \ A c t u a l \ C o l u m n s \ A M O U N T < / K e y > < / a : K e y > < a : V a l u e   i : t y p e = " D i a g r a m D i s p l a y N o d e V i e w S t a t e " > < H e i g h t > 1 5 0 < / H e i g h t > < I s E x p a n d e d > t r u e < / I s E x p a n d e d > < W i d t h > 2 0 0 < / W i d t h > < / a : V a l u e > < / a : K e y V a l u e O f D i a g r a m O b j e c t K e y a n y T y p e z b w N T n L X > < a : K e y V a l u e O f D i a g r a m O b j e c t K e y a n y T y p e z b w N T n L X > < a : K e y > < K e y > T a b l e s \ A c t u a l \ C o l u m n s \ S C E N A R I O   K E Y < / K e y > < / a : K e y > < a : V a l u e   i : t y p e = " D i a g r a m D i s p l a y N o d e V i e w S t a t e " > < H e i g h t > 1 5 0 < / H e i g h t > < I s E x p a n d e d > t r u e < / I s E x p a n d e d > < W i d t h > 2 0 0 < / W i d t h > < / a : V a l u e > < / a : K e y V a l u e O f D i a g r a m O b j e c t K e y a n y T y p e z b w N T n L X > < a : K e y V a l u e O f D i a g r a m O b j e c t K e y a n y T y p e z b w N T n L X > < a : K e y > < K e y > T a b l e s \ A c t u a l \ M e a s u r e s \ A c t u a l   A m o u n t < / K e y > < / a : K e y > < a : V a l u e   i : t y p e = " D i a g r a m D i s p l a y N o d e V i e w S t a t e " > < H e i g h t > 1 5 0 < / H e i g h t > < I s E x p a n d e d > t r u e < / I s E x p a n d e d > < W i d t h > 2 0 0 < / W i d t h > < / a : V a l u e > < / a : K e y V a l u e O f D i a g r a m O b j e c t K e y a n y T y p e z b w N T n L X > < a : K e y V a l u e O f D i a g r a m O b j e c t K e y a n y T y p e z b w N T n L X > < a : K e y > < K e y > T a b l e s \ A c t u a l \ M e a s u r e s \ A c t u a l   A m o u n t   w /   R e p o r t   S i g n < / K e y > < / a : K e y > < a : V a l u e   i : t y p e = " D i a g r a m D i s p l a y N o d e V i e w S t a t e " > < H e i g h t > 1 5 0 < / H e i g h t > < I s E x p a n d e d > t r u e < / I s E x p a n d e d > < W i d t h > 2 0 0 < / W i d t h > < / a : V a l u e > < / a : K e y V a l u e O f D i a g r a m O b j e c t K e y a n y T y p e z b w N T n L X > < a : K e y V a l u e O f D i a g r a m O b j e c t K e y a n y T y p e z b w N T n L X > < a : K e y > < K e y > T a b l e s \ A c t u a l \ M e a s u r e s \ A c t u a l   A m o u n t   w /   C a l c u l a t i o n   S i g n < / K e y > < / a : K e y > < a : V a l u e   i : t y p e = " D i a g r a m D i s p l a y N o d e V i e w S t a t e " > < H e i g h t > 1 5 0 < / H e i g h t > < I s E x p a n d e d > t r u e < / I s E x p a n d e d > < W i d t h > 2 0 0 < / W i d t h > < / a : V a l u e > < / a : K e y V a l u e O f D i a g r a m O b j e c t K e y a n y T y p e z b w N T n L X > < a : K e y V a l u e O f D i a g r a m O b j e c t K e y a n y T y p e z b w N T n L X > < a : K e y > < K e y > T a b l e s \ A c t u a l \ M e a s u r e s \ A c t u a l   R u n n i n g   S u m < / K e y > < / a : K e y > < a : V a l u e   i : t y p e = " D i a g r a m D i s p l a y N o d e V i e w S t a t e " > < H e i g h t > 1 5 0 < / H e i g h t > < I s E x p a n d e d > t r u e < / I s E x p a n d e d > < W i d t h > 2 0 0 < / W i d t h > < / a : V a l u e > < / a : K e y V a l u e O f D i a g r a m O b j e c t K e y a n y T y p e z b w N T n L X > < a : K e y V a l u e O f D i a g r a m O b j e c t K e y a n y T y p e z b w N T n L X > < a : K e y > < K e y > T a b l e s \ A c t u a l \ M e a s u r e s \ A c t u a l   T o t a l   E x p e n s e s < / K e y > < / a : K e y > < a : V a l u e   i : t y p e = " D i a g r a m D i s p l a y N o d e V i e w S t a t e " > < H e i g h t > 1 5 0 < / H e i g h t > < I s E x p a n d e d > t r u e < / I s E x p a n d e d > < W i d t h > 2 0 0 < / W i d t h > < / a : V a l u e > < / a : K e y V a l u e O f D i a g r a m O b j e c t K e y a n y T y p e z b w N T n L X > < a : K e y V a l u e O f D i a g r a m O b j e c t K e y a n y T y p e z b w N T n L X > < a : K e y > < K e y > T a b l e s \ A c t u a l \ M e a s u r e s \ A c t u a l   H e a d e r   A m o u n t < / K e y > < / a : K e y > < a : V a l u e   i : t y p e = " D i a g r a m D i s p l a y N o d e V i e w S t a t e " > < H e i g h t > 1 5 0 < / H e i g h t > < I s E x p a n d e d > t r u e < / I s E x p a n d e d > < W i d t h > 2 0 0 < / W i d t h > < / a : V a l u e > < / a : K e y V a l u e O f D i a g r a m O b j e c t K e y a n y T y p e z b w N T n L X > < a : K e y V a l u e O f D i a g r a m O b j e c t K e y a n y T y p e z b w N T n L X > < a : K e y > < K e y > T a b l e s \ A c t u a l \ M e a s u r e s \ A c t u a l   R e p o r t   A m o u n t < / K e y > < / a : K e y > < a : V a l u e   i : t y p e = " D i a g r a m D i s p l a y N o d e V i e w S t a t e " > < H e i g h t > 1 5 0 < / H e i g h t > < I s E x p a n d e d > t r u e < / I s E x p a n d e d > < W i d t h > 2 0 0 < / W i d t h > < / a : V a l u e > < / a : K e y V a l u e O f D i a g r a m O b j e c t K e y a n y T y p e z b w N T n L X > < a : K e y V a l u e O f D i a g r a m O b j e c t K e y a n y T y p e z b w N T n L X > < a : K e y > < K e y > T a b l e s \ A c t u a l \ M e a s u r e s \ H e a d e r   D e t a i l < / K e y > < / a : K e y > < a : V a l u e   i : t y p e = " D i a g r a m D i s p l a y N o d e V i e w S t a t e " > < H e i g h t > 1 5 0 < / H e i g h t > < I s E x p a n d e d > t r u e < / I s E x p a n d e d > < W i d t h > 2 0 0 < / W i d t h > < / a : V a l u e > < / a : K e y V a l u e O f D i a g r a m O b j e c t K e y a n y T y p e z b w N T n L X > < a : K e y V a l u e O f D i a g r a m O b j e c t K e y a n y T y p e z b w N T n L X > < a : K e y > < K e y > T a b l e s \ A c t u a l \ M e a s u r e s \ H e a d e r   C a l c u l a t i o n < / K e y > < / a : K e y > < a : V a l u e   i : t y p e = " D i a g r a m D i s p l a y N o d e V i e w S t a t e " > < H e i g h t > 1 5 0 < / H e i g h t > < I s E x p a n d e d > t r u e < / I s E x p a n d e d > < W i d t h > 2 0 0 < / W i d t h > < / a : V a l u e > < / a : K e y V a l u e O f D i a g r a m O b j e c t K e y a n y T y p e z b w N T n L X > < a : K e y V a l u e O f D i a g r a m O b j e c t K e y a n y T y p e z b w N T n L X > < a : K e y > < K e y > T a b l e s \ A c t u a l \ M e a s u r e s \ A c c o u n t   I s F i l t e r e d < / K e y > < / a : K e y > < a : V a l u e   i : t y p e = " D i a g r a m D i s p l a y N o d e V i e w S t a t e " > < H e i g h t > 1 5 0 < / H e i g h t > < I s E x p a n d e d > t r u e < / I s E x p a n d e d > < W i d t h > 2 0 0 < / W i d t h > < / a : V a l u e > < / a : K e y V a l u e O f D i a g r a m O b j e c t K e y a n y T y p e z b w N T n L X > < a : K e y V a l u e O f D i a g r a m O b j e c t K e y a n y T y p e z b w N T n L X > < a : K e y > < K e y > T a b l e s \ A c t u a l \ M e a s u r e s \ V a r   $ < / K e y > < / a : K e y > < a : V a l u e   i : t y p e = " D i a g r a m D i s p l a y N o d e V i e w S t a t e " > < H e i g h t > 1 5 0 < / H e i g h t > < I s E x p a n d e d > t r u e < / I s E x p a n d e d > < W i d t h > 2 0 0 < / W i d t h > < / a : V a l u e > < / a : K e y V a l u e O f D i a g r a m O b j e c t K e y a n y T y p e z b w N T n L X > < a : K e y V a l u e O f D i a g r a m O b j e c t K e y a n y T y p e z b w N T n L X > < a : K e y > < K e y > T a b l e s \ A c t u a l \ M e a s u r e s \ V a r   % < / K e y > < / a : K e y > < a : V a l u e   i : t y p e = " D i a g r a m D i s p l a y N o d e V i e w S t a t e " > < H e i g h t > 1 5 0 < / H e i g h t > < I s E x p a n d e d > t r u e < / I s E x p a n d e d > < W i d t h > 2 0 0 < / W i d t h > < / a : V a l u e > < / a : K e y V a l u e O f D i a g r a m O b j e c t K e y a n y T y p e z b w N T n L X > < a : K e y V a l u e O f D i a g r a m O b j e c t K e y a n y T y p e z b w N T n L X > < a : K e y > < K e y > T a b l e s \ A c t u a l \ M e a s u r e s \ A c t u a l   P r i o r   F i s c a l   Y e a r < / K e y > < / a : K e y > < a : V a l u e   i : t y p e = " D i a g r a m D i s p l a y N o d e V i e w S t a t e " > < H e i g h t > 1 5 0 < / H e i g h t > < I s E x p a n d e d > t r u e < / I s E x p a n d e d > < W i d t h > 2 0 0 < / W i d t h > < / a : V a l u e > < / a : K e y V a l u e O f D i a g r a m O b j e c t K e y a n y T y p e z b w N T n L X > < a : K e y V a l u e O f D i a g r a m O b j e c t K e y a n y T y p e z b w N T n L X > < a : K e y > < K e y > T a b l e s \ A c t u a l \ M e a s u r e s \ A c t u a l   P r i o r   Q u a r t e r < / K e y > < / a : K e y > < a : V a l u e   i : t y p e = " D i a g r a m D i s p l a y N o d e V i e w S t a t e " > < H e i g h t > 1 5 0 < / H e i g h t > < I s E x p a n d e d > t r u e < / I s E x p a n d e d > < W i d t h > 2 0 0 < / W i d t h > < / a : V a l u e > < / a : K e y V a l u e O f D i a g r a m O b j e c t K e y a n y T y p e z b w N T n L X > < a : K e y V a l u e O f D i a g r a m O b j e c t K e y a n y T y p e z b w N T n L X > < a : K e y > < K e y > T a b l e s \ A c t u a l \ M e a s u r e s \ A c t u a l   P r i o r   P e r i o d   A m o u n t < / K e y > < / a : K e y > < a : V a l u e   i : t y p e = " D i a g r a m D i s p l a y N o d e V i e w S t a t e " > < H e i g h t > 1 5 0 < / H e i g h t > < I s E x p a n d e d > t r u e < / I s E x p a n d e d > < W i d t h > 2 0 0 < / W i d t h > < / a : V a l u e > < / a : K e y V a l u e O f D i a g r a m O b j e c t K e y a n y T y p e z b w N T n L X > < a : K e y V a l u e O f D i a g r a m O b j e c t K e y a n y T y p e z b w N T n L X > < a : K e y > < K e y > T a b l e s \ A c t u a l \ M e a s u r e s \ C h a n g e   $   v s   P r i o r   P e r i o d < / K e y > < / a : K e y > < a : V a l u e   i : t y p e = " D i a g r a m D i s p l a y N o d e V i e w S t a t e " > < H e i g h t > 1 5 0 < / H e i g h t > < I s E x p a n d e d > t r u e < / I s E x p a n d e d > < W i d t h > 2 0 0 < / W i d t h > < / a : V a l u e > < / a : K e y V a l u e O f D i a g r a m O b j e c t K e y a n y T y p e z b w N T n L X > < a : K e y V a l u e O f D i a g r a m O b j e c t K e y a n y T y p e z b w N T n L X > < a : K e y > < K e y > T a b l e s \ A c t u a l \ M e a s u r e s \ C h a n g e   %   v s   P r i o r   P e r i o d < / K e y > < / a : K e y > < a : V a l u e   i : t y p e = " D i a g r a m D i s p l a y N o d e V i e w S t a t e " > < H e i g h t > 1 5 0 < / H e i g h t > < I s E x p a n d e d > t r u e < / I s E x p a n d e d > < W i d t h > 2 0 0 < / W i d t h > < / a : V a l u e > < / a : K e y V a l u e O f D i a g r a m O b j e c t K e y a n y T y p e z b w N T n L X > < a : K e y V a l u e O f D i a g r a m O b j e c t K e y a n y T y p e z b w N T n L X > < a : K e y > < K e y > T a b l e s \ A c t u a l \ M e a s u r e s \ A c t u a l   B a s e   Y e a r   A m o u n t < / K e y > < / a : K e y > < a : V a l u e   i : t y p e = " D i a g r a m D i s p l a y N o d e V i e w S t a t e " > < H e i g h t > 1 5 0 < / H e i g h t > < I s E x p a n d e d > t r u e < / I s E x p a n d e d > < W i d t h > 2 0 0 < / W i d t h > < / a : V a l u e > < / a : K e y V a l u e O f D i a g r a m O b j e c t K e y a n y T y p e z b w N T n L X > < a : K e y V a l u e O f D i a g r a m O b j e c t K e y a n y T y p e z b w N T n L X > < a : K e y > < K e y > T a b l e s \ A c t u a l \ M e a s u r e s \ A c t u a l   Y o Y % < / K e y > < / a : K e y > < a : V a l u e   i : t y p e = " D i a g r a m D i s p l a y N o d e V i e w S t a t e " > < H e i g h t > 1 5 0 < / H e i g h t > < I s E x p a n d e d > t r u e < / I s E x p a n d e d > < W i d t h > 2 0 0 < / W i d t h > < / a : V a l u e > < / a : K e y V a l u e O f D i a g r a m O b j e c t K e y a n y T y p e z b w N T n L X > < a : K e y V a l u e O f D i a g r a m O b j e c t K e y a n y T y p e z b w N T n L X > < a : K e y > < K e y > T a b l e s \ A c t u a l \ M e a s u r e s \ A c t u a l   B a s e   Q u a r t e r   A m o u n t < / K e y > < / a : K e y > < a : V a l u e   i : t y p e = " D i a g r a m D i s p l a y N o d e V i e w S t a t e " > < H e i g h t > 1 5 0 < / H e i g h t > < I s E x p a n d e d > t r u e < / I s E x p a n d e d > < W i d t h > 2 0 0 < / W i d t h > < / a : V a l u e > < / a : K e y V a l u e O f D i a g r a m O b j e c t K e y a n y T y p e z b w N T n L X > < a : K e y V a l u e O f D i a g r a m O b j e c t K e y a n y T y p e z b w N T n L X > < a : K e y > < K e y > T a b l e s \ A c t u a l \ M e a s u r e s \ A c t u a l   B a s e   P e r i o d   A m o u n t < / K e y > < / a : K e y > < a : V a l u e   i : t y p e = " D i a g r a m D i s p l a y N o d e V i e w S t a t e " > < H e i g h t > 1 5 0 < / H e i g h t > < I s E x p a n d e d > t r u e < / I s E x p a n d e d > < W i d t h > 2 0 0 < / W i d t h > < / a : V a l u e > < / a : K e y V a l u e O f D i a g r a m O b j e c t K e y a n y T y p e z b w N T n L X > < a : K e y V a l u e O f D i a g r a m O b j e c t K e y a n y T y p e z b w N T n L X > < a : K e y > < K e y > T a b l e s \ A c t u a l \ M e a s u r e s \ G r o w t h   $ < / K e y > < / a : K e y > < a : V a l u e   i : t y p e = " D i a g r a m D i s p l a y N o d e V i e w S t a t e " > < H e i g h t > 1 5 0 < / H e i g h t > < I s E x p a n d e d > t r u e < / I s E x p a n d e d > < W i d t h > 2 0 0 < / W i d t h > < / a : V a l u e > < / a : K e y V a l u e O f D i a g r a m O b j e c t K e y a n y T y p e z b w N T n L X > < a : K e y V a l u e O f D i a g r a m O b j e c t K e y a n y T y p e z b w N T n L X > < a : K e y > < K e y > T a b l e s \ A c t u a l \ M e a s u r e s \ G r o w t h   % < / K e y > < / a : K e y > < a : V a l u e   i : t y p e = " D i a g r a m D i s p l a y N o d e V i e w S t a t e " > < H e i g h t > 1 5 0 < / H e i g h t > < I s E x p a n d e d > t r u e < / I s E x p a n d e d > < W i d t h > 2 0 0 < / W i d t h > < / a : V a l u e > < / a : K e y V a l u e O f D i a g r a m O b j e c t K e y a n y T y p e z b w N T n L X > < a : K e y V a l u e O f D i a g r a m O b j e c t K e y a n y T y p e z b w N T n L X > < a : K e y > < K e y > T a b l e s \ A c t u a l \ M e a s u r e s \ A c t u a l   S a m e   Q u a r t e r   L a s t   Y e a r < / K e y > < / a : K e y > < a : V a l u e   i : t y p e = " D i a g r a m D i s p l a y N o d e V i e w S t a t e " > < H e i g h t > 1 5 0 < / H e i g h t > < I s E x p a n d e d > t r u e < / I s E x p a n d e d > < W i d t h > 2 0 0 < / W i d t h > < / a : V a l u e > < / a : K e y V a l u e O f D i a g r a m O b j e c t K e y a n y T y p e z b w N T n L X > < a : K e y V a l u e O f D i a g r a m O b j e c t K e y a n y T y p e z b w N T n L X > < a : K e y > < K e y > T a b l e s \ A c t u a l \ M e a s u r e s \ A c t u a l   Q o Q $ < / K e y > < / a : K e y > < a : V a l u e   i : t y p e = " D i a g r a m D i s p l a y N o d e V i e w S t a t e " > < H e i g h t > 1 5 0 < / H e i g h t > < I s E x p a n d e d > t r u e < / I s E x p a n d e d > < W i d t h > 2 0 0 < / W i d t h > < / a : V a l u e > < / a : K e y V a l u e O f D i a g r a m O b j e c t K e y a n y T y p e z b w N T n L X > < a : K e y V a l u e O f D i a g r a m O b j e c t K e y a n y T y p e z b w N T n L X > < a : K e y > < K e y > T a b l e s \ A c t u a l \ M e a s u r e s \ A c t u a l   Q o Q % < / K e y > < / a : K e y > < a : V a l u e   i : t y p e = " D i a g r a m D i s p l a y N o d e V i e w S t a t e " > < H e i g h t > 1 5 0 < / H e i g h t > < I s E x p a n d e d > t r u e < / I s E x p a n d e d > < W i d t h > 2 0 0 < / W i d t h > < / a : V a l u e > < / a : K e y V a l u e O f D i a g r a m O b j e c t K e y a n y T y p e z b w N T n L X > < a : K e y V a l u e O f D i a g r a m O b j e c t K e y a n y T y p e z b w N T n L X > < a : K e y > < K e y > T a b l e s \ A c t u a l \ M e a s u r e s \ A c t u a l   P o P % < / K e y > < / a : K e y > < a : V a l u e   i : t y p e = " D i a g r a m D i s p l a y N o d e V i e w S t a t e " > < H e i g h t > 1 5 0 < / H e i g h t > < I s E x p a n d e d > t r u e < / I s E x p a n d e d > < W i d t h > 2 0 0 < / W i d t h > < / a : V a l u e > < / a : K e y V a l u e O f D i a g r a m O b j e c t K e y a n y T y p e z b w N T n L X > < a : K e y V a l u e O f D i a g r a m O b j e c t K e y a n y T y p e z b w N T n L X > < a : K e y > < K e y > T a b l e s \ A c t u a l \ M e a s u r e s \ A c t u a l   C u m u l a t i v e   A m o u n t < / K e y > < / a : K e y > < a : V a l u e   i : t y p e = " D i a g r a m D i s p l a y N o d e V i e w S t a t e " > < H e i g h t > 1 5 0 < / H e i g h t > < I s E x p a n d e d > t r u e < / I s E x p a n d e d > < W i d t h > 2 0 0 < / W i d t h > < / a : V a l u e > < / a : K e y V a l u e O f D i a g r a m O b j e c t K e y a n y T y p e z b w N T n L X > < a : K e y V a l u e O f D i a g r a m O b j e c t K e y a n y T y p e z b w N T n L X > < a : K e y > < K e y > T a b l e s \ A c t u a l \ M e a s u r e s \ S u b - h e a d e r   I s F i l t e r e d < / K e y > < / a : K e y > < a : V a l u e   i : t y p e = " D i a g r a m D i s p l a y N o d e V i e w S t a t e " > < H e i g h t > 1 5 0 < / H e i g h t > < I s E x p a n d e d > t r u e < / I s E x p a n d e d > < W i d t h > 2 0 0 < / W i d t h > < / a : V a l u e > < / a : K e y V a l u e O f D i a g r a m O b j e c t K e y a n y T y p e z b w N T n L X > < a : K e y V a l u e O f D i a g r a m O b j e c t K e y a n y T y p e z b w N T n L X > < a : K e y > < K e y > T a b l e s \ A c t u a l \ M e a s u r e s \ S u b   H e a d e r   D e t a i l < / K e y > < / a : K e y > < a : V a l u e   i : t y p e = " D i a g r a m D i s p l a y N o d e V i e w S t a t e " > < H e i g h t > 1 5 0 < / H e i g h t > < I s E x p a n d e d > t r u e < / I s E x p a n d e d > < W i d t h > 2 0 0 < / W i d t h > < / a : V a l u e > < / a : K e y V a l u e O f D i a g r a m O b j e c t K e y a n y T y p e z b w N T n L X > < a : K e y V a l u e O f D i a g r a m O b j e c t K e y a n y T y p e z b w N T n L X > < a : K e y > < K e y > T a b l e s \ A c t u a l \ M e a s u r e s \ P L   A m o u n t < / K e y > < / a : K e y > < a : V a l u e   i : t y p e = " D i a g r a m D i s p l a y N o d e V i e w S t a t e " > < H e i g h t > 1 5 0 < / H e i g h t > < I s E x p a n d e d > t r u e < / I s E x p a n d e d > < W i d t h > 2 0 0 < / W i d t h > < / a : V a l u e > < / a : K e y V a l u e O f D i a g r a m O b j e c t K e y a n y T y p e z b w N T n L X > < a : K e y V a l u e O f D i a g r a m O b j e c t K e y a n y T y p e z b w N T n L X > < a : K e y > < K e y > T a b l e s \ A c t u a l \ M e a s u r e s \ H o r i z o n t a l   A n a l y s i s   A m o u n t < / K e y > < / a : K e y > < a : V a l u e   i : t y p e = " D i a g r a m D i s p l a y N o d e V i e w S t a t e " > < H e i g h t > 1 5 0 < / H e i g h t > < I s E x p a n d e d > t r u e < / I s E x p a n d e d > < W i d t h > 2 0 0 < / W i d t h > < / a : V a l u e > < / a : K e y V a l u e O f D i a g r a m O b j e c t K e y a n y T y p e z b w N T n L X > < a : K e y V a l u e O f D i a g r a m O b j e c t K e y a n y T y p e z b w N T n L X > < a : K e y > < K e y > T a b l e s \ A c t u a l \ M e a s u r e s \ R e v e n u e < / K e y > < / a : K e y > < a : V a l u e   i : t y p e = " D i a g r a m D i s p l a y N o d e V i e w S t a t e " > < H e i g h t > 1 5 0 < / H e i g h t > < I s E x p a n d e d > t r u e < / I s E x p a n d e d > < W i d t h > 2 0 0 < / W i d t h > < / a : V a l u e > < / a : K e y V a l u e O f D i a g r a m O b j e c t K e y a n y T y p e z b w N T n L X > < a : K e y V a l u e O f D i a g r a m O b j e c t K e y a n y T y p e z b w N T n L X > < a : K e y > < K e y > T a b l e s \ A c t u a l \ M e a s u r e s \ %   O v e r   R e v e n u e < / K e y > < / a : K e y > < a : V a l u e   i : t y p e = " D i a g r a m D i s p l a y N o d e V i e w S t a t e " > < H e i g h t > 1 5 0 < / H e i g h t > < I s E x p a n d e d > t r u e < / I s E x p a n d e d > < W i d t h > 2 0 0 < / W i d t h > < / a : V a l u e > < / a : K e y V a l u e O f D i a g r a m O b j e c t K e y a n y T y p e z b w N T n L X > < a : K e y V a l u e O f D i a g r a m O b j e c t K e y a n y T y p e z b w N T n L X > < a : K e y > < K e y > T a b l e s \ A c t u a l \ M e a s u r e s \ R e v e n u e   C u m u l a t i v e < / K e y > < / a : K e y > < a : V a l u e   i : t y p e = " D i a g r a m D i s p l a y N o d e V i e w S t a t e " > < H e i g h t > 1 5 0 < / H e i g h t > < I s E x p a n d e d > t r u e < / I s E x p a n d e d > < W i d t h > 2 0 0 < / W i d t h > < / a : V a l u e > < / a : K e y V a l u e O f D i a g r a m O b j e c t K e y a n y T y p e z b w N T n L X > < a : K e y V a l u e O f D i a g r a m O b j e c t K e y a n y T y p e z b w N T n L X > < a : K e y > < K e y > T a b l e s \ A c t u a l \ M e a s u r e s \ %   O v e r   R e v e n u e   C u m u l a t i v e < / K e y > < / a : K e y > < a : V a l u e   i : t y p e = " D i a g r a m D i s p l a y N o d e V i e w S t a t e " > < H e i g h t > 1 5 0 < / H e i g h t > < I s E x p a n d e d > t r u e < / I s E x p a n d e d > < W i d t h > 2 0 0 < / W i d t h > < / a : V a l u e > < / a : K e y V a l u e O f D i a g r a m O b j e c t K e y a n y T y p e z b w N T n L X > < a : K e y V a l u e O f D i a g r a m O b j e c t K e y a n y T y p e z b w N T n L X > < a : K e y > < K e y > T a b l e s \ A c t u a l \ M e a s u r e s \ V e r t i c a l   A n a l y s i s   A m o u n t < / K e y > < / a : K e y > < a : V a l u e   i : t y p e = " D i a g r a m D i s p l a y N o d e V i e w S t a t e " > < H e i g h t > 1 5 0 < / H e i g h t > < I s E x p a n d e d > t r u e < / I s E x p a n d e d > < W i d t h > 2 0 0 < / W i d t h > < / a : V a l u e > < / a : K e y V a l u e O f D i a g r a m O b j e c t K e y a n y T y p e z b w N T n L X > < a : K e y V a l u e O f D i a g r a m O b j e c t K e y a n y T y p e z b w N T n L X > < a : K e y > < K e y > T a b l e s \ A c t u a l \ M e a s u r e s \ V a r   $   C u m u l a t i v e < / K e y > < / a : K e y > < a : V a l u e   i : t y p e = " D i a g r a m D i s p l a y N o d e V i e w S t a t e " > < H e i g h t > 1 5 0 < / H e i g h t > < I s E x p a n d e d > t r u e < / I s E x p a n d e d > < W i d t h > 2 0 0 < / W i d t h > < / a : V a l u e > < / a : K e y V a l u e O f D i a g r a m O b j e c t K e y a n y T y p e z b w N T n L X > < a : K e y V a l u e O f D i a g r a m O b j e c t K e y a n y T y p e z b w N T n L X > < a : K e y > < K e y > T a b l e s \ A c t u a l \ M e a s u r e s \ V a r   %   C u m u l a t i v e < / K e y > < / a : K e y > < a : V a l u e   i : t y p e = " D i a g r a m D i s p l a y N o d e V i e w S t a t e " > < H e i g h t > 1 5 0 < / H e i g h t > < I s E x p a n d e d > t r u e < / I s E x p a n d e d > < W i d t h > 2 0 0 < / W i d t h > < / a : V a l u e > < / a : K e y V a l u e O f D i a g r a m O b j e c t K e y a n y T y p e z b w N T n L X > < a : K e y V a l u e O f D i a g r a m O b j e c t K e y a n y T y p e z b w N T n L X > < a : K e y > < K e y > T a b l e s \ A c t u a l \ M e a s u r e s \ V a r i a n c e   A n a l y s i s   A m o u n t < / K e y > < / a : K e y > < a : V a l u e   i : t y p e = " D i a g r a m D i s p l a y N o d e V i e w S t a t e " > < H e i g h t > 1 5 0 < / H e i g h t > < I s E x p a n d e d > t r u e < / I s E x p a n d e d > < W i d t h > 2 0 0 < / W i d t h > < / a : V a l u e > < / a : K e y V a l u e O f D i a g r a m O b j e c t K e y a n y T y p e z b w N T n L X > < a : K e y V a l u e O f D i a g r a m O b j e c t K e y a n y T y p e z b w N T n L X > < a : K e y > < K e y > T a b l e s \ A c t u a l \ M e a s u r e s \ D B   A c t u a l   A c c o u n t   A m o u n t < / K e y > < / a : K e y > < a : V a l u e   i : t y p e = " D i a g r a m D i s p l a y N o d e V i e w S t a t e " > < H e i g h t > 1 5 0 < / H e i g h t > < I s E x p a n d e d > t r u e < / I s E x p a n d e d > < W i d t h > 2 0 0 < / W i d t h > < / a : V a l u e > < / a : K e y V a l u e O f D i a g r a m O b j e c t K e y a n y T y p e z b w N T n L X > < a : K e y V a l u e O f D i a g r a m O b j e c t K e y a n y T y p e z b w N T n L X > < a : K e y > < K e y > T a b l e s \ A c t u a l \ T a b l e s \ A c t u a l \ M e a s u r e s \ A c c o u n t   A n a l y s i s   A m o u n t \ A d d i t i o n a l   I n f o \ E r r o r < / K e y > < / a : K e y > < a : V a l u e   i : t y p e = " D i a g r a m D i s p l a y V i e w S t a t e I D i a g r a m T a g A d d i t i o n a l I n f o " / > < / a : K e y V a l u e O f D i a g r a m O b j e c t K e y a n y T y p e z b w N T n L X > < a : K e y V a l u e O f D i a g r a m O b j e c t K e y a n y T y p e z b w N T n L X > < a : K e y > < K e y > T a b l e s \ T i m e S e r i e s < / K e y > < / a : K e y > < a : V a l u e   i : t y p e = " D i a g r a m D i s p l a y N o d e V i e w S t a t e " > < H e i g h t > 1 5 0 < / H e i g h t > < I s E x p a n d e d > t r u e < / I s E x p a n d e d > < L a y e d O u t > t r u e < / L a y e d O u t > < L e f t > 5 0 4 . 8 0 7 6 2 1 1 3 5 3 3 1 6 < / L e f t > < T a b I n d e x > 3 < / T a b I n d e x > < T o p > 2 4 0 < / T o p > < W i d t h > 2 0 0 < / W i d t h > < / a : V a l u e > < / a : K e y V a l u e O f D i a g r a m O b j e c t K e y a n y T y p e z b w N T n L X > < a : K e y V a l u e O f D i a g r a m O b j e c t K e y a n y T y p e z b w N T n L X > < a : K e y > < K e y > T a b l e s \ T i m e S e r i e s \ C o l u m n s \ P E R I O D   K E Y < / K e y > < / a : K e y > < a : V a l u e   i : t y p e = " D i a g r a m D i s p l a y N o d e V i e w S t a t e " > < H e i g h t > 1 5 0 < / H e i g h t > < I s E x p a n d e d > t r u e < / I s E x p a n d e d > < W i d t h > 2 0 0 < / W i d t h > < / a : V a l u e > < / a : K e y V a l u e O f D i a g r a m O b j e c t K e y a n y T y p e z b w N T n L X > < a : K e y V a l u e O f D i a g r a m O b j e c t K e y a n y T y p e z b w N T n L X > < a : K e y > < K e y > T a b l e s \ T i m e S e r i e s \ C o l u m n s \ E O P E R I O D   K E Y < / K e y > < / a : K e y > < a : V a l u e   i : t y p e = " D i a g r a m D i s p l a y N o d e V i e w S t a t e " > < H e i g h t > 1 5 0 < / H e i g h t > < I s E x p a n d e d > t r u e < / I s E x p a n d e d > < W i d t h > 2 0 0 < / W i d t h > < / a : V a l u e > < / a : K e y V a l u e O f D i a g r a m O b j e c t K e y a n y T y p e z b w N T n L X > < a : K e y V a l u e O f D i a g r a m O b j e c t K e y a n y T y p e z b w N T n L X > < a : K e y > < K e y > T a b l e s \ T i m e S e r i e s \ C o l u m n s \ C A L E N D A R   Y E A R < / K e y > < / a : K e y > < a : V a l u e   i : t y p e = " D i a g r a m D i s p l a y N o d e V i e w S t a t e " > < H e i g h t > 1 5 0 < / H e i g h t > < I s E x p a n d e d > t r u e < / I s E x p a n d e d > < W i d t h > 2 0 0 < / W i d t h > < / a : V a l u e > < / a : K e y V a l u e O f D i a g r a m O b j e c t K e y a n y T y p e z b w N T n L X > < a : K e y V a l u e O f D i a g r a m O b j e c t K e y a n y T y p e z b w N T n L X > < a : K e y > < K e y > T a b l e s \ T i m e S e r i e s \ C o l u m n s \ M O N T H   K E Y < / K e y > < / a : K e y > < a : V a l u e   i : t y p e = " D i a g r a m D i s p l a y N o d e V i e w S t a t e " > < H e i g h t > 1 5 0 < / H e i g h t > < I s E x p a n d e d > t r u e < / I s E x p a n d e d > < W i d t h > 2 0 0 < / W i d t h > < / a : V a l u e > < / a : K e y V a l u e O f D i a g r a m O b j e c t K e y a n y T y p e z b w N T n L X > < a : K e y V a l u e O f D i a g r a m O b j e c t K e y a n y T y p e z b w N T n L X > < a : K e y > < K e y > T a b l e s \ T i m e S e r i e s \ C o l u m n s \ F I S C A L   Y E A R < / K e y > < / a : K e y > < a : V a l u e   i : t y p e = " D i a g r a m D i s p l a y N o d e V i e w S t a t e " > < H e i g h t > 1 5 0 < / H e i g h t > < I s E x p a n d e d > t r u e < / I s E x p a n d e d > < W i d t h > 2 0 0 < / W i d t h > < / a : V a l u e > < / a : K e y V a l u e O f D i a g r a m O b j e c t K e y a n y T y p e z b w N T n L X > < a : K e y V a l u e O f D i a g r a m O b j e c t K e y a n y T y p e z b w N T n L X > < a : K e y > < K e y > T a b l e s \ T i m e S e r i e s \ C o l u m n s \ Q U A R T E R   L A B E L < / K e y > < / a : K e y > < a : V a l u e   i : t y p e = " D i a g r a m D i s p l a y N o d e V i e w S t a t e " > < H e i g h t > 1 5 0 < / H e i g h t > < I s E x p a n d e d > t r u e < / I s E x p a n d e d > < W i d t h > 2 0 0 < / W i d t h > < / a : V a l u e > < / a : K e y V a l u e O f D i a g r a m O b j e c t K e y a n y T y p e z b w N T n L X > < a : K e y V a l u e O f D i a g r a m O b j e c t K e y a n y T y p e z b w N T n L X > < a : K e y > < K e y > T a b l e s \ T i m e S e r i e s \ C o l u m n s \ E O P E R I O D   L A B E L < / K e y > < / a : K e y > < a : V a l u e   i : t y p e = " D i a g r a m D i s p l a y N o d e V i e w S t a t e " > < H e i g h t > 1 5 0 < / H e i g h t > < I s E x p a n d e d > t r u e < / I s E x p a n d e d > < W i d t h > 2 0 0 < / W i d t h > < / a : V a l u e > < / a : K e y V a l u e O f D i a g r a m O b j e c t K e y a n y T y p e z b w N T n L X > < a : K e y V a l u e O f D i a g r a m O b j e c t K e y a n y T y p e z b w N T n L X > < a : K e y > < K e y > T a b l e s \ T i m e S e r i e s \ C o l u m n s \ Q U A R T E R   K E Y < / K e y > < / a : K e y > < a : V a l u e   i : t y p e = " D i a g r a m D i s p l a y N o d e V i e w S t a t e " > < H e i g h t > 1 5 0 < / H e i g h t > < I s E x p a n d e d > t r u e < / I s E x p a n d e d > < W i d t h > 2 0 0 < / W i d t h > < / a : V a l u e > < / a : K e y V a l u e O f D i a g r a m O b j e c t K e y a n y T y p e z b w N T n L X > < a : K e y V a l u e O f D i a g r a m O b j e c t K e y a n y T y p e z b w N T n L X > < a : K e y > < K e y > T a b l e s \ T i m e S e r i e s \ M e a s u r e s \ P e r i o d   S e l e c t e d < / K e y > < / a : K e y > < a : V a l u e   i : t y p e = " D i a g r a m D i s p l a y N o d e V i e w S t a t e " > < H e i g h t > 1 5 0 < / H e i g h t > < I s E x p a n d e d > t r u e < / I s E x p a n d e d > < W i d t h > 2 0 0 < / W i d t h > < / a : V a l u e > < / a : K e y V a l u e O f D i a g r a m O b j e c t K e y a n y T y p e z b w N T n L X > < a : K e y V a l u e O f D i a g r a m O b j e c t K e y a n y T y p e z b w N T n L X > < a : K e y > < K e y > T a b l e s \ T i m e S e r i e s \ T a b l e s \ T i m e S e r i e s \ M e a s u r e s \ P e r i o d   S e l e c t e d \ A d d i t i o n a l   I n f o \ E r r o r < / K e y > < / a : K e y > < a : V a l u e   i : t y p e = " D i a g r a m D i s p l a y V i e w S t a t e I D i a g r a m T a g A d d i t i o n a l I n f o " / > < / a : K e y V a l u e O f D i a g r a m O b j e c t K e y a n y T y p e z b w N T n L X > < a : K e y V a l u e O f D i a g r a m O b j e c t K e y a n y T y p e z b w N T n L X > < a : K e y > < K e y > T a b l e s \ C O A < / K e y > < / a : K e y > < a : V a l u e   i : t y p e = " D i a g r a m D i s p l a y N o d e V i e w S t a t e " > < H e i g h t > 1 5 0 < / H e i g h t > < I s E x p a n d e d > t r u e < / I s E x p a n d e d > < L a y e d O u t > t r u e < / L a y e d O u t > < L e f t > 5 1 3 . 7 1 1 4 3 1 7 0 2 9 9 7 2 9 < / L e f t > < T a b I n d e x > 1 < / T a b I n d e x > < T o p > 4 1 < / T o p > < W i d t h > 2 0 0 < / W i d t h > < / a : V a l u e > < / a : K e y V a l u e O f D i a g r a m O b j e c t K e y a n y T y p e z b w N T n L X > < a : K e y V a l u e O f D i a g r a m O b j e c t K e y a n y T y p e z b w N T n L X > < a : K e y > < K e y > T a b l e s \ C O A \ C o l u m n s \ A C C O U N T   K E Y < / K e y > < / a : K e y > < a : V a l u e   i : t y p e = " D i a g r a m D i s p l a y N o d e V i e w S t a t e " > < H e i g h t > 1 5 0 < / H e i g h t > < I s E x p a n d e d > t r u e < / I s E x p a n d e d > < W i d t h > 2 0 0 < / W i d t h > < / a : V a l u e > < / a : K e y V a l u e O f D i a g r a m O b j e c t K e y a n y T y p e z b w N T n L X > < a : K e y V a l u e O f D i a g r a m O b j e c t K e y a n y T y p e z b w N T n L X > < a : K e y > < K e y > T a b l e s \ C O A \ C o l u m n s \ A C C O U N T < / K e y > < / a : K e y > < a : V a l u e   i : t y p e = " D i a g r a m D i s p l a y N o d e V i e w S t a t e " > < H e i g h t > 1 5 0 < / H e i g h t > < I s E x p a n d e d > t r u e < / I s E x p a n d e d > < W i d t h > 2 0 0 < / W i d t h > < / a : V a l u e > < / a : K e y V a l u e O f D i a g r a m O b j e c t K e y a n y T y p e z b w N T n L X > < a : K e y V a l u e O f D i a g r a m O b j e c t K e y a n y T y p e z b w N T n L X > < a : K e y > < K e y > T a b l e s \ C O A \ C o l u m n s \ C A T E G O R Y < / K e y > < / a : K e y > < a : V a l u e   i : t y p e = " D i a g r a m D i s p l a y N o d e V i e w S t a t e " > < H e i g h t > 1 5 0 < / H e i g h t > < I s E x p a n d e d > t r u e < / I s E x p a n d e d > < W i d t h > 2 0 0 < / W i d t h > < / a : V a l u e > < / a : K e y V a l u e O f D i a g r a m O b j e c t K e y a n y T y p e z b w N T n L X > < a : K e y V a l u e O f D i a g r a m O b j e c t K e y a n y T y p e z b w N T n L X > < a : K e y > < K e y > T a b l e s \ C O A \ C o l u m n s \ S U B - H E A D E R < / K e y > < / a : K e y > < a : V a l u e   i : t y p e = " D i a g r a m D i s p l a y N o d e V i e w S t a t e " > < H e i g h t > 1 5 0 < / H e i g h t > < I s E x p a n d e d > t r u e < / I s E x p a n d e d > < W i d t h > 2 0 0 < / W i d t h > < / a : V a l u e > < / a : K e y V a l u e O f D i a g r a m O b j e c t K e y a n y T y p e z b w N T n L X > < a : K e y V a l u e O f D i a g r a m O b j e c t K e y a n y T y p e z b w N T n L X > < a : K e y > < K e y > T a b l e s \ C O A \ C o l u m n s \ H E A D E R   K E Y < / K e y > < / a : K e y > < a : V a l u e   i : t y p e = " D i a g r a m D i s p l a y N o d e V i e w S t a t e " > < H e i g h t > 1 5 0 < / H e i g h t > < I s E x p a n d e d > t r u e < / I s E x p a n d e d > < W i d t h > 2 0 0 < / W i d t h > < / a : V a l u e > < / a : K e y V a l u e O f D i a g r a m O b j e c t K e y a n y T y p e z b w N T n L X > < a : K e y V a l u e O f D i a g r a m O b j e c t K e y a n y T y p e z b w N T n L X > < a : K e y > < K e y > T a b l e s \ C O A \ C o l u m n s \ S U B - H E A D E R   D E T A I L < / K e y > < / a : K e y > < a : V a l u e   i : t y p e = " D i a g r a m D i s p l a y N o d e V i e w S t a t e " > < H e i g h t > 1 5 0 < / H e i g h t > < I s E x p a n d e d > t r u e < / I s E x p a n d e d > < W i d t h > 2 0 0 < / W i d t h > < / a : V a l u e > < / a : K e y V a l u e O f D i a g r a m O b j e c t K e y a n y T y p e z b w N T n L X > < a : K e y V a l u e O f D i a g r a m O b j e c t K e y a n y T y p e z b w N T n L X > < a : K e y > < K e y > T a b l e s \ C O A \ C o l u m n s \ R E P O R T   S I G N < / K e y > < / a : K e y > < a : V a l u e   i : t y p e = " D i a g r a m D i s p l a y N o d e V i e w S t a t e " > < H e i g h t > 1 5 0 < / H e i g h t > < I s E x p a n d e d > t r u e < / I s E x p a n d e d > < W i d t h > 2 0 0 < / W i d t h > < / a : V a l u e > < / a : K e y V a l u e O f D i a g r a m O b j e c t K e y a n y T y p e z b w N T n L X > < a : K e y V a l u e O f D i a g r a m O b j e c t K e y a n y T y p e z b w N T n L X > < a : K e y > < K e y > T a b l e s \ C O A \ C o l u m n s \ C A L C U L A T I O N   S I G N < / K e y > < / a : K e y > < a : V a l u e   i : t y p e = " D i a g r a m D i s p l a y N o d e V i e w S t a t e " > < H e i g h t > 1 5 0 < / H e i g h t > < I s E x p a n d e d > t r u e < / I s E x p a n d e d > < W i d t h > 2 0 0 < / W i d t h > < / a : V a l u e > < / a : K e y V a l u e O f D i a g r a m O b j e c t K e y a n y T y p e z b w N T n L X > < a : K e y V a l u e O f D i a g r a m O b j e c t K e y a n y T y p e z b w N T n L X > < a : K e y > < K e y > T a b l e s \ H e a d e r < / K e y > < / a : K e y > < a : V a l u e   i : t y p e = " D i a g r a m D i s p l a y N o d e V i e w S t a t e " > < H e i g h t > 1 5 0 < / H e i g h t > < I s E x p a n d e d > t r u e < / I s E x p a n d e d > < L a y e d O u t > t r u e < / L a y e d O u t > < L e f t > 1 2 8 7 . 9 0 3 8 1 0 5 6 7 6 6 5 9 < / L e f t > < T a b I n d e x > 2 < / T a b I n d e x > < T o p > 8 . 5 < / T o p > < W i d t h > 2 0 0 < / W i d t h > < / a : V a l u e > < / a : K e y V a l u e O f D i a g r a m O b j e c t K e y a n y T y p e z b w N T n L X > < a : K e y V a l u e O f D i a g r a m O b j e c t K e y a n y T y p e z b w N T n L X > < a : K e y > < K e y > T a b l e s \ H e a d e r \ C o l u m n s \ H E A D E R   K E Y < / K e y > < / a : K e y > < a : V a l u e   i : t y p e = " D i a g r a m D i s p l a y N o d e V i e w S t a t e " > < H e i g h t > 1 5 0 < / H e i g h t > < I s E x p a n d e d > t r u e < / I s E x p a n d e d > < W i d t h > 2 0 0 < / W i d t h > < / a : V a l u e > < / a : K e y V a l u e O f D i a g r a m O b j e c t K e y a n y T y p e z b w N T n L X > < a : K e y V a l u e O f D i a g r a m O b j e c t K e y a n y T y p e z b w N T n L X > < a : K e y > < K e y > T a b l e s \ H e a d e r \ C o l u m n s \ H E A D E R < / K e y > < / a : K e y > < a : V a l u e   i : t y p e = " D i a g r a m D i s p l a y N o d e V i e w S t a t e " > < H e i g h t > 1 5 0 < / H e i g h t > < I s E x p a n d e d > t r u e < / I s E x p a n d e d > < W i d t h > 2 0 0 < / W i d t h > < / a : V a l u e > < / a : K e y V a l u e O f D i a g r a m O b j e c t K e y a n y T y p e z b w N T n L X > < a : K e y V a l u e O f D i a g r a m O b j e c t K e y a n y T y p e z b w N T n L X > < a : K e y > < K e y > T a b l e s \ H e a d e r \ C o l u m n s \ D E T A I L S < / K e y > < / a : K e y > < a : V a l u e   i : t y p e = " D i a g r a m D i s p l a y N o d e V i e w S t a t e " > < H e i g h t > 1 5 0 < / H e i g h t > < I s E x p a n d e d > t r u e < / I s E x p a n d e d > < W i d t h > 2 0 0 < / W i d t h > < / a : V a l u e > < / a : K e y V a l u e O f D i a g r a m O b j e c t K e y a n y T y p e z b w N T n L X > < a : K e y V a l u e O f D i a g r a m O b j e c t K e y a n y T y p e z b w N T n L X > < a : K e y > < K e y > T a b l e s \ H e a d e r \ C o l u m n s \ C A L C U L A T I O N < / K e y > < / a : K e y > < a : V a l u e   i : t y p e = " D i a g r a m D i s p l a y N o d e V i e w S t a t e " > < H e i g h t > 1 5 0 < / H e i g h t > < I s E x p a n d e d > t r u e < / I s E x p a n d e d > < W i d t h > 2 0 0 < / W i d t h > < / a : V a l u e > < / a : K e y V a l u e O f D i a g r a m O b j e c t K e y a n y T y p e z b w N T n L X > < a : K e y V a l u e O f D i a g r a m O b j e c t K e y a n y T y p e z b w N T n L X > < a : K e y > < K e y > T a b l e s \ H e a d e r \ C o l u m n s \ V A R   C A L C U L A T I O N < / K e y > < / a : K e y > < a : V a l u e   i : t y p e = " D i a g r a m D i s p l a y N o d e V i e w S t a t e " > < H e i g h t > 1 5 0 < / H e i g h t > < I s E x p a n d e d > t r u e < / I s E x p a n d e d > < W i d t h > 2 0 0 < / W i d t h > < / a : V a l u e > < / a : K e y V a l u e O f D i a g r a m O b j e c t K e y a n y T y p e z b w N T n L X > < a : K e y V a l u e O f D i a g r a m O b j e c t K e y a n y T y p e z b w N T n L X > < a : K e y > < K e y > T a b l e s \ S c e n a r i o < / K e y > < / a : K e y > < a : V a l u e   i : t y p e = " D i a g r a m D i s p l a y N o d e V i e w S t a t e " > < H e i g h t > 1 5 0 < / H e i g h t > < I s E x p a n d e d > t r u e < / I s E x p a n d e d > < L a y e d O u t > t r u e < / L a y e d O u t > < L e f t > 2 3 4 4 . 9 0 3 8 1 0 5 6 7 6 6 5 9 < / L e f t > < T a b I n d e x > 8 < / T a b I n d e x > < T o p > 3 7 0 . 5 < / T o p > < W i d t h > 2 0 0 < / W i d t h > < / a : V a l u e > < / a : K e y V a l u e O f D i a g r a m O b j e c t K e y a n y T y p e z b w N T n L X > < a : K e y V a l u e O f D i a g r a m O b j e c t K e y a n y T y p e z b w N T n L X > < a : K e y > < K e y > T a b l e s \ S c e n a r i o \ C o l u m n s \ K E Y < / K e y > < / a : K e y > < a : V a l u e   i : t y p e = " D i a g r a m D i s p l a y N o d e V i e w S t a t e " > < H e i g h t > 1 5 0 < / H e i g h t > < I s E x p a n d e d > t r u e < / I s E x p a n d e d > < W i d t h > 2 0 0 < / W i d t h > < / a : V a l u e > < / a : K e y V a l u e O f D i a g r a m O b j e c t K e y a n y T y p e z b w N T n L X > < a : K e y V a l u e O f D i a g r a m O b j e c t K e y a n y T y p e z b w N T n L X > < a : K e y > < K e y > T a b l e s \ S c e n a r i o \ C o l u m n s \ S C E N A R I O < / K e y > < / a : K e y > < a : V a l u e   i : t y p e = " D i a g r a m D i s p l a y N o d e V i e w S t a t e " > < H e i g h t > 1 5 0 < / H e i g h t > < I s E x p a n d e d > t r u e < / I s E x p a n d e d > < W i d t h > 2 0 0 < / W i d t h > < / a : V a l u e > < / a : K e y V a l u e O f D i a g r a m O b j e c t K e y a n y T y p e z b w N T n L X > < a : K e y V a l u e O f D i a g r a m O b j e c t K e y a n y T y p e z b w N T n L X > < a : K e y > < K e y > T a b l e s \ S c e n a r i o \ M e a s u r e s \ S c e n a r i o   S e l e c t e d < / K e y > < / a : K e y > < a : V a l u e   i : t y p e = " D i a g r a m D i s p l a y N o d e V i e w S t a t e " > < H e i g h t > 1 5 0 < / H e i g h t > < I s E x p a n d e d > t r u e < / I s E x p a n d e d > < W i d t h > 2 0 0 < / W i d t h > < / a : V a l u e > < / a : K e y V a l u e O f D i a g r a m O b j e c t K e y a n y T y p e z b w N T n L X > < a : K e y V a l u e O f D i a g r a m O b j e c t K e y a n y T y p e z b w N T n L X > < a : K e y > < K e y > T a b l e s \ S u m M e t h o d < / K e y > < / a : K e y > < a : V a l u e   i : t y p e = " D i a g r a m D i s p l a y N o d e V i e w S t a t e " > < H e i g h t > 1 5 0 < / H e i g h t > < I s E x p a n d e d > t r u e < / I s E x p a n d e d > < L a y e d O u t > t r u e < / L a y e d O u t > < L e f t > 1 8 5 7 . 8 0 7 6 2 1 1 3 5 3 3 1 8 < / L e f t > < T a b I n d e x > 4 < / T a b I n d e x > < T o p > 1 2 5 . 5 < / T o p > < W i d t h > 2 0 0 < / W i d t h > < / a : V a l u e > < / a : K e y V a l u e O f D i a g r a m O b j e c t K e y a n y T y p e z b w N T n L X > < a : K e y V a l u e O f D i a g r a m O b j e c t K e y a n y T y p e z b w N T n L X > < a : K e y > < K e y > T a b l e s \ S u m M e t h o d \ C o l u m n s \ K E Y < / K e y > < / a : K e y > < a : V a l u e   i : t y p e = " D i a g r a m D i s p l a y N o d e V i e w S t a t e " > < H e i g h t > 1 5 0 < / H e i g h t > < I s E x p a n d e d > t r u e < / I s E x p a n d e d > < W i d t h > 2 0 0 < / W i d t h > < / a : V a l u e > < / a : K e y V a l u e O f D i a g r a m O b j e c t K e y a n y T y p e z b w N T n L X > < a : K e y V a l u e O f D i a g r a m O b j e c t K e y a n y T y p e z b w N T n L X > < a : K e y > < K e y > T a b l e s \ S u m M e t h o d \ C o l u m n s \ S U M   M E T H O D < / K e y > < / a : K e y > < a : V a l u e   i : t y p e = " D i a g r a m D i s p l a y N o d e V i e w S t a t e " > < H e i g h t > 1 5 0 < / H e i g h t > < I s E x p a n d e d > t r u e < / I s E x p a n d e d > < W i d t h > 2 0 0 < / W i d t h > < / a : V a l u e > < / a : K e y V a l u e O f D i a g r a m O b j e c t K e y a n y T y p e z b w N T n L X > < a : K e y V a l u e O f D i a g r a m O b j e c t K e y a n y T y p e z b w N T n L X > < a : K e y > < K e y > T a b l e s \ S u m M e t h o d \ M e a s u r e s \ S u m   M e t h o d   S e l e c t e d < / K e y > < / a : K e y > < a : V a l u e   i : t y p e = " D i a g r a m D i s p l a y N o d e V i e w S t a t e " > < H e i g h t > 1 5 0 < / H e i g h t > < I s E x p a n d e d > t r u e < / I s E x p a n d e d > < W i d t h > 2 0 0 < / W i d t h > < / a : V a l u e > < / a : K e y V a l u e O f D i a g r a m O b j e c t K e y a n y T y p e z b w N T n L X > < a : K e y V a l u e O f D i a g r a m O b j e c t K e y a n y T y p e z b w N T n L X > < a : K e y > < K e y > T a b l e s \ D a t a T y p e < / K e y > < / a : K e y > < a : V a l u e   i : t y p e = " D i a g r a m D i s p l a y N o d e V i e w S t a t e " > < H e i g h t > 1 5 0 < / H e i g h t > < I s E x p a n d e d > t r u e < / I s E x p a n d e d > < L a y e d O u t > t r u e < / L a y e d O u t > < L e f t > 2 1 8 7 . 7 1 1 4 3 1 7 0 2 9 9 7 3 < / L e f t > < T a b I n d e x > 5 < / T a b I n d e x > < T o p > 1 2 5 . 5 < / T o p > < W i d t h > 2 0 0 < / W i d t h > < / a : V a l u e > < / a : K e y V a l u e O f D i a g r a m O b j e c t K e y a n y T y p e z b w N T n L X > < a : K e y V a l u e O f D i a g r a m O b j e c t K e y a n y T y p e z b w N T n L X > < a : K e y > < K e y > T a b l e s \ D a t a T y p e \ C o l u m n s \ K E Y < / K e y > < / a : K e y > < a : V a l u e   i : t y p e = " D i a g r a m D i s p l a y N o d e V i e w S t a t e " > < H e i g h t > 1 5 0 < / H e i g h t > < I s E x p a n d e d > t r u e < / I s E x p a n d e d > < W i d t h > 2 0 0 < / W i d t h > < / a : V a l u e > < / a : K e y V a l u e O f D i a g r a m O b j e c t K e y a n y T y p e z b w N T n L X > < a : K e y V a l u e O f D i a g r a m O b j e c t K e y a n y T y p e z b w N T n L X > < a : K e y > < K e y > T a b l e s \ D a t a T y p e \ C o l u m n s \ D A T A   T Y P E < / K e y > < / a : K e y > < a : V a l u e   i : t y p e = " D i a g r a m D i s p l a y N o d e V i e w S t a t e " > < H e i g h t > 1 5 0 < / H e i g h t > < I s E x p a n d e d > t r u e < / I s E x p a n d e d > < W i d t h > 2 0 0 < / W i d t h > < / a : V a l u e > < / a : K e y V a l u e O f D i a g r a m O b j e c t K e y a n y T y p e z b w N T n L X > < a : K e y V a l u e O f D i a g r a m O b j e c t K e y a n y T y p e z b w N T n L X > < a : K e y > < K e y > T a b l e s \ H o r A n a l y s i s < / K e y > < / a : K e y > < a : V a l u e   i : t y p e = " D i a g r a m D i s p l a y N o d e V i e w S t a t e " > < H e i g h t > 1 5 0 < / H e i g h t > < I s E x p a n d e d > t r u e < / I s E x p a n d e d > < L a y e d O u t > t r u e < / L a y e d O u t > < L e f t > 2 5 1 7 . 6 1 5 2 4 2 2 7 0 6 6 3 2 < / L e f t > < T a b I n d e x > 6 < / T a b I n d e x > < T o p > 1 2 5 . 5 < / T o p > < W i d t h > 2 0 0 < / W i d t h > < / a : V a l u e > < / a : K e y V a l u e O f D i a g r a m O b j e c t K e y a n y T y p e z b w N T n L X > < a : K e y V a l u e O f D i a g r a m O b j e c t K e y a n y T y p e z b w N T n L X > < a : K e y > < K e y > T a b l e s \ H o r A n a l y s i s \ C o l u m n s \ K E Y < / K e y > < / a : K e y > < a : V a l u e   i : t y p e = " D i a g r a m D i s p l a y N o d e V i e w S t a t e " > < H e i g h t > 1 5 0 < / H e i g h t > < I s E x p a n d e d > t r u e < / I s E x p a n d e d > < W i d t h > 2 0 0 < / W i d t h > < / a : V a l u e > < / a : K e y V a l u e O f D i a g r a m O b j e c t K e y a n y T y p e z b w N T n L X > < a : K e y V a l u e O f D i a g r a m O b j e c t K e y a n y T y p e z b w N T n L X > < a : K e y > < K e y > T a b l e s \ H o r A n a l y s i s \ C o l u m n s \ A N A L Y S I S   M E T H O D < / K e y > < / a : K e y > < a : V a l u e   i : t y p e = " D i a g r a m D i s p l a y N o d e V i e w S t a t e " > < H e i g h t > 1 5 0 < / H e i g h t > < I s E x p a n d e d > t r u e < / I s E x p a n d e d > < W i d t h > 2 0 0 < / W i d t h > < / a : V a l u e > < / a : K e y V a l u e O f D i a g r a m O b j e c t K e y a n y T y p e z b w N T n L X > < a : K e y V a l u e O f D i a g r a m O b j e c t K e y a n y T y p e z b w N T n L X > < a : K e y > < K e y > T a b l e s \ H o r A n a l y s i s \ M e a s u r e s \ H o r A n a l y s i s   S e l e c t e d < / K e y > < / a : K e y > < a : V a l u e   i : t y p e = " D i a g r a m D i s p l a y N o d e V i e w S t a t e " > < H e i g h t > 1 5 0 < / H e i g h t > < I s E x p a n d e d > t r u e < / I s E x p a n d e d > < W i d t h > 2 0 0 < / W i d t h > < / a : V a l u e > < / a : K e y V a l u e O f D i a g r a m O b j e c t K e y a n y T y p e z b w N T n L X > < a : K e y V a l u e O f D i a g r a m O b j e c t K e y a n y T y p e z b w N T n L X > < a : K e y > < K e y > T a b l e s \ R e p P L S l i c e r < / K e y > < / a : K e y > < a : V a l u e   i : t y p e = " D i a g r a m D i s p l a y N o d e V i e w S t a t e " > < H e i g h t > 1 5 0 < / H e i g h t > < I s E x p a n d e d > t r u e < / I s E x p a n d e d > < L a y e d O u t > t r u e < / L a y e d O u t > < L e f t > 2 0 6 5 . 6 1 5 2 4 2 2 7 0 6 6 3 2 < / L e f t > < T a b I n d e x > 1 0 < / T a b I n d e x > < T o p > 4 6 4 . 2 5 < / T o p > < W i d t h > 2 0 0 < / W i d t h > < / a : V a l u e > < / a : K e y V a l u e O f D i a g r a m O b j e c t K e y a n y T y p e z b w N T n L X > < a : K e y V a l u e O f D i a g r a m O b j e c t K e y a n y T y p e z b w N T n L X > < a : K e y > < K e y > T a b l e s \ R e p P L S l i c e r \ C o l u m n s \ K E Y < / K e y > < / a : K e y > < a : V a l u e   i : t y p e = " D i a g r a m D i s p l a y N o d e V i e w S t a t e " > < H e i g h t > 1 5 0 < / H e i g h t > < I s E x p a n d e d > t r u e < / I s E x p a n d e d > < W i d t h > 2 0 0 < / W i d t h > < / a : V a l u e > < / a : K e y V a l u e O f D i a g r a m O b j e c t K e y a n y T y p e z b w N T n L X > < a : K e y V a l u e O f D i a g r a m O b j e c t K e y a n y T y p e z b w N T n L X > < a : K e y > < K e y > T a b l e s \ R e p P L S l i c e r \ C o l u m n s \ P L   S L I C E R < / K e y > < / a : K e y > < a : V a l u e   i : t y p e = " D i a g r a m D i s p l a y N o d e V i e w S t a t e " > < H e i g h t > 1 5 0 < / H e i g h t > < I s E x p a n d e d > t r u e < / I s E x p a n d e d > < W i d t h > 2 0 0 < / W i d t h > < / a : V a l u e > < / a : K e y V a l u e O f D i a g r a m O b j e c t K e y a n y T y p e z b w N T n L X > < a : K e y V a l u e O f D i a g r a m O b j e c t K e y a n y T y p e z b w N T n L X > < a : K e y > < K e y > T a b l e s \ R e p P L S l i c e r \ C o l u m n s \ S C E N A R I O   K E Y < / K e y > < / a : K e y > < a : V a l u e   i : t y p e = " D i a g r a m D i s p l a y N o d e V i e w S t a t e " > < H e i g h t > 1 5 0 < / H e i g h t > < I s E x p a n d e d > t r u e < / I s E x p a n d e d > < W i d t h > 2 0 0 < / W i d t h > < / a : V a l u e > < / a : K e y V a l u e O f D i a g r a m O b j e c t K e y a n y T y p e z b w N T n L X > < a : K e y V a l u e O f D i a g r a m O b j e c t K e y a n y T y p e z b w N T n L X > < a : K e y > < K e y > T a b l e s \ R e p P L S l i c e r \ C o l u m n s \ S U M   M E T H O D   K E Y < / K e y > < / a : K e y > < a : V a l u e   i : t y p e = " D i a g r a m D i s p l a y N o d e V i e w S t a t e " > < H e i g h t > 1 5 0 < / H e i g h t > < I s E x p a n d e d > t r u e < / I s E x p a n d e d > < W i d t h > 2 0 0 < / W i d t h > < / a : V a l u e > < / a : K e y V a l u e O f D i a g r a m O b j e c t K e y a n y T y p e z b w N T n L X > < a : K e y V a l u e O f D i a g r a m O b j e c t K e y a n y T y p e z b w N T n L X > < a : K e y > < K e y > T a b l e s \ R e p P L S l i c e r \ M e a s u r e s \ S u m   o f   K E Y < / K e y > < / a : K e y > < a : V a l u e   i : t y p e = " D i a g r a m D i s p l a y N o d e V i e w S t a t e " > < H e i g h t > 1 5 0 < / H e i g h t > < I s E x p a n d e d > t r u e < / I s E x p a n d e d > < W i d t h > 2 0 0 < / W i d t h > < / a : V a l u e > < / a : K e y V a l u e O f D i a g r a m O b j e c t K e y a n y T y p e z b w N T n L X > < a : K e y V a l u e O f D i a g r a m O b j e c t K e y a n y T y p e z b w N T n L X > < a : K e y > < K e y > T a b l e s \ R e p P L S l i c e r \ S u m   o f   K E Y \ A d d i t i o n a l   I n f o \ I m p l i c i t   M e a s u r e < / K e y > < / a : K e y > < a : V a l u e   i : t y p e = " D i a g r a m D i s p l a y V i e w S t a t e I D i a g r a m T a g A d d i t i o n a l I n f o " / > < / a : K e y V a l u e O f D i a g r a m O b j e c t K e y a n y T y p e z b w N T n L X > < a : K e y V a l u e O f D i a g r a m O b j e c t K e y a n y T y p e z b w N T n L X > < a : K e y > < K e y > T a b l e s \ R e p P L S l i c e r \ M e a s u r e s \ P L   S l i c e r   S e l e c t e d < / K e y > < / a : K e y > < a : V a l u e   i : t y p e = " D i a g r a m D i s p l a y N o d e V i e w S t a t e " > < H e i g h t > 1 5 0 < / H e i g h t > < I s E x p a n d e d > t r u e < / I s E x p a n d e d > < W i d t h > 2 0 0 < / W i d t h > < / a : V a l u e > < / a : K e y V a l u e O f D i a g r a m O b j e c t K e y a n y T y p e z b w N T n L X > < a : K e y V a l u e O f D i a g r a m O b j e c t K e y a n y T y p e z b w N T n L X > < a : K e y > < K e y > T a b l e s \ R e p V a r S l i c e r < / K e y > < / a : K e y > < a : V a l u e   i : t y p e = " D i a g r a m D i s p l a y N o d e V i e w S t a t e " > < H e i g h t > 1 5 0 < / H e i g h t > < I s E x p a n d e d > t r u e < / I s E x p a n d e d > < L a y e d O u t > t r u e < / L a y e d O u t > < L e f t > 2 7 3 1 . 6 1 5 2 4 2 2 7 0 6 6 3 2 < / L e f t > < T a b I n d e x > 9 < / T a b I n d e x > < T o p > 3 3 3 . 1 2 5 < / T o p > < W i d t h > 2 0 0 < / W i d t h > < / a : V a l u e > < / a : K e y V a l u e O f D i a g r a m O b j e c t K e y a n y T y p e z b w N T n L X > < a : K e y V a l u e O f D i a g r a m O b j e c t K e y a n y T y p e z b w N T n L X > < a : K e y > < K e y > T a b l e s \ R e p V a r S l i c e r \ C o l u m n s \ K E Y < / K e y > < / a : K e y > < a : V a l u e   i : t y p e = " D i a g r a m D i s p l a y N o d e V i e w S t a t e " > < H e i g h t > 1 5 0 < / H e i g h t > < I s E x p a n d e d > t r u e < / I s E x p a n d e d > < W i d t h > 2 0 0 < / W i d t h > < / a : V a l u e > < / a : K e y V a l u e O f D i a g r a m O b j e c t K e y a n y T y p e z b w N T n L X > < a : K e y V a l u e O f D i a g r a m O b j e c t K e y a n y T y p e z b w N T n L X > < a : K e y > < K e y > T a b l e s \ R e p V a r S l i c e r \ C o l u m n s \ V A R I A N C E   S L I C E R < / K e y > < / a : K e y > < a : V a l u e   i : t y p e = " D i a g r a m D i s p l a y N o d e V i e w S t a t e " > < H e i g h t > 1 5 0 < / H e i g h t > < I s E x p a n d e d > t r u e < / I s E x p a n d e d > < W i d t h > 2 0 0 < / W i d t h > < / a : V a l u e > < / a : K e y V a l u e O f D i a g r a m O b j e c t K e y a n y T y p e z b w N T n L X > < a : K e y V a l u e O f D i a g r a m O b j e c t K e y a n y T y p e z b w N T n L X > < a : K e y > < K e y > T a b l e s \ R e p V a r S l i c e r \ C o l u m n s \ D A T A   T Y P E   K E Y < / K e y > < / a : K e y > < a : V a l u e   i : t y p e = " D i a g r a m D i s p l a y N o d e V i e w S t a t e " > < H e i g h t > 1 5 0 < / H e i g h t > < I s E x p a n d e d > t r u e < / I s E x p a n d e d > < W i d t h > 2 0 0 < / W i d t h > < / a : V a l u e > < / a : K e y V a l u e O f D i a g r a m O b j e c t K e y a n y T y p e z b w N T n L X > < a : K e y V a l u e O f D i a g r a m O b j e c t K e y a n y T y p e z b w N T n L X > < a : K e y > < K e y > T a b l e s \ R e p V a r S l i c e r \ C o l u m n s \ S U M   M E T H O D   K E Y < / K e y > < / a : K e y > < a : V a l u e   i : t y p e = " D i a g r a m D i s p l a y N o d e V i e w S t a t e " > < H e i g h t > 1 5 0 < / H e i g h t > < I s E x p a n d e d > t r u e < / I s E x p a n d e d > < W i d t h > 2 0 0 < / W i d t h > < / a : V a l u e > < / a : K e y V a l u e O f D i a g r a m O b j e c t K e y a n y T y p e z b w N T n L X > < a : K e y V a l u e O f D i a g r a m O b j e c t K e y a n y T y p e z b w N T n L X > < a : K e y > < K e y > T a b l e s \ R e p V a r S l i c e r \ M e a s u r e s \ V a r i a n c e   S l i c e r   S e l e c t e d < / K e y > < / a : K e y > < a : V a l u e   i : t y p e = " D i a g r a m D i s p l a y N o d e V i e w S t a t e " > < H e i g h t > 1 5 0 < / H e i g h t > < I s E x p a n d e d > t r u e < / I s E x p a n d e d > < W i d t h > 2 0 0 < / W i d t h > < / a : V a l u e > < / a : K e y V a l u e O f D i a g r a m O b j e c t K e y a n y T y p e z b w N T n L X > < a : K e y V a l u e O f D i a g r a m O b j e c t K e y a n y T y p e z b w N T n L X > < a : K e y > < K e y > R e l a t i o n s h i p s \ & l t ; T a b l e s \ B u d g e t \ C o l u m n s \ A C C O U N T   K E Y & g t ; - & l t ; T a b l e s \ C O A \ C o l u m n s \ A C C O U N T   K E Y & g t ; < / K e y > < / a : K e y > < a : V a l u e   i : t y p e = " D i a g r a m D i s p l a y L i n k V i e w S t a t e " > < A u t o m a t i o n P r o p e r t y H e l p e r T e x t > E n d   p o i n t   1 :   ( 2 1 6 , 6 5 ) .   E n d   p o i n t   2 :   ( 4 9 7 . 7 1 1 4 3 1 7 0 2 9 9 7 , 1 1 6 )   < / A u t o m a t i o n P r o p e r t y H e l p e r T e x t > < L a y e d O u t > t r u e < / L a y e d O u t > < P o i n t s   x m l n s : b = " h t t p : / / s c h e m a s . d a t a c o n t r a c t . o r g / 2 0 0 4 / 0 7 / S y s t e m . W i n d o w s " > < b : P o i n t > < b : _ x > 2 1 6 < / b : _ x > < b : _ y > 6 5 < / b : _ y > < / b : P o i n t > < b : P o i n t > < b : _ x > 3 5 5 . 1 2 9 7 6 3 2 5 < / b : _ x > < b : _ y > 6 5 < / b : _ y > < / b : P o i n t > < b : P o i n t > < b : _ x > 3 5 7 . 1 2 9 7 6 3 2 5 < / b : _ x > < b : _ y > 6 7 < / b : _ y > < / b : P o i n t > < b : P o i n t > < b : _ x > 3 5 7 . 1 2 9 7 6 3 2 5 < / b : _ x > < b : _ y > 1 1 4 < / b : _ y > < / b : P o i n t > < b : P o i n t > < b : _ x > 3 5 9 . 1 2 9 7 6 3 2 5 < / b : _ x > < b : _ y > 1 1 6 < / b : _ y > < / b : P o i n t > < b : P o i n t > < b : _ x > 4 9 7 . 7 1 1 4 3 1 7 0 2 9 9 7 3 4 < / b : _ x > < b : _ y > 1 1 6 < / b : _ y > < / b : P o i n t > < / P o i n t s > < / a : V a l u e > < / a : K e y V a l u e O f D i a g r a m O b j e c t K e y a n y T y p e z b w N T n L X > < a : K e y V a l u e O f D i a g r a m O b j e c t K e y a n y T y p e z b w N T n L X > < a : K e y > < K e y > R e l a t i o n s h i p s \ & l t ; T a b l e s \ B u d g e t \ C o l u m n s \ A C C O U N T   K E Y & g t ; - & l t ; T a b l e s \ C O A \ C o l u m n s \ A C C O U N T   K E Y & g t ; \ F K 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 R e l a t i o n s h i p s \ & l t ; T a b l e s \ B u d g e t \ C o l u m n s \ A C C O U N T   K E Y & g t ; - & l t ; T a b l e s \ C O A \ C o l u m n s \ A C C O U N T   K E Y & g t ; \ P K < / K e y > < / a : K e y > < a : V a l u e   i : t y p e = " D i a g r a m D i s p l a y L i n k E n d p o i n t V i e w S t a t e " > < H e i g h t > 1 6 < / H e i g h t > < L a b e l L o c a t i o n   x m l n s : b = " h t t p : / / s c h e m a s . d a t a c o n t r a c t . o r g / 2 0 0 4 / 0 7 / S y s t e m . W i n d o w s " > < b : _ x > 4 9 7 . 7 1 1 4 3 1 7 0 2 9 9 7 3 4 < / b : _ x > < b : _ y > 1 0 8 < / b : _ y > < / L a b e l L o c a t i o n > < L o c a t i o n   x m l n s : b = " h t t p : / / s c h e m a s . d a t a c o n t r a c t . o r g / 2 0 0 4 / 0 7 / S y s t e m . W i n d o w s " > < b : _ x > 5 1 3 . 7 1 1 4 3 1 7 0 2 9 9 7 2 9 < / b : _ x > < b : _ y > 1 1 6 < / b : _ y > < / L o c a t i o n > < S h a p e R o t a t e A n g l e > 1 8 0 < / S h a p e R o t a t e A n g l e > < W i d t h > 1 6 < / W i d t h > < / a : V a l u e > < / a : K e y V a l u e O f D i a g r a m O b j e c t K e y a n y T y p e z b w N T n L X > < a : K e y V a l u e O f D i a g r a m O b j e c t K e y a n y T y p e z b w N T n L X > < a : K e y > < K e y > R e l a t i o n s h i p s \ & l t ; T a b l e s \ B u d g e t \ C o l u m n s \ A C C O U N T   K E Y & g t ; - & l t ; T a b l e s \ C O A \ C o l u m n s \ A C C O U N T   K E Y & g t ; \ C r o s s F i l t e r < / K e y > < / a : K e y > < a : V a l u e   i : t y p e = " D i a g r a m D i s p l a y L i n k C r o s s F i l t e r V i e w S t a t e " > < P o i n t s   x m l n s : b = " h t t p : / / s c h e m a s . d a t a c o n t r a c t . o r g / 2 0 0 4 / 0 7 / S y s t e m . W i n d o w s " > < b : P o i n t > < b : _ x > 2 1 6 < / b : _ x > < b : _ y > 6 5 < / b : _ y > < / b : P o i n t > < b : P o i n t > < b : _ x > 3 5 5 . 1 2 9 7 6 3 2 5 < / b : _ x > < b : _ y > 6 5 < / b : _ y > < / b : P o i n t > < b : P o i n t > < b : _ x > 3 5 7 . 1 2 9 7 6 3 2 5 < / b : _ x > < b : _ y > 6 7 < / b : _ y > < / b : P o i n t > < b : P o i n t > < b : _ x > 3 5 7 . 1 2 9 7 6 3 2 5 < / b : _ x > < b : _ y > 1 1 4 < / b : _ y > < / b : P o i n t > < b : P o i n t > < b : _ x > 3 5 9 . 1 2 9 7 6 3 2 5 < / b : _ x > < b : _ y > 1 1 6 < / b : _ y > < / b : P o i n t > < b : P o i n t > < b : _ x > 4 9 7 . 7 1 1 4 3 1 7 0 2 9 9 7 3 4 < / b : _ x > < b : _ y > 1 1 6 < / b : _ y > < / b : P o i n t > < / P o i n t s > < / a : V a l u e > < / a : K e y V a l u e O f D i a g r a m O b j e c t K e y a n y T y p e z b w N T n L X > < a : K e y V a l u e O f D i a g r a m O b j e c t K e y a n y T y p e z b w N T n L X > < a : K e y > < K e y > R e l a t i o n s h i p s \ & l t ; T a b l e s \ B u d g e t \ C o l u m n s \ P E R I O D   K E Y & g t ; - & l t ; T a b l e s \ T i m e S e r i e s \ C o l u m n s \ P E R I O D   K E Y & g t ; < / K e y > < / a : K e y > < a : V a l u e   i : t y p e = " D i a g r a m D i s p l a y L i n k V i e w S t a t e " > < A u t o m a t i o n P r o p e r t y H e l p e r T e x t > E n d   p o i n t   1 :   ( 2 1 6 , 8 5 ) .   E n d   p o i n t   2 :   ( 4 8 8 . 8 0 7 6 2 1 1 3 5 3 3 2 , 3 1 5 )   < / A u t o m a t i o n P r o p e r t y H e l p e r T e x t > < L a y e d O u t > t r u e < / L a y e d O u t > < P o i n t s   x m l n s : b = " h t t p : / / s c h e m a s . d a t a c o n t r a c t . o r g / 2 0 0 4 / 0 7 / S y s t e m . W i n d o w s " > < b : P o i n t > < b : _ x > 2 1 6 < / b : _ x > < b : _ y > 8 5 < / b : _ y > < / b : P o i n t > < b : P o i n t > < b : _ x > 3 5 0 . 1 2 9 7 6 3 2 5 < / b : _ x > < b : _ y > 8 5 < / b : _ y > < / b : P o i n t > < b : P o i n t > < b : _ x > 3 5 2 . 1 2 9 7 6 3 2 5 < / b : _ x > < b : _ y > 8 7 < / b : _ y > < / b : P o i n t > < b : P o i n t > < b : _ x > 3 5 2 . 1 2 9 7 6 3 2 5 < / b : _ x > < b : _ y > 3 1 3 < / b : _ y > < / b : P o i n t > < b : P o i n t > < b : _ x > 3 5 4 . 1 2 9 7 6 3 2 5 < / b : _ x > < b : _ y > 3 1 5 < / b : _ y > < / b : P o i n t > < b : P o i n t > < b : _ x > 4 8 8 . 8 0 7 6 2 1 1 3 5 3 3 1 6 6 < / b : _ x > < b : _ y > 3 1 5 < / b : _ y > < / b : P o i n t > < / P o i n t s > < / a : V a l u e > < / a : K e y V a l u e O f D i a g r a m O b j e c t K e y a n y T y p e z b w N T n L X > < a : K e y V a l u e O f D i a g r a m O b j e c t K e y a n y T y p e z b w N T n L X > < a : K e y > < K e y > R e l a t i o n s h i p s \ & l t ; T a b l e s \ B u d g e t \ C o l u m n s \ P E R I O D   K E Y & g t ; - & l t ; T a b l e s \ T i m e S e r i e s \ C o l u m n s \ P E R I O D   K E Y & g t ; \ F K 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 R e l a t i o n s h i p s \ & l t ; T a b l e s \ B u d g e t \ C o l u m n s \ P E R I O D   K E Y & g t ; - & l t ; T a b l e s \ T i m e S e r i e s \ C o l u m n s \ P E R I O D   K E Y & g t ; \ P K < / K e y > < / a : K e y > < a : V a l u e   i : t y p e = " D i a g r a m D i s p l a y L i n k E n d p o i n t V i e w S t a t e " > < H e i g h t > 1 6 < / H e i g h t > < L a b e l L o c a t i o n   x m l n s : b = " h t t p : / / s c h e m a s . d a t a c o n t r a c t . o r g / 2 0 0 4 / 0 7 / S y s t e m . W i n d o w s " > < b : _ x > 4 8 8 . 8 0 7 6 2 1 1 3 5 3 3 1 6 6 < / b : _ x > < b : _ y > 3 0 7 < / b : _ y > < / L a b e l L o c a t i o n > < L o c a t i o n   x m l n s : b = " h t t p : / / s c h e m a s . d a t a c o n t r a c t . o r g / 2 0 0 4 / 0 7 / S y s t e m . W i n d o w s " > < b : _ x > 5 0 4 . 8 0 7 6 2 1 1 3 5 3 3 1 6 6 < / b : _ x > < b : _ y > 3 1 5 < / b : _ y > < / L o c a t i o n > < S h a p e R o t a t e A n g l e > 1 8 0 < / S h a p e R o t a t e A n g l e > < W i d t h > 1 6 < / W i d t h > < / a : V a l u e > < / a : K e y V a l u e O f D i a g r a m O b j e c t K e y a n y T y p e z b w N T n L X > < a : K e y V a l u e O f D i a g r a m O b j e c t K e y a n y T y p e z b w N T n L X > < a : K e y > < K e y > R e l a t i o n s h i p s \ & l t ; T a b l e s \ B u d g e t \ C o l u m n s \ P E R I O D   K E Y & g t ; - & l t ; T a b l e s \ T i m e S e r i e s \ C o l u m n s \ P E R I O D   K E Y & g t ; \ C r o s s F i l t e r < / K e y > < / a : K e y > < a : V a l u e   i : t y p e = " D i a g r a m D i s p l a y L i n k C r o s s F i l t e r V i e w S t a t e " > < P o i n t s   x m l n s : b = " h t t p : / / s c h e m a s . d a t a c o n t r a c t . o r g / 2 0 0 4 / 0 7 / S y s t e m . W i n d o w s " > < b : P o i n t > < b : _ x > 2 1 6 < / b : _ x > < b : _ y > 8 5 < / b : _ y > < / b : P o i n t > < b : P o i n t > < b : _ x > 3 5 0 . 1 2 9 7 6 3 2 5 < / b : _ x > < b : _ y > 8 5 < / b : _ y > < / b : P o i n t > < b : P o i n t > < b : _ x > 3 5 2 . 1 2 9 7 6 3 2 5 < / b : _ x > < b : _ y > 8 7 < / b : _ y > < / b : P o i n t > < b : P o i n t > < b : _ x > 3 5 2 . 1 2 9 7 6 3 2 5 < / b : _ x > < b : _ y > 3 1 3 < / b : _ y > < / b : P o i n t > < b : P o i n t > < b : _ x > 3 5 4 . 1 2 9 7 6 3 2 5 < / b : _ x > < b : _ y > 3 1 5 < / b : _ y > < / b : P o i n t > < b : P o i n t > < b : _ x > 4 8 8 . 8 0 7 6 2 1 1 3 5 3 3 1 6 6 < / b : _ x > < b : _ y > 3 1 5 < / b : _ y > < / b : P o i n t > < / P o i n t s > < / a : V a l u e > < / a : K e y V a l u e O f D i a g r a m O b j e c t K e y a n y T y p e z b w N T n L X > < a : K e y V a l u e O f D i a g r a m O b j e c t K e y a n y T y p e z b w N T n L X > < a : K e y > < K e y > R e l a t i o n s h i p s \ & l t ; T a b l e s \ A c t u a l \ C o l u m n s \ A C C O U N T   K E Y & g t ; - & l t ; T a b l e s \ C O A \ C o l u m n s \ A C C O U N T   K E Y & g t ; < / K e y > < / a : K e y > < a : V a l u e   i : t y p e = " D i a g r a m D i s p l a y L i n k V i e w S t a t e " > < A u t o m a t i o n P r o p e r t y H e l p e r T e x t > E n d   p o i n t   1 :   ( 1 0 8 6 . 9 0 3 8 1 0 5 6 7 6 7 , 3 8 3 ) .   E n d   p o i n t   2 :   ( 7 2 9 . 7 1 1 4 3 1 7 0 2 9 9 7 , 1 2 6 )   < / A u t o m a t i o n P r o p e r t y H e l p e r T e x t > < L a y e d O u t > t r u e < / L a y e d O u t > < P o i n t s   x m l n s : b = " h t t p : / / s c h e m a s . d a t a c o n t r a c t . o r g / 2 0 0 4 / 0 7 / S y s t e m . W i n d o w s " > < b : P o i n t > < b : _ x > 1 0 8 6 . 9 0 3 8 1 0 5 6 7 6 6 5 9 < / b : _ x > < b : _ y > 3 8 3 < / b : _ y > < / b : P o i n t > < b : P o i n t > < b : _ x > 9 1 0 . 5 8 1 6 6 8 7 5 < / b : _ x > < b : _ y > 3 8 3 < / b : _ y > < / b : P o i n t > < b : P o i n t > < b : _ x > 9 0 8 . 5 8 1 6 6 8 7 5 < / b : _ x > < b : _ y > 3 8 1 < / b : _ y > < / b : P o i n t > < b : P o i n t > < b : _ x > 9 0 8 . 5 8 1 6 6 8 7 5 < / b : _ x > < b : _ y > 1 2 8 < / b : _ y > < / b : P o i n t > < b : P o i n t > < b : _ x > 9 0 6 . 5 8 1 6 6 8 7 5 < / b : _ x > < b : _ y > 1 2 6 < / b : _ y > < / b : P o i n t > < b : P o i n t > < b : _ x > 7 2 9 . 7 1 1 4 3 1 7 0 2 9 9 7 2 9 < / b : _ x > < b : _ y > 1 2 6 < / b : _ y > < / b : P o i n t > < / P o i n t s > < / a : V a l u e > < / a : K e y V a l u e O f D i a g r a m O b j e c t K e y a n y T y p e z b w N T n L X > < a : K e y V a l u e O f D i a g r a m O b j e c t K e y a n y T y p e z b w N T n L X > < a : K e y > < K e y > R e l a t i o n s h i p s \ & l t ; T a b l e s \ A c t u a l \ C o l u m n s \ A C C O U N T   K E Y & g t ; - & l t ; T a b l e s \ C O A \ C o l u m n s \ A C C O U N T   K E Y & g t ; \ F K < / K e y > < / a : K e y > < a : V a l u e   i : t y p e = " D i a g r a m D i s p l a y L i n k E n d p o i n t V i e w S t a t e " > < H e i g h t > 1 6 < / H e i g h t > < L a b e l L o c a t i o n   x m l n s : b = " h t t p : / / s c h e m a s . d a t a c o n t r a c t . o r g / 2 0 0 4 / 0 7 / S y s t e m . W i n d o w s " > < b : _ x > 1 0 8 6 . 9 0 3 8 1 0 5 6 7 6 6 5 9 < / b : _ x > < b : _ y > 3 7 5 < / b : _ y > < / L a b e l L o c a t i o n > < L o c a t i o n   x m l n s : b = " h t t p : / / s c h e m a s . d a t a c o n t r a c t . o r g / 2 0 0 4 / 0 7 / S y s t e m . W i n d o w s " > < b : _ x > 1 1 0 2 . 9 0 3 8 1 0 5 6 7 6 6 5 9 < / b : _ x > < b : _ y > 3 8 3 < / b : _ y > < / L o c a t i o n > < S h a p e R o t a t e A n g l e > 1 8 0 < / S h a p e R o t a t e A n g l e > < W i d t h > 1 6 < / W i d t h > < / a : V a l u e > < / a : K e y V a l u e O f D i a g r a m O b j e c t K e y a n y T y p e z b w N T n L X > < a : K e y V a l u e O f D i a g r a m O b j e c t K e y a n y T y p e z b w N T n L X > < a : K e y > < K e y > R e l a t i o n s h i p s \ & l t ; T a b l e s \ A c t u a l \ C o l u m n s \ A C C O U N T   K E Y & g t ; - & l t ; T a b l e s \ C O A \ C o l u m n s \ A C C O U N T   K E Y & g t ; \ P K < / K e y > < / a : K e y > < a : V a l u e   i : t y p e = " D i a g r a m D i s p l a y L i n k E n d p o i n t V i e w S t a t e " > < H e i g h t > 1 6 < / H e i g h t > < L a b e l L o c a t i o n   x m l n s : b = " h t t p : / / s c h e m a s . d a t a c o n t r a c t . o r g / 2 0 0 4 / 0 7 / S y s t e m . W i n d o w s " > < b : _ x > 7 1 3 . 7 1 1 4 3 1 7 0 2 9 9 7 2 9 < / b : _ x > < b : _ y > 1 1 8 < / b : _ y > < / L a b e l L o c a t i o n > < L o c a t i o n   x m l n s : b = " h t t p : / / s c h e m a s . d a t a c o n t r a c t . o r g / 2 0 0 4 / 0 7 / S y s t e m . W i n d o w s " > < b : _ x > 7 1 3 . 7 1 1 4 3 1 7 0 2 9 9 7 2 9 < / b : _ x > < b : _ y > 1 2 6 < / b : _ y > < / L o c a t i o n > < S h a p e R o t a t e A n g l e > 3 6 0 < / S h a p e R o t a t e A n g l e > < W i d t h > 1 6 < / W i d t h > < / a : V a l u e > < / a : K e y V a l u e O f D i a g r a m O b j e c t K e y a n y T y p e z b w N T n L X > < a : K e y V a l u e O f D i a g r a m O b j e c t K e y a n y T y p e z b w N T n L X > < a : K e y > < K e y > R e l a t i o n s h i p s \ & l t ; T a b l e s \ A c t u a l \ C o l u m n s \ A C C O U N T   K E Y & g t ; - & l t ; T a b l e s \ C O A \ C o l u m n s \ A C C O U N T   K E Y & g t ; \ C r o s s F i l t e r < / K e y > < / a : K e y > < a : V a l u e   i : t y p e = " D i a g r a m D i s p l a y L i n k C r o s s F i l t e r V i e w S t a t e " > < P o i n t s   x m l n s : b = " h t t p : / / s c h e m a s . d a t a c o n t r a c t . o r g / 2 0 0 4 / 0 7 / S y s t e m . W i n d o w s " > < b : P o i n t > < b : _ x > 1 0 8 6 . 9 0 3 8 1 0 5 6 7 6 6 5 9 < / b : _ x > < b : _ y > 3 8 3 < / b : _ y > < / b : P o i n t > < b : P o i n t > < b : _ x > 9 1 0 . 5 8 1 6 6 8 7 5 < / b : _ x > < b : _ y > 3 8 3 < / b : _ y > < / b : P o i n t > < b : P o i n t > < b : _ x > 9 0 8 . 5 8 1 6 6 8 7 5 < / b : _ x > < b : _ y > 3 8 1 < / b : _ y > < / b : P o i n t > < b : P o i n t > < b : _ x > 9 0 8 . 5 8 1 6 6 8 7 5 < / b : _ x > < b : _ y > 1 2 8 < / b : _ y > < / b : P o i n t > < b : P o i n t > < b : _ x > 9 0 6 . 5 8 1 6 6 8 7 5 < / b : _ x > < b : _ y > 1 2 6 < / b : _ y > < / b : P o i n t > < b : P o i n t > < b : _ x > 7 2 9 . 7 1 1 4 3 1 7 0 2 9 9 7 2 9 < / b : _ x > < b : _ y > 1 2 6 < / b : _ y > < / b : P o i n t > < / P o i n t s > < / a : V a l u e > < / a : K e y V a l u e O f D i a g r a m O b j e c t K e y a n y T y p e z b w N T n L X > < a : K e y V a l u e O f D i a g r a m O b j e c t K e y a n y T y p e z b w N T n L X > < a : K e y > < K e y > R e l a t i o n s h i p s \ & l t ; T a b l e s \ A c t u a l \ C o l u m n s \ P E R I O D   K E Y & g t ; - & l t ; T a b l e s \ T i m e S e r i e s \ C o l u m n s \ P E R I O D   K E Y & g t ; < / K e y > < / a : K e y > < a : V a l u e   i : t y p e = " D i a g r a m D i s p l a y L i n k V i e w S t a t e " > < A u t o m a t i o n P r o p e r t y H e l p e r T e x t > E n d   p o i n t   1 :   ( 1 0 8 6 . 9 0 3 8 1 0 5 6 7 6 7 , 4 0 3 ) .   E n d   p o i n t   2 :   ( 7 2 0 . 8 0 7 6 2 1 1 3 5 3 3 2 , 3 1 5 )   < / A u t o m a t i o n P r o p e r t y H e l p e r T e x t > < L a y e d O u t > t r u e < / L a y e d O u t > < P o i n t s   x m l n s : b = " h t t p : / / s c h e m a s . d a t a c o n t r a c t . o r g / 2 0 0 4 / 0 7 / S y s t e m . W i n d o w s " > < b : P o i n t > < b : _ x > 1 0 8 6 . 9 0 3 8 1 0 5 6 7 6 6 5 9 < / b : _ x > < b : _ y > 4 0 3 < / b : _ y > < / b : P o i n t > < b : P o i n t > < b : _ x > 9 0 5 . 5 8 1 6 6 8 7 5 < / b : _ x > < b : _ y > 4 0 3 < / b : _ y > < / b : P o i n t > < b : P o i n t > < b : _ x > 9 0 3 . 5 8 1 6 6 8 7 5 < / b : _ x > < b : _ y > 4 0 1 < / b : _ y > < / b : P o i n t > < b : P o i n t > < b : _ x > 9 0 3 . 5 8 1 6 6 8 7 5 < / b : _ x > < b : _ y > 3 1 7 < / b : _ y > < / b : P o i n t > < b : P o i n t > < b : _ x > 9 0 1 . 5 8 1 6 6 8 7 5 < / b : _ x > < b : _ y > 3 1 5 < / b : _ y > < / b : P o i n t > < b : P o i n t > < b : _ x > 7 2 0 . 8 0 7 6 2 1 1 3 5 3 3 1 6 < / b : _ x > < b : _ y > 3 1 5 < / b : _ y > < / b : P o i n t > < / P o i n t s > < / a : V a l u e > < / a : K e y V a l u e O f D i a g r a m O b j e c t K e y a n y T y p e z b w N T n L X > < a : K e y V a l u e O f D i a g r a m O b j e c t K e y a n y T y p e z b w N T n L X > < a : K e y > < K e y > R e l a t i o n s h i p s \ & l t ; T a b l e s \ A c t u a l \ C o l u m n s \ P E R I O D   K E Y & g t ; - & l t ; T a b l e s \ T i m e S e r i e s \ C o l u m n s \ P E R I O D   K E Y & g t ; \ F K < / K e y > < / a : K e y > < a : V a l u e   i : t y p e = " D i a g r a m D i s p l a y L i n k E n d p o i n t V i e w S t a t e " > < H e i g h t > 1 6 < / H e i g h t > < L a b e l L o c a t i o n   x m l n s : b = " h t t p : / / s c h e m a s . d a t a c o n t r a c t . o r g / 2 0 0 4 / 0 7 / S y s t e m . W i n d o w s " > < b : _ x > 1 0 8 6 . 9 0 3 8 1 0 5 6 7 6 6 5 9 < / b : _ x > < b : _ y > 3 9 5 < / b : _ y > < / L a b e l L o c a t i o n > < L o c a t i o n   x m l n s : b = " h t t p : / / s c h e m a s . d a t a c o n t r a c t . o r g / 2 0 0 4 / 0 7 / S y s t e m . W i n d o w s " > < b : _ x > 1 1 0 2 . 9 0 3 8 1 0 5 6 7 6 6 5 9 < / b : _ x > < b : _ y > 4 0 3 < / b : _ y > < / L o c a t i o n > < S h a p e R o t a t e A n g l e > 1 8 0 < / S h a p e R o t a t e A n g l e > < W i d t h > 1 6 < / W i d t h > < / a : V a l u e > < / a : K e y V a l u e O f D i a g r a m O b j e c t K e y a n y T y p e z b w N T n L X > < a : K e y V a l u e O f D i a g r a m O b j e c t K e y a n y T y p e z b w N T n L X > < a : K e y > < K e y > R e l a t i o n s h i p s \ & l t ; T a b l e s \ A c t u a l \ C o l u m n s \ P E R I O D   K E Y & g t ; - & l t ; T a b l e s \ T i m e S e r i e s \ C o l u m n s \ P E R I O D   K E Y & g t ; \ P K < / K e y > < / a : K e y > < a : V a l u e   i : t y p e = " D i a g r a m D i s p l a y L i n k E n d p o i n t V i e w S t a t e " > < H e i g h t > 1 6 < / H e i g h t > < L a b e l L o c a t i o n   x m l n s : b = " h t t p : / / s c h e m a s . d a t a c o n t r a c t . o r g / 2 0 0 4 / 0 7 / S y s t e m . W i n d o w s " > < b : _ x > 7 0 4 . 8 0 7 6 2 1 1 3 5 3 3 1 6 < / b : _ x > < b : _ y > 3 0 7 < / b : _ y > < / L a b e l L o c a t i o n > < L o c a t i o n   x m l n s : b = " h t t p : / / s c h e m a s . d a t a c o n t r a c t . o r g / 2 0 0 4 / 0 7 / S y s t e m . W i n d o w s " > < b : _ x > 7 0 4 . 8 0 7 6 2 1 1 3 5 3 3 1 6 < / b : _ x > < b : _ y > 3 1 5 < / b : _ y > < / L o c a t i o n > < S h a p e R o t a t e A n g l e > 3 6 0 < / S h a p e R o t a t e A n g l e > < W i d t h > 1 6 < / W i d t h > < / a : V a l u e > < / a : K e y V a l u e O f D i a g r a m O b j e c t K e y a n y T y p e z b w N T n L X > < a : K e y V a l u e O f D i a g r a m O b j e c t K e y a n y T y p e z b w N T n L X > < a : K e y > < K e y > R e l a t i o n s h i p s \ & l t ; T a b l e s \ A c t u a l \ C o l u m n s \ P E R I O D   K E Y & g t ; - & l t ; T a b l e s \ T i m e S e r i e s \ C o l u m n s \ P E R I O D   K E Y & g t ; \ C r o s s F i l t e r < / K e y > < / a : K e y > < a : V a l u e   i : t y p e = " D i a g r a m D i s p l a y L i n k C r o s s F i l t e r V i e w S t a t e " > < P o i n t s   x m l n s : b = " h t t p : / / s c h e m a s . d a t a c o n t r a c t . o r g / 2 0 0 4 / 0 7 / S y s t e m . W i n d o w s " > < b : P o i n t > < b : _ x > 1 0 8 6 . 9 0 3 8 1 0 5 6 7 6 6 5 9 < / b : _ x > < b : _ y > 4 0 3 < / b : _ y > < / b : P o i n t > < b : P o i n t > < b : _ x > 9 0 5 . 5 8 1 6 6 8 7 5 < / b : _ x > < b : _ y > 4 0 3 < / b : _ y > < / b : P o i n t > < b : P o i n t > < b : _ x > 9 0 3 . 5 8 1 6 6 8 7 5 < / b : _ x > < b : _ y > 4 0 1 < / b : _ y > < / b : P o i n t > < b : P o i n t > < b : _ x > 9 0 3 . 5 8 1 6 6 8 7 5 < / b : _ x > < b : _ y > 3 1 7 < / b : _ y > < / b : P o i n t > < b : P o i n t > < b : _ x > 9 0 1 . 5 8 1 6 6 8 7 5 < / b : _ x > < b : _ y > 3 1 5 < / b : _ y > < / b : P o i n t > < b : P o i n t > < b : _ x > 7 2 0 . 8 0 7 6 2 1 1 3 5 3 3 1 6 < / b : _ x > < b : _ y > 3 1 5 < / b : _ y > < / b : P o i n t > < / P o i n t s > < / a : V a l u e > < / a : K e y V a l u e O f D i a g r a m O b j e c t K e y a n y T y p e z b w N T n L X > < a : K e y V a l u e O f D i a g r a m O b j e c t K e y a n y T y p e z b w N T n L X > < a : K e y > < K e y > R e l a t i o n s h i p s \ & l t ; T a b l e s \ C O A \ C o l u m n s \ H E A D E R   K E Y & g t ; - & l t ; T a b l e s \ H e a d e r \ C o l u m n s \ H E A D E R   K E Y & g t ; < / K e y > < / a : K e y > < a : V a l u e   i : t y p e = " D i a g r a m D i s p l a y L i n k V i e w S t a t e " > < A u t o m a t i o n P r o p e r t y H e l p e r T e x t > E n d   p o i n t   1 :   ( 7 2 9 . 7 1 1 4 3 1 7 0 2 9 9 7 , 1 0 6 ) .   E n d   p o i n t   2 :   ( 1 2 7 1 . 9 0 3 8 1 0 5 6 7 6 7 , 8 3 . 5 )   < / A u t o m a t i o n P r o p e r t y H e l p e r T e x t > < L a y e d O u t > t r u e < / L a y e d O u t > < P o i n t s   x m l n s : b = " h t t p : / / s c h e m a s . d a t a c o n t r a c t . o r g / 2 0 0 4 / 0 7 / S y s t e m . W i n d o w s " > < b : P o i n t > < b : _ x > 7 2 9 . 7 1 1 4 3 1 7 0 2 9 9 7 2 9 < / b : _ x > < b : _ y > 1 0 6 . 0 0 0 0 0 0 0 0 0 0 0 0 0 1 < / b : _ y > < / b : P o i n t > < b : P o i n t > < b : _ x > 9 9 8 . 8 0 7 6 2 1 4 9 9 9 9 9 8 7 < / b : _ x > < b : _ y > 1 0 6 < / b : _ y > < / b : P o i n t > < b : P o i n t > < b : _ x > 1 0 0 0 . 8 0 7 6 2 1 4 9 9 9 9 9 9 < / b : _ x > < b : _ y > 1 0 4 < / b : _ y > < / b : P o i n t > < b : P o i n t > < b : _ x > 1 0 0 0 . 8 0 7 6 2 1 4 9 9 9 9 9 9 < / b : _ x > < b : _ y > 8 5 . 5 < / b : _ y > < / b : P o i n t > < b : P o i n t > < b : _ x > 1 0 0 2 . 8 0 7 6 2 1 4 9 9 9 9 9 9 < / b : _ x > < b : _ y > 8 3 . 5 < / b : _ y > < / b : P o i n t > < b : P o i n t > < b : _ x > 1 2 7 1 . 9 0 3 8 1 0 5 6 7 6 6 5 7 < / b : _ x > < b : _ y > 8 3 . 5 < / b : _ y > < / b : P o i n t > < / P o i n t s > < / a : V a l u e > < / a : K e y V a l u e O f D i a g r a m O b j e c t K e y a n y T y p e z b w N T n L X > < a : K e y V a l u e O f D i a g r a m O b j e c t K e y a n y T y p e z b w N T n L X > < a : K e y > < K e y > R e l a t i o n s h i p s \ & l t ; T a b l e s \ C O A \ C o l u m n s \ H E A D E R   K E Y & g t ; - & l t ; T a b l e s \ H e a d e r \ C o l u m n s \ H E A D E R   K E Y & g t ; \ F K < / K e y > < / a : K e y > < a : V a l u e   i : t y p e = " D i a g r a m D i s p l a y L i n k E n d p o i n t V i e w S t a t e " > < H e i g h t > 1 6 < / H e i g h t > < L a b e l L o c a t i o n   x m l n s : b = " h t t p : / / s c h e m a s . d a t a c o n t r a c t . o r g / 2 0 0 4 / 0 7 / S y s t e m . W i n d o w s " > < b : _ x > 7 1 3 . 7 1 1 4 3 1 7 0 2 9 9 7 2 9 < / b : _ x > < b : _ y > 9 8 . 0 0 0 0 0 0 0 0 0 0 0 0 0 1 4 < / b : _ y > < / L a b e l L o c a t i o n > < L o c a t i o n   x m l n s : b = " h t t p : / / s c h e m a s . d a t a c o n t r a c t . o r g / 2 0 0 4 / 0 7 / S y s t e m . W i n d o w s " > < b : _ x > 7 1 3 . 7 1 1 4 3 1 7 0 2 9 9 7 2 9 < / b : _ x > < b : _ y > 1 0 6 . 0 0 0 0 0 0 0 0 0 0 0 0 0 1 < / b : _ y > < / L o c a t i o n > < S h a p e R o t a t e A n g l e > 3 6 0 < / S h a p e R o t a t e A n g l e > < W i d t h > 1 6 < / W i d t h > < / a : V a l u e > < / a : K e y V a l u e O f D i a g r a m O b j e c t K e y a n y T y p e z b w N T n L X > < a : K e y V a l u e O f D i a g r a m O b j e c t K e y a n y T y p e z b w N T n L X > < a : K e y > < K e y > R e l a t i o n s h i p s \ & l t ; T a b l e s \ C O A \ C o l u m n s \ H E A D E R   K E Y & g t ; - & l t ; T a b l e s \ H e a d e r \ C o l u m n s \ H E A D E R   K E Y & g t ; \ P K < / K e y > < / a : K e y > < a : V a l u e   i : t y p e = " D i a g r a m D i s p l a y L i n k E n d p o i n t V i e w S t a t e " > < H e i g h t > 1 6 < / H e i g h t > < L a b e l L o c a t i o n   x m l n s : b = " h t t p : / / s c h e m a s . d a t a c o n t r a c t . o r g / 2 0 0 4 / 0 7 / S y s t e m . W i n d o w s " > < b : _ x > 1 2 7 1 . 9 0 3 8 1 0 5 6 7 6 6 5 7 < / b : _ x > < b : _ y > 7 5 . 5 < / b : _ y > < / L a b e l L o c a t i o n > < L o c a t i o n   x m l n s : b = " h t t p : / / s c h e m a s . d a t a c o n t r a c t . o r g / 2 0 0 4 / 0 7 / S y s t e m . W i n d o w s " > < b : _ x > 1 2 8 7 . 9 0 3 8 1 0 5 6 7 6 6 5 9 < / b : _ x > < b : _ y > 8 3 . 5 < / b : _ y > < / L o c a t i o n > < S h a p e R o t a t e A n g l e > 1 8 0 < / S h a p e R o t a t e A n g l e > < W i d t h > 1 6 < / W i d t h > < / a : V a l u e > < / a : K e y V a l u e O f D i a g r a m O b j e c t K e y a n y T y p e z b w N T n L X > < a : K e y V a l u e O f D i a g r a m O b j e c t K e y a n y T y p e z b w N T n L X > < a : K e y > < K e y > R e l a t i o n s h i p s \ & l t ; T a b l e s \ C O A \ C o l u m n s \ H E A D E R   K E Y & g t ; - & l t ; T a b l e s \ H e a d e r \ C o l u m n s \ H E A D E R   K E Y & g t ; \ C r o s s F i l t e r < / K e y > < / a : K e y > < a : V a l u e   i : t y p e = " D i a g r a m D i s p l a y L i n k C r o s s F i l t e r V i e w S t a t e " > < P o i n t s   x m l n s : b = " h t t p : / / s c h e m a s . d a t a c o n t r a c t . o r g / 2 0 0 4 / 0 7 / S y s t e m . W i n d o w s " > < b : P o i n t > < b : _ x > 7 2 9 . 7 1 1 4 3 1 7 0 2 9 9 7 2 9 < / b : _ x > < b : _ y > 1 0 6 . 0 0 0 0 0 0 0 0 0 0 0 0 0 1 < / b : _ y > < / b : P o i n t > < b : P o i n t > < b : _ x > 9 9 8 . 8 0 7 6 2 1 4 9 9 9 9 9 8 7 < / b : _ x > < b : _ y > 1 0 6 < / b : _ y > < / b : P o i n t > < b : P o i n t > < b : _ x > 1 0 0 0 . 8 0 7 6 2 1 4 9 9 9 9 9 9 < / b : _ x > < b : _ y > 1 0 4 < / b : _ y > < / b : P o i n t > < b : P o i n t > < b : _ x > 1 0 0 0 . 8 0 7 6 2 1 4 9 9 9 9 9 9 < / b : _ x > < b : _ y > 8 5 . 5 < / b : _ y > < / b : P o i n t > < b : P o i n t > < b : _ x > 1 0 0 2 . 8 0 7 6 2 1 4 9 9 9 9 9 9 < / b : _ x > < b : _ y > 8 3 . 5 < / b : _ y > < / b : P o i n t > < b : P o i n t > < b : _ x > 1 2 7 1 . 9 0 3 8 1 0 5 6 7 6 6 5 7 < / b : _ x > < b : _ y > 8 3 . 5 < / b : _ y > < / b : P o i n t > < / P o i n t s > < / a : V a l u e > < / a : K e y V a l u e O f D i a g r a m O b j e c t K e y a n y T y p e z b w N T n L X > < a : K e y V a l u e O f D i a g r a m O b j e c t K e y a n y T y p e z b w N T n L X > < a : K e y > < K e y > R e l a t i o n s h i p s \ & l t ; T a b l e s \ R e p P L S l i c e r \ C o l u m n s \ S C E N A R I O   K E Y & g t ; - & l t ; T a b l e s \ S c e n a r i o \ C o l u m n s \ K E Y & g t ; < / K e y > < / a : K e y > < a : V a l u e   i : t y p e = " D i a g r a m D i s p l a y L i n k V i e w S t a t e " > < A u t o m a t i o n P r o p e r t y H e l p e r T e x t > E n d   p o i n t   1 :   ( 2 2 8 1 . 6 1 5 2 4 2 2 7 0 6 6 , 5 3 9 . 2 5 ) .   E n d   p o i n t   2 :   ( 2 3 2 8 . 9 0 3 8 1 0 5 6 7 6 7 , 4 4 5 . 5 )   < / A u t o m a t i o n P r o p e r t y H e l p e r T e x t > < L a y e d O u t > t r u e < / L a y e d O u t > < P o i n t s   x m l n s : b = " h t t p : / / s c h e m a s . d a t a c o n t r a c t . o r g / 2 0 0 4 / 0 7 / S y s t e m . W i n d o w s " > < b : P o i n t > < b : _ x > 2 2 8 1 . 6 1 5 2 4 2 2 7 0 6 6 3 2 < / b : _ x > < b : _ y > 5 3 9 . 2 5 < / b : _ y > < / b : P o i n t > < b : P o i n t > < b : _ x > 2 3 0 3 . 2 5 9 5 2 6 5 < / b : _ x > < b : _ y > 5 3 9 . 2 5 < / b : _ y > < / b : P o i n t > < b : P o i n t > < b : _ x > 2 3 0 5 . 2 5 9 5 2 6 5 < / b : _ x > < b : _ y > 5 3 7 . 2 5 < / b : _ y > < / b : P o i n t > < b : P o i n t > < b : _ x > 2 3 0 5 . 2 5 9 5 2 6 5 < / b : _ x > < b : _ y > 4 4 7 . 5 < / b : _ y > < / b : P o i n t > < b : P o i n t > < b : _ x > 2 3 0 7 . 2 5 9 5 2 6 5 < / b : _ x > < b : _ y > 4 4 5 . 5 < / b : _ y > < / b : P o i n t > < b : P o i n t > < b : _ x > 2 3 2 8 . 9 0 3 8 1 0 5 6 7 6 6 5 9 < / b : _ x > < b : _ y > 4 4 5 . 5 < / b : _ y > < / b : P o i n t > < / P o i n t s > < / a : V a l u e > < / a : K e y V a l u e O f D i a g r a m O b j e c t K e y a n y T y p e z b w N T n L X > < a : K e y V a l u e O f D i a g r a m O b j e c t K e y a n y T y p e z b w N T n L X > < a : K e y > < K e y > R e l a t i o n s h i p s \ & l t ; T a b l e s \ R e p P L S l i c e r \ C o l u m n s \ S C E N A R I O   K E Y & g t ; - & l t ; T a b l e s \ S c e n a r i o \ C o l u m n s \ K E Y & g t ; \ F K < / K e y > < / a : K e y > < a : V a l u e   i : t y p e = " D i a g r a m D i s p l a y L i n k E n d p o i n t V i e w S t a t e " > < H e i g h t > 1 6 < / H e i g h t > < L a b e l L o c a t i o n   x m l n s : b = " h t t p : / / s c h e m a s . d a t a c o n t r a c t . o r g / 2 0 0 4 / 0 7 / S y s t e m . W i n d o w s " > < b : _ x > 2 2 6 5 . 6 1 5 2 4 2 2 7 0 6 6 3 2 < / b : _ x > < b : _ y > 5 3 1 . 2 5 < / b : _ y > < / L a b e l L o c a t i o n > < L o c a t i o n   x m l n s : b = " h t t p : / / s c h e m a s . d a t a c o n t r a c t . o r g / 2 0 0 4 / 0 7 / S y s t e m . W i n d o w s " > < b : _ x > 2 2 6 5 . 6 1 5 2 4 2 2 7 0 6 6 3 2 < / b : _ x > < b : _ y > 5 3 9 . 2 5 < / b : _ y > < / L o c a t i o n > < S h a p e R o t a t e A n g l e > 3 6 0 < / S h a p e R o t a t e A n g l e > < W i d t h > 1 6 < / W i d t h > < / a : V a l u e > < / a : K e y V a l u e O f D i a g r a m O b j e c t K e y a n y T y p e z b w N T n L X > < a : K e y V a l u e O f D i a g r a m O b j e c t K e y a n y T y p e z b w N T n L X > < a : K e y > < K e y > R e l a t i o n s h i p s \ & l t ; T a b l e s \ R e p P L S l i c e r \ C o l u m n s \ S C E N A R I O   K E Y & g t ; - & l t ; T a b l e s \ S c e n a r i o \ C o l u m n s \ K E Y & g t ; \ P K < / K e y > < / a : K e y > < a : V a l u e   i : t y p e = " D i a g r a m D i s p l a y L i n k E n d p o i n t V i e w S t a t e " > < H e i g h t > 1 6 < / H e i g h t > < L a b e l L o c a t i o n   x m l n s : b = " h t t p : / / s c h e m a s . d a t a c o n t r a c t . o r g / 2 0 0 4 / 0 7 / S y s t e m . W i n d o w s " > < b : _ x > 2 3 2 8 . 9 0 3 8 1 0 5 6 7 6 6 5 9 < / b : _ x > < b : _ y > 4 3 7 . 5 < / b : _ y > < / L a b e l L o c a t i o n > < L o c a t i o n   x m l n s : b = " h t t p : / / s c h e m a s . d a t a c o n t r a c t . o r g / 2 0 0 4 / 0 7 / S y s t e m . W i n d o w s " > < b : _ x > 2 3 4 4 . 9 0 3 8 1 0 5 6 7 6 6 5 9 < / b : _ x > < b : _ y > 4 4 5 . 5 < / b : _ y > < / L o c a t i o n > < S h a p e R o t a t e A n g l e > 1 8 0 < / S h a p e R o t a t e A n g l e > < W i d t h > 1 6 < / W i d t h > < / a : V a l u e > < / a : K e y V a l u e O f D i a g r a m O b j e c t K e y a n y T y p e z b w N T n L X > < a : K e y V a l u e O f D i a g r a m O b j e c t K e y a n y T y p e z b w N T n L X > < a : K e y > < K e y > R e l a t i o n s h i p s \ & l t ; T a b l e s \ R e p P L S l i c e r \ C o l u m n s \ S C E N A R I O   K E Y & g t ; - & l t ; T a b l e s \ S c e n a r i o \ C o l u m n s \ K E Y & g t ; \ C r o s s F i l t e r < / K e y > < / a : K e y > < a : V a l u e   i : t y p e = " D i a g r a m D i s p l a y L i n k C r o s s F i l t e r V i e w S t a t e " > < P o i n t s   x m l n s : b = " h t t p : / / s c h e m a s . d a t a c o n t r a c t . o r g / 2 0 0 4 / 0 7 / S y s t e m . W i n d o w s " > < b : P o i n t > < b : _ x > 2 2 8 1 . 6 1 5 2 4 2 2 7 0 6 6 3 2 < / b : _ x > < b : _ y > 5 3 9 . 2 5 < / b : _ y > < / b : P o i n t > < b : P o i n t > < b : _ x > 2 3 0 3 . 2 5 9 5 2 6 5 < / b : _ x > < b : _ y > 5 3 9 . 2 5 < / b : _ y > < / b : P o i n t > < b : P o i n t > < b : _ x > 2 3 0 5 . 2 5 9 5 2 6 5 < / b : _ x > < b : _ y > 5 3 7 . 2 5 < / b : _ y > < / b : P o i n t > < b : P o i n t > < b : _ x > 2 3 0 5 . 2 5 9 5 2 6 5 < / b : _ x > < b : _ y > 4 4 7 . 5 < / b : _ y > < / b : P o i n t > < b : P o i n t > < b : _ x > 2 3 0 7 . 2 5 9 5 2 6 5 < / b : _ x > < b : _ y > 4 4 5 . 5 < / b : _ y > < / b : P o i n t > < b : P o i n t > < b : _ x > 2 3 2 8 . 9 0 3 8 1 0 5 6 7 6 6 5 9 < / b : _ x > < b : _ y > 4 4 5 . 5 < / b : _ y > < / b : P o i n t > < / P o i n t s > < / a : V a l u e > < / a : K e y V a l u e O f D i a g r a m O b j e c t K e y a n y T y p e z b w N T n L X > < a : K e y V a l u e O f D i a g r a m O b j e c t K e y a n y T y p e z b w N T n L X > < a : K e y > < K e y > R e l a t i o n s h i p s \ & l t ; T a b l e s \ R e p P L S l i c e r \ C o l u m n s \ S U M   M E T H O D   K E Y & g t ; - & l t ; T a b l e s \ S u m M e t h o d \ C o l u m n s \ K E Y & g t ; < / K e y > < / a : K e y > < a : V a l u e   i : t y p e = " D i a g r a m D i s p l a y L i n k V i e w S t a t e " > < A u t o m a t i o n P r o p e r t y H e l p e r T e x t > E n d   p o i n t   1 :   ( 2 0 4 9 . 6 1 5 2 4 2 2 7 0 6 6 , 5 3 9 . 2 5 ) .   E n d   p o i n t   2 :   ( 1 9 5 7 . 8 0 7 6 2 1 , 2 9 1 . 5 )   < / A u t o m a t i o n P r o p e r t y H e l p e r T e x t > < L a y e d O u t > t r u e < / L a y e d O u t > < P o i n t s   x m l n s : b = " h t t p : / / s c h e m a s . d a t a c o n t r a c t . o r g / 2 0 0 4 / 0 7 / S y s t e m . W i n d o w s " > < b : P o i n t > < b : _ x > 2 0 4 9 . 6 1 5 2 4 2 2 7 0 6 6 3 2 < / b : _ x > < b : _ y > 5 3 9 . 2 5 < / b : _ y > < / b : P o i n t > < b : P o i n t > < b : _ x > 1 9 5 9 . 8 0 7 6 2 1 < / b : _ x > < b : _ y > 5 3 9 . 2 5 < / b : _ y > < / b : P o i n t > < b : P o i n t > < b : _ x > 1 9 5 7 . 8 0 7 6 2 1 < / b : _ x > < b : _ y > 5 3 7 . 2 5 < / b : _ y > < / b : P o i n t > < b : P o i n t > < b : _ x > 1 9 5 7 . 8 0 7 6 2 1 < / b : _ x > < b : _ y > 2 9 1 . 5 < / b : _ y > < / b : P o i n t > < / P o i n t s > < / a : V a l u e > < / a : K e y V a l u e O f D i a g r a m O b j e c t K e y a n y T y p e z b w N T n L X > < a : K e y V a l u e O f D i a g r a m O b j e c t K e y a n y T y p e z b w N T n L X > < a : K e y > < K e y > R e l a t i o n s h i p s \ & l t ; T a b l e s \ R e p P L S l i c e r \ C o l u m n s \ S U M   M E T H O D   K E Y & g t ; - & l t ; T a b l e s \ S u m M e t h o d \ C o l u m n s \ K E Y & g t ; \ F K < / K e y > < / a : K e y > < a : V a l u e   i : t y p e = " D i a g r a m D i s p l a y L i n k E n d p o i n t V i e w S t a t e " > < H e i g h t > 1 6 < / H e i g h t > < L a b e l L o c a t i o n   x m l n s : b = " h t t p : / / s c h e m a s . d a t a c o n t r a c t . o r g / 2 0 0 4 / 0 7 / S y s t e m . W i n d o w s " > < b : _ x > 2 0 4 9 . 6 1 5 2 4 2 2 7 0 6 6 3 2 < / b : _ x > < b : _ y > 5 3 1 . 2 5 < / b : _ y > < / L a b e l L o c a t i o n > < L o c a t i o n   x m l n s : b = " h t t p : / / s c h e m a s . d a t a c o n t r a c t . o r g / 2 0 0 4 / 0 7 / S y s t e m . W i n d o w s " > < b : _ x > 2 0 6 5 . 6 1 5 2 4 2 2 7 0 6 6 3 2 < / b : _ x > < b : _ y > 5 3 9 . 2 5 < / b : _ y > < / L o c a t i o n > < S h a p e R o t a t e A n g l e > 1 8 0 < / S h a p e R o t a t e A n g l e > < W i d t h > 1 6 < / W i d t h > < / a : V a l u e > < / a : K e y V a l u e O f D i a g r a m O b j e c t K e y a n y T y p e z b w N T n L X > < a : K e y V a l u e O f D i a g r a m O b j e c t K e y a n y T y p e z b w N T n L X > < a : K e y > < K e y > R e l a t i o n s h i p s \ & l t ; T a b l e s \ R e p P L S l i c e r \ C o l u m n s \ S U M   M E T H O D   K E Y & g t ; - & l t ; T a b l e s \ S u m M e t h o d \ C o l u m n s \ K E Y & g t ; \ P K < / K e y > < / a : K e y > < a : V a l u e   i : t y p e = " D i a g r a m D i s p l a y L i n k E n d p o i n t V i e w S t a t e " > < H e i g h t > 1 6 < / H e i g h t > < L a b e l L o c a t i o n   x m l n s : b = " h t t p : / / s c h e m a s . d a t a c o n t r a c t . o r g / 2 0 0 4 / 0 7 / S y s t e m . W i n d o w s " > < b : _ x > 1 9 4 9 . 8 0 7 6 2 1 < / b : _ x > < b : _ y > 2 7 5 . 5 < / b : _ y > < / L a b e l L o c a t i o n > < L o c a t i o n   x m l n s : b = " h t t p : / / s c h e m a s . d a t a c o n t r a c t . o r g / 2 0 0 4 / 0 7 / S y s t e m . W i n d o w s " > < b : _ x > 1 9 5 7 . 8 0 7 6 2 1 < / b : _ x > < b : _ y > 2 7 5 . 5 < / b : _ y > < / L o c a t i o n > < S h a p e R o t a t e A n g l e > 9 0 < / S h a p e R o t a t e A n g l e > < W i d t h > 1 6 < / W i d t h > < / a : V a l u e > < / a : K e y V a l u e O f D i a g r a m O b j e c t K e y a n y T y p e z b w N T n L X > < a : K e y V a l u e O f D i a g r a m O b j e c t K e y a n y T y p e z b w N T n L X > < a : K e y > < K e y > R e l a t i o n s h i p s \ & l t ; T a b l e s \ R e p P L S l i c e r \ C o l u m n s \ S U M   M E T H O D   K E Y & g t ; - & l t ; T a b l e s \ S u m M e t h o d \ C o l u m n s \ K E Y & g t ; \ C r o s s F i l t e r < / K e y > < / a : K e y > < a : V a l u e   i : t y p e = " D i a g r a m D i s p l a y L i n k C r o s s F i l t e r V i e w S t a t e " > < P o i n t s   x m l n s : b = " h t t p : / / s c h e m a s . d a t a c o n t r a c t . o r g / 2 0 0 4 / 0 7 / S y s t e m . W i n d o w s " > < b : P o i n t > < b : _ x > 2 0 4 9 . 6 1 5 2 4 2 2 7 0 6 6 3 2 < / b : _ x > < b : _ y > 5 3 9 . 2 5 < / b : _ y > < / b : P o i n t > < b : P o i n t > < b : _ x > 1 9 5 9 . 8 0 7 6 2 1 < / b : _ x > < b : _ y > 5 3 9 . 2 5 < / b : _ y > < / b : P o i n t > < b : P o i n t > < b : _ x > 1 9 5 7 . 8 0 7 6 2 1 < / b : _ x > < b : _ y > 5 3 7 . 2 5 < / b : _ y > < / b : P o i n t > < b : P o i n t > < b : _ x > 1 9 5 7 . 8 0 7 6 2 1 < / b : _ x > < b : _ y > 2 9 1 . 5 < / b : _ y > < / b : P o i n t > < / P o i n t s > < / a : V a l u e > < / a : K e y V a l u e O f D i a g r a m O b j e c t K e y a n y T y p e z b w N T n L X > < a : K e y V a l u e O f D i a g r a m O b j e c t K e y a n y T y p e z b w N T n L X > < a : K e y > < K e y > R e l a t i o n s h i p s \ & l t ; T a b l e s \ R e p V a r S l i c e r \ C o l u m n s \ D A T A   T Y P E   K E Y & g t ; - & l t ; T a b l e s \ D a t a T y p e \ C o l u m n s \ K E Y & g t ; < / K e y > < / a : K e y > < a : V a l u e   i : t y p e = " D i a g r a m D i s p l a y L i n k V i e w S t a t e " > < A u t o m a t i o n P r o p e r t y H e l p e r T e x t > E n d   p o i n t   1 :   ( 2 7 1 5 . 6 1 5 2 4 2 2 7 0 6 6 , 3 9 8 . 1 2 5 ) .   E n d   p o i n t   2 :   ( 2 4 0 3 . 7 1 1 4 3 1 7 0 3 , 2 0 0 . 5 )   < / A u t o m a t i o n P r o p e r t y H e l p e r T e x t > < L a y e d O u t > t r u e < / L a y e d O u t > < P o i n t s   x m l n s : b = " h t t p : / / s c h e m a s . d a t a c o n t r a c t . o r g / 2 0 0 4 / 0 7 / S y s t e m . W i n d o w s " > < b : P o i n t > < b : _ x > 2 7 1 5 . 6 1 5 2 4 2 2 7 0 6 6 2 7 < / b : _ x > < b : _ y > 3 9 8 . 1 2 5 < / b : _ y > < / b : P o i n t > < b : P o i n t > < b : _ x > 2 6 0 4 . 7 1 1 4 3 2 < / b : _ x > < b : _ y > 3 9 8 . 1 2 5 < / b : _ y > < / b : P o i n t > < b : P o i n t > < b : _ x > 2 6 0 2 . 7 1 1 4 3 2 < / b : _ x > < b : _ y > 3 9 6 . 1 2 5 < / b : _ y > < / b : P o i n t > < b : P o i n t > < b : _ x > 2 6 0 2 . 7 1 1 4 3 2 < / b : _ x > < b : _ y > 3 0 3 . 8 1 2 5 < / b : _ y > < / b : P o i n t > < b : P o i n t > < b : _ x > 2 6 0 0 . 7 1 1 4 3 2 < / b : _ x > < b : _ y > 3 0 1 . 8 1 2 5 < / b : _ y > < / b : P o i n t > < b : P o i n t > < b : _ x > 2 4 8 0 . 5 5 7 6 2 1 5 < / b : _ x > < b : _ y > 3 0 1 . 8 1 2 5 < / b : _ y > < / b : P o i n t > < b : P o i n t > < b : _ x > 2 4 7 8 . 5 5 7 6 2 1 5 < / b : _ x > < b : _ y > 2 9 9 . 8 1 2 5 < / b : _ y > < / b : P o i n t > < b : P o i n t > < b : _ x > 2 4 7 8 . 5 5 7 6 2 1 5 < / b : _ x > < b : _ y > 2 0 2 . 5 < / b : _ y > < / b : P o i n t > < b : P o i n t > < b : _ x > 2 4 7 6 . 5 5 7 6 2 1 5 < / b : _ x > < b : _ y > 2 0 0 . 5 < / b : _ y > < / b : P o i n t > < b : P o i n t > < b : _ x > 2 4 0 3 . 7 1 1 4 3 1 7 0 2 9 9 7 3 < / b : _ x > < b : _ y > 2 0 0 . 5 < / b : _ y > < / b : P o i n t > < / P o i n t s > < / a : V a l u e > < / a : K e y V a l u e O f D i a g r a m O b j e c t K e y a n y T y p e z b w N T n L X > < a : K e y V a l u e O f D i a g r a m O b j e c t K e y a n y T y p e z b w N T n L X > < a : K e y > < K e y > R e l a t i o n s h i p s \ & l t ; T a b l e s \ R e p V a r S l i c e r \ C o l u m n s \ D A T A   T Y P E   K E Y & g t ; - & l t ; T a b l e s \ D a t a T y p e \ C o l u m n s \ K E Y & g t ; \ F K < / K e y > < / a : K e y > < a : V a l u e   i : t y p e = " D i a g r a m D i s p l a y L i n k E n d p o i n t V i e w S t a t e " > < H e i g h t > 1 6 < / H e i g h t > < L a b e l L o c a t i o n   x m l n s : b = " h t t p : / / s c h e m a s . d a t a c o n t r a c t . o r g / 2 0 0 4 / 0 7 / S y s t e m . W i n d o w s " > < b : _ x > 2 7 1 5 . 6 1 5 2 4 2 2 7 0 6 6 2 7 < / b : _ x > < b : _ y > 3 9 0 . 1 2 5 < / b : _ y > < / L a b e l L o c a t i o n > < L o c a t i o n   x m l n s : b = " h t t p : / / s c h e m a s . d a t a c o n t r a c t . o r g / 2 0 0 4 / 0 7 / S y s t e m . W i n d o w s " > < b : _ x > 2 7 3 1 . 6 1 5 2 4 2 2 7 0 6 6 3 2 < / b : _ x > < b : _ y > 3 9 8 . 1 2 5 < / b : _ y > < / L o c a t i o n > < S h a p e R o t a t e A n g l e > 1 8 0 < / S h a p e R o t a t e A n g l e > < W i d t h > 1 6 < / W i d t h > < / a : V a l u e > < / a : K e y V a l u e O f D i a g r a m O b j e c t K e y a n y T y p e z b w N T n L X > < a : K e y V a l u e O f D i a g r a m O b j e c t K e y a n y T y p e z b w N T n L X > < a : K e y > < K e y > R e l a t i o n s h i p s \ & l t ; T a b l e s \ R e p V a r S l i c e r \ C o l u m n s \ D A T A   T Y P E   K E Y & g t ; - & l t ; T a b l e s \ D a t a T y p e \ C o l u m n s \ K E Y & g t ; \ P K < / K e y > < / a : K e y > < a : V a l u e   i : t y p e = " D i a g r a m D i s p l a y L i n k E n d p o i n t V i e w S t a t e " > < H e i g h t > 1 6 < / H e i g h t > < L a b e l L o c a t i o n   x m l n s : b = " h t t p : / / s c h e m a s . d a t a c o n t r a c t . o r g / 2 0 0 4 / 0 7 / S y s t e m . W i n d o w s " > < b : _ x > 2 3 8 7 . 7 1 1 4 3 1 7 0 2 9 9 7 3 < / b : _ x > < b : _ y > 1 9 2 . 5 < / b : _ y > < / L a b e l L o c a t i o n > < L o c a t i o n   x m l n s : b = " h t t p : / / s c h e m a s . d a t a c o n t r a c t . o r g / 2 0 0 4 / 0 7 / S y s t e m . W i n d o w s " > < b : _ x > 2 3 8 7 . 7 1 1 4 3 1 7 0 2 9 9 7 3 < / b : _ x > < b : _ y > 2 0 0 . 5 < / b : _ y > < / L o c a t i o n > < S h a p e R o t a t e A n g l e > 3 6 0 < / S h a p e R o t a t e A n g l e > < W i d t h > 1 6 < / W i d t h > < / a : V a l u e > < / a : K e y V a l u e O f D i a g r a m O b j e c t K e y a n y T y p e z b w N T n L X > < a : K e y V a l u e O f D i a g r a m O b j e c t K e y a n y T y p e z b w N T n L X > < a : K e y > < K e y > R e l a t i o n s h i p s \ & l t ; T a b l e s \ R e p V a r S l i c e r \ C o l u m n s \ D A T A   T Y P E   K E Y & g t ; - & l t ; T a b l e s \ D a t a T y p e \ C o l u m n s \ K E Y & g t ; \ C r o s s F i l t e r < / K e y > < / a : K e y > < a : V a l u e   i : t y p e = " D i a g r a m D i s p l a y L i n k C r o s s F i l t e r V i e w S t a t e " > < P o i n t s   x m l n s : b = " h t t p : / / s c h e m a s . d a t a c o n t r a c t . o r g / 2 0 0 4 / 0 7 / S y s t e m . W i n d o w s " > < b : P o i n t > < b : _ x > 2 7 1 5 . 6 1 5 2 4 2 2 7 0 6 6 2 7 < / b : _ x > < b : _ y > 3 9 8 . 1 2 5 < / b : _ y > < / b : P o i n t > < b : P o i n t > < b : _ x > 2 6 0 4 . 7 1 1 4 3 2 < / b : _ x > < b : _ y > 3 9 8 . 1 2 5 < / b : _ y > < / b : P o i n t > < b : P o i n t > < b : _ x > 2 6 0 2 . 7 1 1 4 3 2 < / b : _ x > < b : _ y > 3 9 6 . 1 2 5 < / b : _ y > < / b : P o i n t > < b : P o i n t > < b : _ x > 2 6 0 2 . 7 1 1 4 3 2 < / b : _ x > < b : _ y > 3 0 3 . 8 1 2 5 < / b : _ y > < / b : P o i n t > < b : P o i n t > < b : _ x > 2 6 0 0 . 7 1 1 4 3 2 < / b : _ x > < b : _ y > 3 0 1 . 8 1 2 5 < / b : _ y > < / b : P o i n t > < b : P o i n t > < b : _ x > 2 4 8 0 . 5 5 7 6 2 1 5 < / b : _ x > < b : _ y > 3 0 1 . 8 1 2 5 < / b : _ y > < / b : P o i n t > < b : P o i n t > < b : _ x > 2 4 7 8 . 5 5 7 6 2 1 5 < / b : _ x > < b : _ y > 2 9 9 . 8 1 2 5 < / b : _ y > < / b : P o i n t > < b : P o i n t > < b : _ x > 2 4 7 8 . 5 5 7 6 2 1 5 < / b : _ x > < b : _ y > 2 0 2 . 5 < / b : _ y > < / b : P o i n t > < b : P o i n t > < b : _ x > 2 4 7 6 . 5 5 7 6 2 1 5 < / b : _ x > < b : _ y > 2 0 0 . 5 < / b : _ y > < / b : P o i n t > < b : P o i n t > < b : _ x > 2 4 0 3 . 7 1 1 4 3 1 7 0 2 9 9 7 3 < / b : _ x > < b : _ y > 2 0 0 . 5 < / b : _ y > < / b : P o i n t > < / P o i n t s > < / a : V a l u e > < / a : K e y V a l u e O f D i a g r a m O b j e c t K e y a n y T y p e z b w N T n L X > < a : K e y V a l u e O f D i a g r a m O b j e c t K e y a n y T y p e z b w N T n L X > < a : K e y > < K e y > R e l a t i o n s h i p s \ & l t ; T a b l e s \ R e p V a r S l i c e r \ C o l u m n s \ S U M   M E T H O D   K E Y & g t ; - & l t ; T a b l e s \ S u m M e t h o d \ C o l u m n s \ K E Y & g t ; < / K e y > < / a : K e y > < a : V a l u e   i : t y p e = " D i a g r a m D i s p l a y L i n k V i e w S t a t e " > < A u t o m a t i o n P r o p e r t y H e l p e r T e x t > E n d   p o i n t   1 :   ( 2 7 1 5 . 6 1 5 2 4 2 2 7 0 6 6 , 4 1 8 . 1 2 5 ) .   E n d   p o i n t   2 :   ( 2 0 7 3 . 8 0 7 6 2 1 1 3 5 3 3 , 2 0 0 . 5 )   < / A u t o m a t i o n P r o p e r t y H e l p e r T e x t > < I s F o c u s e d > t r u e < / I s F o c u s e d > < L a y e d O u t > t r u e < / L a y e d O u t > < P o i n t s   x m l n s : b = " h t t p : / / s c h e m a s . d a t a c o n t r a c t . o r g / 2 0 0 4 / 0 7 / S y s t e m . W i n d o w s " > < b : P o i n t > < b : _ x > 2 7 1 5 . 6 1 5 2 4 2 2 7 0 6 6 3 2 < / b : _ x > < b : _ y > 4 1 8 . 1 2 5 < / b : _ y > < / b : P o i n t > < b : P o i n t > < b : _ x > 2 5 6 6 . 4 0 3 8 1 0 9 9 5 5 < / b : _ x > < b : _ y > 4 1 8 . 1 2 5 < / b : _ y > < / b : P o i n t > < b : P o i n t > < b : _ x > 2 5 6 4 . 4 0 3 8 1 0 9 9 5 5 < / b : _ x > < b : _ y > 4 1 6 . 1 2 5 < / b : _ y > < / b : P o i n t > < b : P o i n t > < b : _ x > 2 5 6 4 . 4 0 3 8 1 0 9 9 5 5 < / b : _ x > < b : _ y > 3 0 8 . 8 1 2 5 < / b : _ y > < / b : P o i n t > < b : P o i n t > < b : _ x > 2 5 6 2 . 4 0 3 8 1 0 9 9 5 5 < / b : _ x > < b : _ y > 3 0 6 . 8 1 2 5 < / b : _ y > < / b : P o i n t > < b : P o i n t > < b : _ x > 2 1 7 0 . 2 1 1 4 3 2 0 0 4 5 < / b : _ x > < b : _ y > 3 0 6 . 8 1 2 5 < / b : _ y > < / b : P o i n t > < b : P o i n t > < b : _ x > 2 1 6 8 . 2 1 1 4 3 2 0 0 4 5 < / b : _ x > < b : _ y > 3 0 4 . 8 1 2 5 < / b : _ y > < / b : P o i n t > < b : P o i n t > < b : _ x > 2 1 6 8 . 2 1 1 4 3 2 0 0 4 5 < / b : _ x > < b : _ y > 2 0 2 . 5 < / b : _ y > < / b : P o i n t > < b : P o i n t > < b : _ x > 2 1 6 6 . 2 1 1 4 3 2 0 0 4 5 < / b : _ x > < b : _ y > 2 0 0 . 5 < / b : _ y > < / b : P o i n t > < b : P o i n t > < b : _ x > 2 0 7 3 . 8 0 7 6 2 1 1 3 5 3 3 1 8 < / b : _ x > < b : _ y > 2 0 0 . 5 < / b : _ y > < / b : P o i n t > < / P o i n t s > < / a : V a l u e > < / a : K e y V a l u e O f D i a g r a m O b j e c t K e y a n y T y p e z b w N T n L X > < a : K e y V a l u e O f D i a g r a m O b j e c t K e y a n y T y p e z b w N T n L X > < a : K e y > < K e y > R e l a t i o n s h i p s \ & l t ; T a b l e s \ R e p V a r S l i c e r \ C o l u m n s \ S U M   M E T H O D   K E Y & g t ; - & l t ; T a b l e s \ S u m M e t h o d \ C o l u m n s \ K E Y & g t ; \ F K < / K e y > < / a : K e y > < a : V a l u e   i : t y p e = " D i a g r a m D i s p l a y L i n k E n d p o i n t V i e w S t a t e " > < H e i g h t > 1 6 < / H e i g h t > < L a b e l L o c a t i o n   x m l n s : b = " h t t p : / / s c h e m a s . d a t a c o n t r a c t . o r g / 2 0 0 4 / 0 7 / S y s t e m . W i n d o w s " > < b : _ x > 2 7 1 5 . 6 1 5 2 4 2 2 7 0 6 6 3 2 < / b : _ x > < b : _ y > 4 1 0 . 1 2 5 < / b : _ y > < / L a b e l L o c a t i o n > < L o c a t i o n   x m l n s : b = " h t t p : / / s c h e m a s . d a t a c o n t r a c t . o r g / 2 0 0 4 / 0 7 / S y s t e m . W i n d o w s " > < b : _ x > 2 7 3 1 . 6 1 5 2 4 2 2 7 0 6 6 3 2 < / b : _ x > < b : _ y > 4 1 8 . 1 2 5 < / b : _ y > < / L o c a t i o n > < S h a p e R o t a t e A n g l e > 1 8 0 < / S h a p e R o t a t e A n g l e > < W i d t h > 1 6 < / W i d t h > < / a : V a l u e > < / a : K e y V a l u e O f D i a g r a m O b j e c t K e y a n y T y p e z b w N T n L X > < a : K e y V a l u e O f D i a g r a m O b j e c t K e y a n y T y p e z b w N T n L X > < a : K e y > < K e y > R e l a t i o n s h i p s \ & l t ; T a b l e s \ R e p V a r S l i c e r \ C o l u m n s \ S U M   M E T H O D   K E Y & g t ; - & l t ; T a b l e s \ S u m M e t h o d \ C o l u m n s \ K E Y & g t ; \ P K < / K e y > < / a : K e y > < a : V a l u e   i : t y p e = " D i a g r a m D i s p l a y L i n k E n d p o i n t V i e w S t a t e " > < H e i g h t > 1 6 < / H e i g h t > < L a b e l L o c a t i o n   x m l n s : b = " h t t p : / / s c h e m a s . d a t a c o n t r a c t . o r g / 2 0 0 4 / 0 7 / S y s t e m . W i n d o w s " > < b : _ x > 2 0 5 7 . 8 0 7 6 2 1 1 3 5 3 3 1 8 < / b : _ x > < b : _ y > 1 9 2 . 5 < / b : _ y > < / L a b e l L o c a t i o n > < L o c a t i o n   x m l n s : b = " h t t p : / / s c h e m a s . d a t a c o n t r a c t . o r g / 2 0 0 4 / 0 7 / S y s t e m . W i n d o w s " > < b : _ x > 2 0 5 7 . 8 0 7 6 2 1 1 3 5 3 3 1 8 < / b : _ x > < b : _ y > 2 0 0 . 5 < / b : _ y > < / L o c a t i o n > < S h a p e R o t a t e A n g l e > 3 6 0 < / S h a p e R o t a t e A n g l e > < W i d t h > 1 6 < / W i d t h > < / a : V a l u e > < / a : K e y V a l u e O f D i a g r a m O b j e c t K e y a n y T y p e z b w N T n L X > < a : K e y V a l u e O f D i a g r a m O b j e c t K e y a n y T y p e z b w N T n L X > < a : K e y > < K e y > R e l a t i o n s h i p s \ & l t ; T a b l e s \ R e p V a r S l i c e r \ C o l u m n s \ S U M   M E T H O D   K E Y & g t ; - & l t ; T a b l e s \ S u m M e t h o d \ C o l u m n s \ K E Y & g t ; \ C r o s s F i l t e r < / K e y > < / a : K e y > < a : V a l u e   i : t y p e = " D i a g r a m D i s p l a y L i n k C r o s s F i l t e r V i e w S t a t e " > < P o i n t s   x m l n s : b = " h t t p : / / s c h e m a s . d a t a c o n t r a c t . o r g / 2 0 0 4 / 0 7 / S y s t e m . W i n d o w s " > < b : P o i n t > < b : _ x > 2 7 1 5 . 6 1 5 2 4 2 2 7 0 6 6 3 2 < / b : _ x > < b : _ y > 4 1 8 . 1 2 5 < / b : _ y > < / b : P o i n t > < b : P o i n t > < b : _ x > 2 5 6 6 . 4 0 3 8 1 0 9 9 5 5 < / b : _ x > < b : _ y > 4 1 8 . 1 2 5 < / b : _ y > < / b : P o i n t > < b : P o i n t > < b : _ x > 2 5 6 4 . 4 0 3 8 1 0 9 9 5 5 < / b : _ x > < b : _ y > 4 1 6 . 1 2 5 < / b : _ y > < / b : P o i n t > < b : P o i n t > < b : _ x > 2 5 6 4 . 4 0 3 8 1 0 9 9 5 5 < / b : _ x > < b : _ y > 3 0 8 . 8 1 2 5 < / b : _ y > < / b : P o i n t > < b : P o i n t > < b : _ x > 2 5 6 2 . 4 0 3 8 1 0 9 9 5 5 < / b : _ x > < b : _ y > 3 0 6 . 8 1 2 5 < / b : _ y > < / b : P o i n t > < b : P o i n t > < b : _ x > 2 1 7 0 . 2 1 1 4 3 2 0 0 4 5 < / b : _ x > < b : _ y > 3 0 6 . 8 1 2 5 < / b : _ y > < / b : P o i n t > < b : P o i n t > < b : _ x > 2 1 6 8 . 2 1 1 4 3 2 0 0 4 5 < / b : _ x > < b : _ y > 3 0 4 . 8 1 2 5 < / b : _ y > < / b : P o i n t > < b : P o i n t > < b : _ x > 2 1 6 8 . 2 1 1 4 3 2 0 0 4 5 < / b : _ x > < b : _ y > 2 0 2 . 5 < / b : _ y > < / b : P o i n t > < b : P o i n t > < b : _ x > 2 1 6 6 . 2 1 1 4 3 2 0 0 4 5 < / b : _ x > < b : _ y > 2 0 0 . 5 < / b : _ y > < / b : P o i n t > < b : P o i n t > < b : _ x > 2 0 7 3 . 8 0 7 6 2 1 1 3 5 3 3 1 8 < / b : _ x > < b : _ y > 2 0 0 . 5 < / b : _ y > < / b : P o i n t > < / P o i n t s > < / a : V a l u e > < / a : K e y V a l u e O f D i a g r a m O b j e c t K e y a n y T y p e z b w N T n L X > < / V i e w S t a t e s > < / D i a g r a m M a n a g e r . S e r i a l i z a b l e D i a g r a m > < D i a g r a m M a n a g e r . S e r i a l i z a b l e D i a g r a m > < A d a p t e r   i : t y p e = " M e a s u r e D i a g r a m S a n d b o x A d a p t e r " > < T a b l e N a m e > D B _ T i m e I n t e r v a l S l i c e r 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 D B _ T i m e I n t e r v a l S l i c e r 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 M e a s u r e s \ T i m e   I n t e r v a l   S e l e c t e d < / K e y > < / D i a g r a m O b j e c t K e y > < D i a g r a m O b j e c t K e y > < K e y > M e a s u r e s \ T i m e   I n t e r v a l   S e l e c t e d \ T a g I n f o \ F o r m u l a < / K e y > < / D i a g r a m O b j e c t K e y > < D i a g r a m O b j e c t K e y > < K e y > M e a s u r e s \ T i m e   I n t e r v a l   S e l e c t e d \ T a g I n f o \ V a l u e < / K e y > < / D i a g r a m O b j e c t K e y > < D i a g r a m O b j e c t K e y > < K e y > C o l u m n s \ K E Y < / K e y > < / D i a g r a m O b j e c t K e y > < D i a g r a m O b j e c t K e y > < K e y > C o l u m n s \ T I M E   I N T E R V A L 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 M e a s u r e s \ T i m e   I n t e r v a l   S e l e c t e d < / K e y > < / a : K e y > < a : V a l u e   i : t y p e = " M e a s u r e G r i d N o d e V i e w S t a t e " > < L a y e d O u t > t r u e < / L a y e d O u t > < R o w > 1 < / R o w > < / a : V a l u e > < / a : K e y V a l u e O f D i a g r a m O b j e c t K e y a n y T y p e z b w N T n L X > < a : K e y V a l u e O f D i a g r a m O b j e c t K e y a n y T y p e z b w N T n L X > < a : K e y > < K e y > M e a s u r e s \ T i m e   I n t e r v a l   S e l e c t e d \ T a g I n f o \ F o r m u l a < / K e y > < / a : K e y > < a : V a l u e   i : t y p e = " M e a s u r e G r i d V i e w S t a t e I D i a g r a m T a g A d d i t i o n a l I n f o " / > < / a : K e y V a l u e O f D i a g r a m O b j e c t K e y a n y T y p e z b w N T n L X > < a : K e y V a l u e O f D i a g r a m O b j e c t K e y a n y T y p e z b w N T n L X > < a : K e y > < K e y > M e a s u r e s \ T i m e   I n t e r v a l   S e l e c t e d \ T a g I n f o \ V a l u e < / K e y > < / a : K e y > < a : V a l u e   i : t y p e = " M e a s u r e G r i d V i e w S t a t e I D i a g r a m T a g A d d i t i o n a l I n f o " / > < / a : K e y V a l u e O f D i a g r a m O b j e c t K e y a n y T y p e z b w N T n L X > < a : K e y V a l u e O f D i a g r a m O b j e c t K e y a n y T y p e z b w N T n L X > < a : K e y > < K e y > C o l u m n s \ K E Y < / K e y > < / a : K e y > < a : V a l u e   i : t y p e = " M e a s u r e G r i d N o d e V i e w S t a t e " > < L a y e d O u t > t r u e < / L a y e d O u t > < / a : V a l u e > < / a : K e y V a l u e O f D i a g r a m O b j e c t K e y a n y T y p e z b w N T n L X > < a : K e y V a l u e O f D i a g r a m O b j e c t K e y a n y T y p e z b w N T n L X > < a : K e y > < K e y > C o l u m n s \ T I M E   I N T E R V A L < / K e y > < / a : K e y > < a : V a l u e   i : t y p e = " M e a s u r e G r i d N o d e V i e w S t a t e " > < C o l u m n > 1 < / C o l u m n > < L a y e d O u t > t r u e < / L a y e d O u t > < / a : V a l u e > < / a : K e y V a l u e O f D i a g r a m O b j e c t K e y a n y T y p e z b w N T n L X > < / V i e w S t a t e s > < / D i a g r a m M a n a g e r . S e r i a l i z a b l e D i a g r a m > < D i a g r a m M a n a g e r . S e r i a l i z a b l e D i a g r a m > < A d a p t e r   i : t y p e = " M e a s u r e D i a g r a m S a n d b o x A d a p t e r " > < T a b l e N a m e > T i m e S e r i e s 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 T i m e S e r i e s 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 M e a s u r e s \ P e r i o d   S e l e c t e d < / K e y > < / D i a g r a m O b j e c t K e y > < D i a g r a m O b j e c t K e y > < K e y > M e a s u r e s \ P e r i o d   S e l e c t e d \ T a g I n f o \ F o r m u l a < / K e y > < / D i a g r a m O b j e c t K e y > < D i a g r a m O b j e c t K e y > < K e y > M e a s u r e s \ P e r i o d   S e l e c t e d \ T a g I n f o \ V a l u e < / K e y > < / D i a g r a m O b j e c t K e y > < D i a g r a m O b j e c t K e y > < K e y > M e a s u r e s \ C o u n t   o f   Q U A R T E R   L A B E L < / K e y > < / D i a g r a m O b j e c t K e y > < D i a g r a m O b j e c t K e y > < K e y > M e a s u r e s \ C o u n t   o f   Q U A R T E R   L A B E L \ T a g I n f o \ F o r m u l a < / K e y > < / D i a g r a m O b j e c t K e y > < D i a g r a m O b j e c t K e y > < K e y > M e a s u r e s \ C o u n t   o f   Q U A R T E R   L A B E L \ T a g I n f o \ V a l u e < / K e y > < / D i a g r a m O b j e c t K e y > < D i a g r a m O b j e c t K e y > < K e y > C o l u m n s \ P E R I O D   K E Y < / K e y > < / D i a g r a m O b j e c t K e y > < D i a g r a m O b j e c t K e y > < K e y > C o l u m n s \ E O P E R I O D   K E Y < / K e y > < / D i a g r a m O b j e c t K e y > < D i a g r a m O b j e c t K e y > < K e y > C o l u m n s \ C A L E N D A R   Y E A R < / K e y > < / D i a g r a m O b j e c t K e y > < D i a g r a m O b j e c t K e y > < K e y > C o l u m n s \ M O N T H   K E Y < / K e y > < / D i a g r a m O b j e c t K e y > < D i a g r a m O b j e c t K e y > < K e y > C o l u m n s \ F I S C A L   Y E A R < / K e y > < / D i a g r a m O b j e c t K e y > < D i a g r a m O b j e c t K e y > < K e y > C o l u m n s \ Q U A R T E R   L A B E L < / K e y > < / D i a g r a m O b j e c t K e y > < D i a g r a m O b j e c t K e y > < K e y > C o l u m n s \ E O P E R I O D   L A B E L < / K e y > < / D i a g r a m O b j e c t K e y > < D i a g r a m O b j e c t K e y > < K e y > C o l u m n s \ Q U A R T E R   K E Y < / K e y > < / D i a g r a m O b j e c t K e y > < D i a g r a m O b j e c t K e y > < K e y > L i n k s \ & l t ; C o l u m n s \ C o u n t   o f   Q U A R T E R   L A B E L & g t ; - & l t ; M e a s u r e s \ Q U A R T E R   L A B E L & g t ; < / K e y > < / D i a g r a m O b j e c t K e y > < D i a g r a m O b j e c t K e y > < K e y > L i n k s \ & l t ; C o l u m n s \ C o u n t   o f   Q U A R T E R   L A B E L & g t ; - & l t ; M e a s u r e s \ Q U A R T E R   L A B E L & g t ; \ C O L U M N < / K e y > < / D i a g r a m O b j e c t K e y > < D i a g r a m O b j e c t K e y > < K e y > L i n k s \ & l t ; C o l u m n s \ C o u n t   o f   Q U A R T E R   L A B E L & g t ; - & l t ; M e a s u r e s \ Q U A R T E R   L A B E L & g t ; \ M E A S U R E 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 M e a s u r e s \ P e r i o d   S e l e c t e d < / K e y > < / a : K e y > < a : V a l u e   i : t y p e = " M e a s u r e G r i d N o d e V i e w S t a t e " > < L a y e d O u t > t r u e < / L a y e d O u t > < R o w > 1 < / R o w > < / a : V a l u e > < / a : K e y V a l u e O f D i a g r a m O b j e c t K e y a n y T y p e z b w N T n L X > < a : K e y V a l u e O f D i a g r a m O b j e c t K e y a n y T y p e z b w N T n L X > < a : K e y > < K e y > M e a s u r e s \ P e r i o d   S e l e c t e d \ T a g I n f o \ F o r m u l a < / K e y > < / a : K e y > < a : V a l u e   i : t y p e = " M e a s u r e G r i d V i e w S t a t e I D i a g r a m T a g A d d i t i o n a l I n f o " / > < / a : K e y V a l u e O f D i a g r a m O b j e c t K e y a n y T y p e z b w N T n L X > < a : K e y V a l u e O f D i a g r a m O b j e c t K e y a n y T y p e z b w N T n L X > < a : K e y > < K e y > M e a s u r e s \ P e r i o d   S e l e c t e d \ T a g I n f o \ V a l u e < / K e y > < / a : K e y > < a : V a l u e   i : t y p e = " M e a s u r e G r i d V i e w S t a t e I D i a g r a m T a g A d d i t i o n a l I n f o " / > < / a : K e y V a l u e O f D i a g r a m O b j e c t K e y a n y T y p e z b w N T n L X > < a : K e y V a l u e O f D i a g r a m O b j e c t K e y a n y T y p e z b w N T n L X > < a : K e y > < K e y > M e a s u r e s \ C o u n t   o f   Q U A R T E R   L A B E L < / K e y > < / a : K e y > < a : V a l u e   i : t y p e = " M e a s u r e G r i d N o d e V i e w S t a t e " > < C o l u m n > 5 < / C o l u m n > < L a y e d O u t > t r u e < / L a y e d O u t > < W a s U I I n v i s i b l e > t r u e < / W a s U I I n v i s i b l e > < / a : V a l u e > < / a : K e y V a l u e O f D i a g r a m O b j e c t K e y a n y T y p e z b w N T n L X > < a : K e y V a l u e O f D i a g r a m O b j e c t K e y a n y T y p e z b w N T n L X > < a : K e y > < K e y > M e a s u r e s \ C o u n t   o f   Q U A R T E R   L A B E L \ T a g I n f o \ F o r m u l a < / K e y > < / a : K e y > < a : V a l u e   i : t y p e = " M e a s u r e G r i d V i e w S t a t e I D i a g r a m T a g A d d i t i o n a l I n f o " / > < / a : K e y V a l u e O f D i a g r a m O b j e c t K e y a n y T y p e z b w N T n L X > < a : K e y V a l u e O f D i a g r a m O b j e c t K e y a n y T y p e z b w N T n L X > < a : K e y > < K e y > M e a s u r e s \ C o u n t   o f   Q U A R T E R   L A B E L \ T a g I n f o \ V a l u e < / K e y > < / a : K e y > < a : V a l u e   i : t y p e = " M e a s u r e G r i d V i e w S t a t e I D i a g r a m T a g A d d i t i o n a l I n f o " / > < / a : K e y V a l u e O f D i a g r a m O b j e c t K e y a n y T y p e z b w N T n L X > < a : K e y V a l u e O f D i a g r a m O b j e c t K e y a n y T y p e z b w N T n L X > < a : K e y > < K e y > C o l u m n s \ P E R I O D   K E Y < / K e y > < / a : K e y > < a : V a l u e   i : t y p e = " M e a s u r e G r i d N o d e V i e w S t a t e " > < L a y e d O u t > t r u e < / L a y e d O u t > < / a : V a l u e > < / a : K e y V a l u e O f D i a g r a m O b j e c t K e y a n y T y p e z b w N T n L X > < a : K e y V a l u e O f D i a g r a m O b j e c t K e y a n y T y p e z b w N T n L X > < a : K e y > < K e y > C o l u m n s \ E O P E R I O D   K E Y < / K e y > < / a : K e y > < a : V a l u e   i : t y p e = " M e a s u r e G r i d N o d e V i e w S t a t e " > < C o l u m n > 1 < / C o l u m n > < L a y e d O u t > t r u e < / L a y e d O u t > < / a : V a l u e > < / a : K e y V a l u e O f D i a g r a m O b j e c t K e y a n y T y p e z b w N T n L X > < a : K e y V a l u e O f D i a g r a m O b j e c t K e y a n y T y p e z b w N T n L X > < a : K e y > < K e y > C o l u m n s \ C A L E N D A R   Y E A R < / K e y > < / a : K e y > < a : V a l u e   i : t y p e = " M e a s u r e G r i d N o d e V i e w S t a t e " > < C o l u m n > 2 < / C o l u m n > < L a y e d O u t > t r u e < / L a y e d O u t > < / a : V a l u e > < / a : K e y V a l u e O f D i a g r a m O b j e c t K e y a n y T y p e z b w N T n L X > < a : K e y V a l u e O f D i a g r a m O b j e c t K e y a n y T y p e z b w N T n L X > < a : K e y > < K e y > C o l u m n s \ M O N T H   K E Y < / K e y > < / a : K e y > < a : V a l u e   i : t y p e = " M e a s u r e G r i d N o d e V i e w S t a t e " > < C o l u m n > 3 < / C o l u m n > < L a y e d O u t > t r u e < / L a y e d O u t > < / a : V a l u e > < / a : K e y V a l u e O f D i a g r a m O b j e c t K e y a n y T y p e z b w N T n L X > < a : K e y V a l u e O f D i a g r a m O b j e c t K e y a n y T y p e z b w N T n L X > < a : K e y > < K e y > C o l u m n s \ F I S C A L   Y E A R < / K e y > < / a : K e y > < a : V a l u e   i : t y p e = " M e a s u r e G r i d N o d e V i e w S t a t e " > < C o l u m n > 4 < / C o l u m n > < L a y e d O u t > t r u e < / L a y e d O u t > < / a : V a l u e > < / a : K e y V a l u e O f D i a g r a m O b j e c t K e y a n y T y p e z b w N T n L X > < a : K e y V a l u e O f D i a g r a m O b j e c t K e y a n y T y p e z b w N T n L X > < a : K e y > < K e y > C o l u m n s \ Q U A R T E R   L A B E L < / K e y > < / a : K e y > < a : V a l u e   i : t y p e = " M e a s u r e G r i d N o d e V i e w S t a t e " > < C o l u m n > 5 < / C o l u m n > < L a y e d O u t > t r u e < / L a y e d O u t > < / a : V a l u e > < / a : K e y V a l u e O f D i a g r a m O b j e c t K e y a n y T y p e z b w N T n L X > < a : K e y V a l u e O f D i a g r a m O b j e c t K e y a n y T y p e z b w N T n L X > < a : K e y > < K e y > C o l u m n s \ E O P E R I O D   L A B E L < / K e y > < / a : K e y > < a : V a l u e   i : t y p e = " M e a s u r e G r i d N o d e V i e w S t a t e " > < C o l u m n > 6 < / C o l u m n > < L a y e d O u t > t r u e < / L a y e d O u t > < / a : V a l u e > < / a : K e y V a l u e O f D i a g r a m O b j e c t K e y a n y T y p e z b w N T n L X > < a : K e y V a l u e O f D i a g r a m O b j e c t K e y a n y T y p e z b w N T n L X > < a : K e y > < K e y > C o l u m n s \ Q U A R T E R   K E Y < / K e y > < / a : K e y > < a : V a l u e   i : t y p e = " M e a s u r e G r i d N o d e V i e w S t a t e " > < C o l u m n > 7 < / C o l u m n > < L a y e d O u t > t r u e < / L a y e d O u t > < / a : V a l u e > < / a : K e y V a l u e O f D i a g r a m O b j e c t K e y a n y T y p e z b w N T n L X > < a : K e y V a l u e O f D i a g r a m O b j e c t K e y a n y T y p e z b w N T n L X > < a : K e y > < K e y > L i n k s \ & l t ; C o l u m n s \ C o u n t   o f   Q U A R T E R   L A B E L & g t ; - & l t ; M e a s u r e s \ Q U A R T E R   L A B E L & g t ; < / K e y > < / a : K e y > < a : V a l u e   i : t y p e = " M e a s u r e G r i d V i e w S t a t e I D i a g r a m L i n k " / > < / a : K e y V a l u e O f D i a g r a m O b j e c t K e y a n y T y p e z b w N T n L X > < a : K e y V a l u e O f D i a g r a m O b j e c t K e y a n y T y p e z b w N T n L X > < a : K e y > < K e y > L i n k s \ & l t ; C o l u m n s \ C o u n t   o f   Q U A R T E R   L A B E L & g t ; - & l t ; M e a s u r e s \ Q U A R T E R   L A B E L & g t ; \ C O L U M N < / K e y > < / a : K e y > < a : V a l u e   i : t y p e = " M e a s u r e G r i d V i e w S t a t e I D i a g r a m L i n k E n d p o i n t " / > < / a : K e y V a l u e O f D i a g r a m O b j e c t K e y a n y T y p e z b w N T n L X > < a : K e y V a l u e O f D i a g r a m O b j e c t K e y a n y T y p e z b w N T n L X > < a : K e y > < K e y > L i n k s \ & l t ; C o l u m n s \ C o u n t   o f   Q U A R T E R   L A B E L & g t ; - & l t ; M e a s u r e s \ Q U A R T E R   L A B E L & g t ; \ M E A S U R E < / K e y > < / a : K e y > < a : V a l u e   i : t y p e = " M e a s u r e G r i d V i e w S t a t e I D i a g r a m L i n k E n d p o i n t " / > < / a : K e y V a l u e O f D i a g r a m O b j e c t K e y a n y T y p e z b w N T n L X > < / V i e w S t a t e s > < / D i a g r a m M a n a g e r . S e r i a l i z a b l e D i a g r a m > < D i a g r a m M a n a g e r . S e r i a l i z a b l e D i a g r a m > < A d a p t e r   i : t y p e = " M e a s u r e D i a g r a m S a n d b o x A d a p t e r " > < T a b l e N a m e > B u d g e t 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 M e a s u r e s \ B u d g e t   A m o u n t < / K e y > < / D i a g r a m O b j e c t K e y > < D i a g r a m O b j e c t K e y > < K e y > M e a s u r e s \ B u d g e t   A m o u n t \ T a g I n f o \ F o r m u l a < / K e y > < / D i a g r a m O b j e c t K e y > < D i a g r a m O b j e c t K e y > < K e y > M e a s u r e s \ B u d g e t   A m o u n t \ T a g I n f o \ V a l u e < / K e y > < / D i a g r a m O b j e c t K e y > < D i a g r a m O b j e c t K e y > < K e y > M e a s u r e s \ B u d g e t   A m o u n t   w /   R e p o r t   S i g n < / K e y > < / D i a g r a m O b j e c t K e y > < D i a g r a m O b j e c t K e y > < K e y > M e a s u r e s \ B u d g e t   A m o u n t   w /   R e p o r t   S i g n \ T a g I n f o \ F o r m u l a < / K e y > < / D i a g r a m O b j e c t K e y > < D i a g r a m O b j e c t K e y > < K e y > M e a s u r e s \ B u d g e t   A m o u n t   w /   R e p o r t   S i g n \ T a g I n f o \ V a l u e < / K e y > < / D i a g r a m O b j e c t K e y > < D i a g r a m O b j e c t K e y > < K e y > M e a s u r e s \ B u d g e t   A m o u n t   w /   C a l c u l a t i o n   S i g n < / K e y > < / D i a g r a m O b j e c t K e y > < D i a g r a m O b j e c t K e y > < K e y > M e a s u r e s \ B u d g e t   A m o u n t   w /   C a l c u l a t i o n   S i g n \ T a g I n f o \ F o r m u l a < / K e y > < / D i a g r a m O b j e c t K e y > < D i a g r a m O b j e c t K e y > < K e y > M e a s u r e s \ B u d g e t   A m o u n t   w /   C a l c u l a t i o n   S i g n \ T a g I n f o \ V a l u e < / K e y > < / D i a g r a m O b j e c t K e y > < D i a g r a m O b j e c t K e y > < K e y > M e a s u r e s \ B u d g e t   R u n n i n g   S u m < / K e y > < / D i a g r a m O b j e c t K e y > < D i a g r a m O b j e c t K e y > < K e y > M e a s u r e s \ B u d g e t   R u n n i n g   S u m \ T a g I n f o \ F o r m u l a < / K e y > < / D i a g r a m O b j e c t K e y > < D i a g r a m O b j e c t K e y > < K e y > M e a s u r e s \ B u d g e t   T o t a l   E x p e n s e < / K e y > < / D i a g r a m O b j e c t K e y > < D i a g r a m O b j e c t K e y > < K e y > M e a s u r e s \ B u d g e t   T o t a l   E x p e n s e \ T a g I n f o \ F o r m u l a < / K e y > < / D i a g r a m O b j e c t K e y > < D i a g r a m O b j e c t K e y > < K e y > M e a s u r e s \ B u d g e t   T o t a l   E x p e n s e \ T a g I n f o \ V a l u e < / K e y > < / D i a g r a m O b j e c t K e y > < D i a g r a m O b j e c t K e y > < K e y > M e a s u r e s \ B u d g e t   H e a d e r   A m o u n t < / K e y > < / D i a g r a m O b j e c t K e y > < D i a g r a m O b j e c t K e y > < K e y > M e a s u r e s \ B u d g e t   H e a d e r   A m o u n t \ T a g I n f o \ F o r m u l a < / K e y > < / D i a g r a m O b j e c t K e y > < D i a g r a m O b j e c t K e y > < K e y > M e a s u r e s \ B u d g e t   H e a d e r   A m o u n t \ T a g I n f o \ V a l u e < / K e y > < / D i a g r a m O b j e c t K e y > < D i a g r a m O b j e c t K e y > < K e y > M e a s u r e s \ B u d g e t   R e p o r t   A m o u n t < / K e y > < / D i a g r a m O b j e c t K e y > < D i a g r a m O b j e c t K e y > < K e y > M e a s u r e s \ B u d g e t   R e p o r t   A m o u n t \ T a g I n f o \ F o r m u l a < / K e y > < / D i a g r a m O b j e c t K e y > < D i a g r a m O b j e c t K e y > < K e y > M e a s u r e s \ B u d g e t   R e p o r t   A m o u n t \ T a g I n f o \ V a l u e < / K e y > < / D i a g r a m O b j e c t K e y > < D i a g r a m O b j e c t K e y > < K e y > M e a s u r e s \ B u d g e t   C u m u l a t i v e   A m o u n t < / K e y > < / D i a g r a m O b j e c t K e y > < D i a g r a m O b j e c t K e y > < K e y > M e a s u r e s \ B u d g e t   C u m u l a t i v e   A m o u n t \ T a g I n f o \ F o r m u l a < / K e y > < / D i a g r a m O b j e c t K e y > < D i a g r a m O b j e c t K e y > < K e y > M e a s u r e s \ B u d g e t   C u m u l a t i v e   A m o u n t \ T a g I n f o \ V a l u e < / K e y > < / D i a g r a m O b j e c t K e y > < D i a g r a m O b j e c t K e y > < K e y > C o l u m n s \ A C C O U N T   K E Y < / K e y > < / D i a g r a m O b j e c t K e y > < D i a g r a m O b j e c t K e y > < K e y > C o l u m n s \ P E R I O D   K E Y < / K e y > < / D i a g r a m O b j e c t K e y > < D i a g r a m O b j e c t K e y > < K e y > C o l u m n s \ A M O U N T < / K e y > < / D i a g r a m O b j e c t K e y > < D i a g r a m O b j e c t K e y > < K e y > C o l u m n s \ S C E N A R I O   K E Y 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 M e a s u r e s \ B u d g e t   A m o u n t < / K e y > < / a : K e y > < a : V a l u e   i : t y p e = " M e a s u r e G r i d N o d e V i e w S t a t e " > < L a y e d O u t > t r u e < / L a y e d O u t > < R o w > 1 < / R o w > < / a : V a l u e > < / a : K e y V a l u e O f D i a g r a m O b j e c t K e y a n y T y p e z b w N T n L X > < a : K e y V a l u e O f D i a g r a m O b j e c t K e y a n y T y p e z b w N T n L X > < a : K e y > < K e y > M e a s u r e s \ B u d g e t   A m o u n t \ T a g I n f o \ F o r m u l a < / K e y > < / a : K e y > < a : V a l u e   i : t y p e = " M e a s u r e G r i d V i e w S t a t e I D i a g r a m T a g A d d i t i o n a l I n f o " / > < / a : K e y V a l u e O f D i a g r a m O b j e c t K e y a n y T y p e z b w N T n L X > < a : K e y V a l u e O f D i a g r a m O b j e c t K e y a n y T y p e z b w N T n L X > < a : K e y > < K e y > M e a s u r e s \ B u d g e t   A m o u n t \ T a g I n f o \ V a l u e < / K e y > < / a : K e y > < a : V a l u e   i : t y p e = " M e a s u r e G r i d V i e w S t a t e I D i a g r a m T a g A d d i t i o n a l I n f o " / > < / a : K e y V a l u e O f D i a g r a m O b j e c t K e y a n y T y p e z b w N T n L X > < a : K e y V a l u e O f D i a g r a m O b j e c t K e y a n y T y p e z b w N T n L X > < a : K e y > < K e y > M e a s u r e s \ B u d g e t   A m o u n t   w /   R e p o r t   S i g n < / K e y > < / a : K e y > < a : V a l u e   i : t y p e = " M e a s u r e G r i d N o d e V i e w S t a t e " > < L a y e d O u t > t r u e < / L a y e d O u t > < R o w > 2 < / R o w > < / a : V a l u e > < / a : K e y V a l u e O f D i a g r a m O b j e c t K e y a n y T y p e z b w N T n L X > < a : K e y V a l u e O f D i a g r a m O b j e c t K e y a n y T y p e z b w N T n L X > < a : K e y > < K e y > M e a s u r e s \ B u d g e t   A m o u n t   w /   R e p o r t   S i g n \ T a g I n f o \ F o r m u l a < / K e y > < / a : K e y > < a : V a l u e   i : t y p e = " M e a s u r e G r i d V i e w S t a t e I D i a g r a m T a g A d d i t i o n a l I n f o " / > < / a : K e y V a l u e O f D i a g r a m O b j e c t K e y a n y T y p e z b w N T n L X > < a : K e y V a l u e O f D i a g r a m O b j e c t K e y a n y T y p e z b w N T n L X > < a : K e y > < K e y > M e a s u r e s \ B u d g e t   A m o u n t   w /   R e p o r t   S i g n \ T a g I n f o \ V a l u e < / K e y > < / a : K e y > < a : V a l u e   i : t y p e = " M e a s u r e G r i d V i e w S t a t e I D i a g r a m T a g A d d i t i o n a l I n f o " / > < / a : K e y V a l u e O f D i a g r a m O b j e c t K e y a n y T y p e z b w N T n L X > < a : K e y V a l u e O f D i a g r a m O b j e c t K e y a n y T y p e z b w N T n L X > < a : K e y > < K e y > M e a s u r e s \ B u d g e t   A m o u n t   w /   C a l c u l a t i o n   S i g n < / K e y > < / a : K e y > < a : V a l u e   i : t y p e = " M e a s u r e G r i d N o d e V i e w S t a t e " > < L a y e d O u t > t r u e < / L a y e d O u t > < R o w > 3 < / R o w > < / a : V a l u e > < / a : K e y V a l u e O f D i a g r a m O b j e c t K e y a n y T y p e z b w N T n L X > < a : K e y V a l u e O f D i a g r a m O b j e c t K e y a n y T y p e z b w N T n L X > < a : K e y > < K e y > M e a s u r e s \ B u d g e t   A m o u n t   w /   C a l c u l a t i o n   S i g n \ T a g I n f o \ F o r m u l a < / K e y > < / a : K e y > < a : V a l u e   i : t y p e = " M e a s u r e G r i d V i e w S t a t e I D i a g r a m T a g A d d i t i o n a l I n f o " / > < / a : K e y V a l u e O f D i a g r a m O b j e c t K e y a n y T y p e z b w N T n L X > < a : K e y V a l u e O f D i a g r a m O b j e c t K e y a n y T y p e z b w N T n L X > < a : K e y > < K e y > M e a s u r e s \ B u d g e t   A m o u n t   w /   C a l c u l a t i o n   S i g n \ T a g I n f o \ V a l u e < / K e y > < / a : K e y > < a : V a l u e   i : t y p e = " M e a s u r e G r i d V i e w S t a t e I D i a g r a m T a g A d d i t i o n a l I n f o " / > < / a : K e y V a l u e O f D i a g r a m O b j e c t K e y a n y T y p e z b w N T n L X > < a : K e y V a l u e O f D i a g r a m O b j e c t K e y a n y T y p e z b w N T n L X > < a : K e y > < K e y > M e a s u r e s \ B u d g e t   R u n n i n g   S u m < / K e y > < / a : K e y > < a : V a l u e   i : t y p e = " M e a s u r e G r i d N o d e V i e w S t a t e " > < L a y e d O u t > t r u e < / L a y e d O u t > < R o w > 4 < / R o w > < / a : V a l u e > < / a : K e y V a l u e O f D i a g r a m O b j e c t K e y a n y T y p e z b w N T n L X > < a : K e y V a l u e O f D i a g r a m O b j e c t K e y a n y T y p e z b w N T n L X > < a : K e y > < K e y > M e a s u r e s \ B u d g e t   R u n n i n g   S u m \ T a g I n f o \ F o r m u l a < / K e y > < / a : K e y > < a : V a l u e   i : t y p e = " M e a s u r e G r i d V i e w S t a t e I D i a g r a m T a g A d d i t i o n a l I n f o " / > < / a : K e y V a l u e O f D i a g r a m O b j e c t K e y a n y T y p e z b w N T n L X > < a : K e y V a l u e O f D i a g r a m O b j e c t K e y a n y T y p e z b w N T n L X > < a : K e y > < K e y > M e a s u r e s \ B u d g e t   T o t a l   E x p e n s e < / K e y > < / a : K e y > < a : V a l u e   i : t y p e = " M e a s u r e G r i d N o d e V i e w S t a t e " > < L a y e d O u t > t r u e < / L a y e d O u t > < R o w > 5 < / R o w > < / a : V a l u e > < / a : K e y V a l u e O f D i a g r a m O b j e c t K e y a n y T y p e z b w N T n L X > < a : K e y V a l u e O f D i a g r a m O b j e c t K e y a n y T y p e z b w N T n L X > < a : K e y > < K e y > M e a s u r e s \ B u d g e t   T o t a l   E x p e n s e \ T a g I n f o \ F o r m u l a < / K e y > < / a : K e y > < a : V a l u e   i : t y p e = " M e a s u r e G r i d V i e w S t a t e I D i a g r a m T a g A d d i t i o n a l I n f o " / > < / a : K e y V a l u e O f D i a g r a m O b j e c t K e y a n y T y p e z b w N T n L X > < a : K e y V a l u e O f D i a g r a m O b j e c t K e y a n y T y p e z b w N T n L X > < a : K e y > < K e y > M e a s u r e s \ B u d g e t   T o t a l   E x p e n s e \ T a g I n f o \ V a l u e < / K e y > < / a : K e y > < a : V a l u e   i : t y p e = " M e a s u r e G r i d V i e w S t a t e I D i a g r a m T a g A d d i t i o n a l I n f o " / > < / a : K e y V a l u e O f D i a g r a m O b j e c t K e y a n y T y p e z b w N T n L X > < a : K e y V a l u e O f D i a g r a m O b j e c t K e y a n y T y p e z b w N T n L X > < a : K e y > < K e y > M e a s u r e s \ B u d g e t   H e a d e r   A m o u n t < / K e y > < / a : K e y > < a : V a l u e   i : t y p e = " M e a s u r e G r i d N o d e V i e w S t a t e " > < L a y e d O u t > t r u e < / L a y e d O u t > < R o w > 6 < / R o w > < / a : V a l u e > < / a : K e y V a l u e O f D i a g r a m O b j e c t K e y a n y T y p e z b w N T n L X > < a : K e y V a l u e O f D i a g r a m O b j e c t K e y a n y T y p e z b w N T n L X > < a : K e y > < K e y > M e a s u r e s \ B u d g e t   H e a d e r   A m o u n t \ T a g I n f o \ F o r m u l a < / K e y > < / a : K e y > < a : V a l u e   i : t y p e = " M e a s u r e G r i d V i e w S t a t e I D i a g r a m T a g A d d i t i o n a l I n f o " / > < / a : K e y V a l u e O f D i a g r a m O b j e c t K e y a n y T y p e z b w N T n L X > < a : K e y V a l u e O f D i a g r a m O b j e c t K e y a n y T y p e z b w N T n L X > < a : K e y > < K e y > M e a s u r e s \ B u d g e t   H e a d e r   A m o u n t \ T a g I n f o \ V a l u e < / K e y > < / a : K e y > < a : V a l u e   i : t y p e = " M e a s u r e G r i d V i e w S t a t e I D i a g r a m T a g A d d i t i o n a l I n f o " / > < / a : K e y V a l u e O f D i a g r a m O b j e c t K e y a n y T y p e z b w N T n L X > < a : K e y V a l u e O f D i a g r a m O b j e c t K e y a n y T y p e z b w N T n L X > < a : K e y > < K e y > M e a s u r e s \ B u d g e t   R e p o r t   A m o u n t < / K e y > < / a : K e y > < a : V a l u e   i : t y p e = " M e a s u r e G r i d N o d e V i e w S t a t e " > < L a y e d O u t > t r u e < / L a y e d O u t > < R o w > 7 < / R o w > < / a : V a l u e > < / a : K e y V a l u e O f D i a g r a m O b j e c t K e y a n y T y p e z b w N T n L X > < a : K e y V a l u e O f D i a g r a m O b j e c t K e y a n y T y p e z b w N T n L X > < a : K e y > < K e y > M e a s u r e s \ B u d g e t   R e p o r t   A m o u n t \ T a g I n f o \ F o r m u l a < / K e y > < / a : K e y > < a : V a l u e   i : t y p e = " M e a s u r e G r i d V i e w S t a t e I D i a g r a m T a g A d d i t i o n a l I n f o " / > < / a : K e y V a l u e O f D i a g r a m O b j e c t K e y a n y T y p e z b w N T n L X > < a : K e y V a l u e O f D i a g r a m O b j e c t K e y a n y T y p e z b w N T n L X > < a : K e y > < K e y > M e a s u r e s \ B u d g e t   R e p o r t   A m o u n t \ T a g I n f o \ V a l u e < / K e y > < / a : K e y > < a : V a l u e   i : t y p e = " M e a s u r e G r i d V i e w S t a t e I D i a g r a m T a g A d d i t i o n a l I n f o " / > < / a : K e y V a l u e O f D i a g r a m O b j e c t K e y a n y T y p e z b w N T n L X > < a : K e y V a l u e O f D i a g r a m O b j e c t K e y a n y T y p e z b w N T n L X > < a : K e y > < K e y > M e a s u r e s \ B u d g e t   C u m u l a t i v e   A m o u n t < / K e y > < / a : K e y > < a : V a l u e   i : t y p e = " M e a s u r e G r i d N o d e V i e w S t a t e " > < L a y e d O u t > t r u e < / L a y e d O u t > < R o w > 8 < / R o w > < / a : V a l u e > < / a : K e y V a l u e O f D i a g r a m O b j e c t K e y a n y T y p e z b w N T n L X > < a : K e y V a l u e O f D i a g r a m O b j e c t K e y a n y T y p e z b w N T n L X > < a : K e y > < K e y > M e a s u r e s \ B u d g e t   C u m u l a t i v e   A m o u n t \ T a g I n f o \ F o r m u l a < / K e y > < / a : K e y > < a : V a l u e   i : t y p e = " M e a s u r e G r i d V i e w S t a t e I D i a g r a m T a g A d d i t i o n a l I n f o " / > < / a : K e y V a l u e O f D i a g r a m O b j e c t K e y a n y T y p e z b w N T n L X > < a : K e y V a l u e O f D i a g r a m O b j e c t K e y a n y T y p e z b w N T n L X > < a : K e y > < K e y > M e a s u r e s \ B u d g e t   C u m u l a t i v e   A m o u n t \ T a g I n f o \ V a l u e < / K e y > < / a : K e y > < a : V a l u e   i : t y p e = " M e a s u r e G r i d V i e w S t a t e I D i a g r a m T a g A d d i t i o n a l I n f o " / > < / a : K e y V a l u e O f D i a g r a m O b j e c t K e y a n y T y p e z b w N T n L X > < a : K e y V a l u e O f D i a g r a m O b j e c t K e y a n y T y p e z b w N T n L X > < a : K e y > < K e y > C o l u m n s \ A C C O U N T   K E Y < / K e y > < / a : K e y > < a : V a l u e   i : t y p e = " M e a s u r e G r i d N o d e V i e w S t a t e " > < L a y e d O u t > t r u e < / L a y e d O u t > < / a : V a l u e > < / a : K e y V a l u e O f D i a g r a m O b j e c t K e y a n y T y p e z b w N T n L X > < a : K e y V a l u e O f D i a g r a m O b j e c t K e y a n y T y p e z b w N T n L X > < a : K e y > < K e y > C o l u m n s \ P E R I O D   K E Y < / K e y > < / a : K e y > < a : V a l u e   i : t y p e = " M e a s u r e G r i d N o d e V i e w S t a t e " > < C o l u m n > 1 < / C o l u m n > < L a y e d O u t > t r u e < / L a y e d O u t > < / a : V a l u e > < / a : K e y V a l u e O f D i a g r a m O b j e c t K e y a n y T y p e z b w N T n L X > < a : K e y V a l u e O f D i a g r a m O b j e c t K e y a n y T y p e z b w N T n L X > < a : K e y > < K e y > C o l u m n s \ A M O U N T < / K e y > < / a : K e y > < a : V a l u e   i : t y p e = " M e a s u r e G r i d N o d e V i e w S t a t e " > < C o l u m n > 2 < / C o l u m n > < L a y e d O u t > t r u e < / L a y e d O u t > < / a : V a l u e > < / a : K e y V a l u e O f D i a g r a m O b j e c t K e y a n y T y p e z b w N T n L X > < a : K e y V a l u e O f D i a g r a m O b j e c t K e y a n y T y p e z b w N T n L X > < a : K e y > < K e y > C o l u m n s \ S C E N A R I O   K E Y < / K e y > < / a : K e y > < a : V a l u e   i : t y p e = " M e a s u r e G r i d N o d e V i e w S t a t e " > < C o l u m n > 3 < / C o l u m n > < L a y e d O u t > t r u e < / L a y e d O u t > < / a : V a l u e > < / a : K e y V a l u e O f D i a g r a m O b j e c t K e y a n y T y p e z b w N T n L X > < / V i e w S t a t e s > < / D i a g r a m M a n a g e r . S e r i a l i z a b l e D i a g r a m > < D i a g r a m M a n a g e r . S e r i a l i z a b l e D i a g r a m > < A d a p t e r   i : t y p e = " M e a s u r e D i a g r a m S a n d b o x A d a p t e r " > < T a b l e N a m e > C O A 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 A C C O U N T < / K e y > < / D i a g r a m O b j e c t K e y > < D i a g r a m O b j e c t K e y > < K e y > M e a s u r e s \ C o u n t   o f   A C C O U N T \ T a g I n f o \ F o r m u l a < / K e y > < / D i a g r a m O b j e c t K e y > < D i a g r a m O b j e c t K e y > < K e y > M e a s u r e s \ C o u n t   o f   A C C O U N T \ T a g I n f o \ V a l u e < / K e y > < / D i a g r a m O b j e c t K e y > < D i a g r a m O b j e c t K e y > < K e y > C o l u m n s \ A C C O U N T   K E Y < / K e y > < / D i a g r a m O b j e c t K e y > < D i a g r a m O b j e c t K e y > < K e y > C o l u m n s \ A C C O U N T < / K e y > < / D i a g r a m O b j e c t K e y > < D i a g r a m O b j e c t K e y > < K e y > C o l u m n s \ C A T E G O R Y < / K e y > < / D i a g r a m O b j e c t K e y > < D i a g r a m O b j e c t K e y > < K e y > C o l u m n s \ S U B - H E A D E R < / K e y > < / D i a g r a m O b j e c t K e y > < D i a g r a m O b j e c t K e y > < K e y > C o l u m n s \ H E A D E R   K E Y < / K e y > < / D i a g r a m O b j e c t K e y > < D i a g r a m O b j e c t K e y > < K e y > C o l u m n s \ S U B - H E A D E R   D E T A I L < / K e y > < / D i a g r a m O b j e c t K e y > < D i a g r a m O b j e c t K e y > < K e y > C o l u m n s \ R E P O R T   S I G N < / K e y > < / D i a g r a m O b j e c t K e y > < D i a g r a m O b j e c t K e y > < K e y > C o l u m n s \ C A L C U L A T I O N   S I G N < / K e y > < / D i a g r a m O b j e c t K e y > < D i a g r a m O b j e c t K e y > < K e y > C o l u m n s \ S U B   H E A D E R   K E Y < / K e y > < / D i a g r a m O b j e c t K e y > < D i a g r a m O b j e c t K e y > < K e y > L i n k s \ & l t ; C o l u m n s \ C o u n t   o f   A C C O U N T & g t ; - & l t ; M e a s u r e s \ A C C O U N T & g t ; < / K e y > < / D i a g r a m O b j e c t K e y > < D i a g r a m O b j e c t K e y > < K e y > L i n k s \ & l t ; C o l u m n s \ C o u n t   o f   A C C O U N T & g t ; - & l t ; M e a s u r e s \ A C C O U N T & g t ; \ C O L U M N < / K e y > < / D i a g r a m O b j e c t K e y > < D i a g r a m O b j e c t K e y > < K e y > L i n k s \ & l t ; C o l u m n s \ C o u n t   o f   A C C O U N T & g t ; - & l t ; M e a s u r e s \ A C C O U N T & g t ; \ M E A S U R E 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 A C C O U N T < / K e y > < / a : K e y > < a : V a l u e   i : t y p e = " M e a s u r e G r i d N o d e V i e w S t a t e " > < C o l u m n > 1 < / C o l u m n > < L a y e d O u t > t r u e < / L a y e d O u t > < W a s U I I n v i s i b l e > t r u e < / W a s U I I n v i s i b l e > < / a : V a l u e > < / a : K e y V a l u e O f D i a g r a m O b j e c t K e y a n y T y p e z b w N T n L X > < a : K e y V a l u e O f D i a g r a m O b j e c t K e y a n y T y p e z b w N T n L X > < a : K e y > < K e y > M e a s u r e s \ C o u n t   o f   A C C O U N T \ T a g I n f o \ F o r m u l a < / K e y > < / a : K e y > < a : V a l u e   i : t y p e = " M e a s u r e G r i d V i e w S t a t e I D i a g r a m T a g A d d i t i o n a l I n f o " / > < / a : K e y V a l u e O f D i a g r a m O b j e c t K e y a n y T y p e z b w N T n L X > < a : K e y V a l u e O f D i a g r a m O b j e c t K e y a n y T y p e z b w N T n L X > < a : K e y > < K e y > M e a s u r e s \ C o u n t   o f   A C C O U N T \ T a g I n f o \ V a l u e < / K e y > < / a : K e y > < a : V a l u e   i : t y p e = " M e a s u r e G r i d V i e w S t a t e I D i a g r a m T a g A d d i t i o n a l I n f o " / > < / a : K e y V a l u e O f D i a g r a m O b j e c t K e y a n y T y p e z b w N T n L X > < a : K e y V a l u e O f D i a g r a m O b j e c t K e y a n y T y p e z b w N T n L X > < a : K e y > < K e y > C o l u m n s \ A C C O U N T   K E Y < / K e y > < / a : K e y > < a : V a l u e   i : t y p e = " M e a s u r e G r i d N o d e V i e w S t a t e " > < L a y e d O u t > t r u e < / L a y e d O u t > < / a : V a l u e > < / a : K e y V a l u e O f D i a g r a m O b j e c t K e y a n y T y p e z b w N T n L X > < a : K e y V a l u e O f D i a g r a m O b j e c t K e y a n y T y p e z b w N T n L X > < a : K e y > < K e y > C o l u m n s \ A C C O U N T < / 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 C o l u m n s \ S U B - H E A D E R < / K e y > < / a : K e y > < a : V a l u e   i : t y p e = " M e a s u r e G r i d N o d e V i e w S t a t e " > < C o l u m n > 6 < / C o l u m n > < L a y e d O u t > t r u e < / L a y e d O u t > < / a : V a l u e > < / a : K e y V a l u e O f D i a g r a m O b j e c t K e y a n y T y p e z b w N T n L X > < a : K e y V a l u e O f D i a g r a m O b j e c t K e y a n y T y p e z b w N T n L X > < a : K e y > < K e y > C o l u m n s \ H E A D E R   K E Y < / K e y > < / a : K e y > < a : V a l u e   i : t y p e = " M e a s u r e G r i d N o d e V i e w S t a t e " > < C o l u m n > 3 < / C o l u m n > < L a y e d O u t > t r u e < / L a y e d O u t > < / a : V a l u e > < / a : K e y V a l u e O f D i a g r a m O b j e c t K e y a n y T y p e z b w N T n L X > < a : K e y V a l u e O f D i a g r a m O b j e c t K e y a n y T y p e z b w N T n L X > < a : K e y > < K e y > C o l u m n s \ S U B - H E A D E R   D E T A I L < / K e y > < / a : K e y > < a : V a l u e   i : t y p e = " M e a s u r e G r i d N o d e V i e w S t a t e " > < C o l u m n > 7 < / C o l u m n > < L a y e d O u t > t r u e < / L a y e d O u t > < / a : V a l u e > < / a : K e y V a l u e O f D i a g r a m O b j e c t K e y a n y T y p e z b w N T n L X > < a : K e y V a l u e O f D i a g r a m O b j e c t K e y a n y T y p e z b w N T n L X > < a : K e y > < K e y > C o l u m n s \ R E P O R T   S I G N < / K e y > < / a : K e y > < a : V a l u e   i : t y p e = " M e a s u r e G r i d N o d e V i e w S t a t e " > < C o l u m n > 4 < / C o l u m n > < L a y e d O u t > t r u e < / L a y e d O u t > < / a : V a l u e > < / a : K e y V a l u e O f D i a g r a m O b j e c t K e y a n y T y p e z b w N T n L X > < a : K e y V a l u e O f D i a g r a m O b j e c t K e y a n y T y p e z b w N T n L X > < a : K e y > < K e y > C o l u m n s \ C A L C U L A T I O N   S I G N < / K e y > < / a : K e y > < a : V a l u e   i : t y p e = " M e a s u r e G r i d N o d e V i e w S t a t e " > < C o l u m n > 5 < / C o l u m n > < L a y e d O u t > t r u e < / L a y e d O u t > < / a : V a l u e > < / a : K e y V a l u e O f D i a g r a m O b j e c t K e y a n y T y p e z b w N T n L X > < a : K e y V a l u e O f D i a g r a m O b j e c t K e y a n y T y p e z b w N T n L X > < a : K e y > < K e y > C o l u m n s \ S U B   H E A D E R   K E Y < / K e y > < / a : K e y > < a : V a l u e   i : t y p e = " M e a s u r e G r i d N o d e V i e w S t a t e " > < C o l u m n > 8 < / C o l u m n > < L a y e d O u t > t r u e < / L a y e d O u t > < / a : V a l u e > < / a : K e y V a l u e O f D i a g r a m O b j e c t K e y a n y T y p e z b w N T n L X > < a : K e y V a l u e O f D i a g r a m O b j e c t K e y a n y T y p e z b w N T n L X > < a : K e y > < K e y > L i n k s \ & l t ; C o l u m n s \ C o u n t   o f   A C C O U N T & g t ; - & l t ; M e a s u r e s \ A C C O U N T & g t ; < / K e y > < / a : K e y > < a : V a l u e   i : t y p e = " M e a s u r e G r i d V i e w S t a t e I D i a g r a m L i n k " / > < / a : K e y V a l u e O f D i a g r a m O b j e c t K e y a n y T y p e z b w N T n L X > < a : K e y V a l u e O f D i a g r a m O b j e c t K e y a n y T y p e z b w N T n L X > < a : K e y > < K e y > L i n k s \ & l t ; C o l u m n s \ C o u n t   o f   A C C O U N T & g t ; - & l t ; M e a s u r e s \ A C C O U N T & g t ; \ C O L U M N < / K e y > < / a : K e y > < a : V a l u e   i : t y p e = " M e a s u r e G r i d V i e w S t a t e I D i a g r a m L i n k E n d p o i n t " / > < / a : K e y V a l u e O f D i a g r a m O b j e c t K e y a n y T y p e z b w N T n L X > < a : K e y V a l u e O f D i a g r a m O b j e c t K e y a n y T y p e z b w N T n L X > < a : K e y > < K e y > L i n k s \ & l t ; C o l u m n s \ C o u n t   o f   A C C O U N T & g t ; - & l t ; M e a s u r e s \ A C C O U N T & g t ; \ M E A S U R E < / K e y > < / a : K e y > < a : V a l u e   i : t y p e = " M e a s u r e G r i d V i e w S t a t e I D i a g r a m L i n k E n d p o i n t " / > < / a : K e y V a l u e O f D i a g r a m O b j e c t K e y a n y T y p e z b w N T n L X > < / V i e w S t a t e s > < / D i a g r a m M a n a g e r . S e r i a l i z a b l e D i a g r a m > < D i a g r a m M a n a g e r . S e r i a l i z a b l e D i a g r a m > < A d a p t e r   i : t y p e = " M e a s u r e D i a g r a m S a n d b o x A d a p t e r " > < T a b l e N a m e > H o r A n a l y s i s 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 H o r A n a l y s i s 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 M e a s u r e s \ H o r A n a l y s i s   S e l e c t e d < / K e y > < / D i a g r a m O b j e c t K e y > < D i a g r a m O b j e c t K e y > < K e y > M e a s u r e s \ H o r A n a l y s i s   S e l e c t e d \ T a g I n f o \ F o r m u l a < / K e y > < / D i a g r a m O b j e c t K e y > < D i a g r a m O b j e c t K e y > < K e y > M e a s u r e s \ H o r A n a l y s i s   S e l e c t e d \ T a g I n f o \ V a l u e < / K e y > < / D i a g r a m O b j e c t K e y > < D i a g r a m O b j e c t K e y > < K e y > C o l u m n s \ K E Y < / K e y > < / D i a g r a m O b j e c t K e y > < D i a g r a m O b j e c t K e y > < K e y > C o l u m n s \ A N A L Y S I S   M E T H O D 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 M e a s u r e s \ H o r A n a l y s i s   S e l e c t e d < / K e y > < / a : K e y > < a : V a l u e   i : t y p e = " M e a s u r e G r i d N o d e V i e w S t a t e " > < L a y e d O u t > t r u e < / L a y e d O u t > < R o w > 1 < / R o w > < / a : V a l u e > < / a : K e y V a l u e O f D i a g r a m O b j e c t K e y a n y T y p e z b w N T n L X > < a : K e y V a l u e O f D i a g r a m O b j e c t K e y a n y T y p e z b w N T n L X > < a : K e y > < K e y > M e a s u r e s \ H o r A n a l y s i s   S e l e c t e d \ T a g I n f o \ F o r m u l a < / K e y > < / a : K e y > < a : V a l u e   i : t y p e = " M e a s u r e G r i d V i e w S t a t e I D i a g r a m T a g A d d i t i o n a l I n f o " / > < / a : K e y V a l u e O f D i a g r a m O b j e c t K e y a n y T y p e z b w N T n L X > < a : K e y V a l u e O f D i a g r a m O b j e c t K e y a n y T y p e z b w N T n L X > < a : K e y > < K e y > M e a s u r e s \ H o r A n a l y s i s   S e l e c t e d \ T a g I n f o \ V a l u e < / K e y > < / a : K e y > < a : V a l u e   i : t y p e = " M e a s u r e G r i d V i e w S t a t e I D i a g r a m T a g A d d i t i o n a l I n f o " / > < / a : K e y V a l u e O f D i a g r a m O b j e c t K e y a n y T y p e z b w N T n L X > < a : K e y V a l u e O f D i a g r a m O b j e c t K e y a n y T y p e z b w N T n L X > < a : K e y > < K e y > C o l u m n s \ K E Y < / K e y > < / a : K e y > < a : V a l u e   i : t y p e = " M e a s u r e G r i d N o d e V i e w S t a t e " > < L a y e d O u t > t r u e < / L a y e d O u t > < / a : V a l u e > < / a : K e y V a l u e O f D i a g r a m O b j e c t K e y a n y T y p e z b w N T n L X > < a : K e y V a l u e O f D i a g r a m O b j e c t K e y a n y T y p e z b w N T n L X > < a : K e y > < K e y > C o l u m n s \ A N A L Y S I S   M E T H O D < / K e y > < / a : K e y > < a : V a l u e   i : t y p e = " M e a s u r e G r i d N o d e V i e w S t a t e " > < C o l u m n > 1 < / C o l u m n > < L a y e d O u t > t r u e < / L a y e d O u t > < / a : V a l u e > < / a : K e y V a l u e O f D i a g r a m O b j e c t K e y a n y T y p e z b w N T n L X > < / V i e w S t a t e s > < / D i a g r a m M a n a g e r . S e r i a l i z a b l e D i a g r a m > < D i a g r a m M a n a g e r . S e r i a l i z a b l e D i a g r a m > < A d a p t e r   i : t y p e = " M e a s u r e D i a g r a m S a n d b o x A d a p t e r " > < T a b l e N a m e > A c t u a l 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 A c t u a l 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 M e a s u r e s \ A c t u a l   A m o u n t < / K e y > < / D i a g r a m O b j e c t K e y > < D i a g r a m O b j e c t K e y > < K e y > M e a s u r e s \ A c t u a l   A m o u n t \ T a g I n f o \ F o r m u l a < / K e y > < / D i a g r a m O b j e c t K e y > < D i a g r a m O b j e c t K e y > < K e y > M e a s u r e s \ A c t u a l   A m o u n t \ T a g I n f o \ V a l u e < / K e y > < / D i a g r a m O b j e c t K e y > < D i a g r a m O b j e c t K e y > < K e y > M e a s u r e s \ A c t u a l   A m o u n t   w /   R e p o r t   S i g n < / K e y > < / D i a g r a m O b j e c t K e y > < D i a g r a m O b j e c t K e y > < K e y > M e a s u r e s \ A c t u a l   A m o u n t   w /   R e p o r t   S i g n \ T a g I n f o \ F o r m u l a < / K e y > < / D i a g r a m O b j e c t K e y > < D i a g r a m O b j e c t K e y > < K e y > M e a s u r e s \ A c t u a l   A m o u n t   w /   R e p o r t   S i g n \ T a g I n f o \ V a l u e < / K e y > < / D i a g r a m O b j e c t K e y > < D i a g r a m O b j e c t K e y > < K e y > M e a s u r e s \ A c t u a l   A m o u n t   w /   C a l c u l a t i o n   S i g n < / K e y > < / D i a g r a m O b j e c t K e y > < D i a g r a m O b j e c t K e y > < K e y > M e a s u r e s \ A c t u a l   A m o u n t   w /   C a l c u l a t i o n   S i g n \ T a g I n f o \ F o r m u l a < / K e y > < / D i a g r a m O b j e c t K e y > < D i a g r a m O b j e c t K e y > < K e y > M e a s u r e s \ A c t u a l   A m o u n t   w /   C a l c u l a t i o n   S i g n \ T a g I n f o \ V a l u e < / K e y > < / D i a g r a m O b j e c t K e y > < D i a g r a m O b j e c t K e y > < K e y > M e a s u r e s \ A c t u a l   R u n n i n g   S u m < / K e y > < / D i a g r a m O b j e c t K e y > < D i a g r a m O b j e c t K e y > < K e y > M e a s u r e s \ A c t u a l   R u n n i n g   S u m \ T a g I n f o \ F o r m u l a < / K e y > < / D i a g r a m O b j e c t K e y > < D i a g r a m O b j e c t K e y > < K e y > M e a s u r e s \ A c t u a l   R u n n i n g   S u m \ T a g I n f o \ V a l u e < / K e y > < / D i a g r a m O b j e c t K e y > < D i a g r a m O b j e c t K e y > < K e y > M e a s u r e s \ A c t u a l   T o t a l   E x p e n s e s < / K e y > < / D i a g r a m O b j e c t K e y > < D i a g r a m O b j e c t K e y > < K e y > M e a s u r e s \ A c t u a l   T o t a l   E x p e n s e s \ T a g I n f o \ F o r m u l a < / K e y > < / D i a g r a m O b j e c t K e y > < D i a g r a m O b j e c t K e y > < K e y > M e a s u r e s \ A c t u a l   T o t a l   E x p e n s e s \ T a g I n f o \ V a l u e < / K e y > < / D i a g r a m O b j e c t K e y > < D i a g r a m O b j e c t K e y > < K e y > M e a s u r e s \ A c t u a l   H e a d e r   A m o u n t < / K e y > < / D i a g r a m O b j e c t K e y > < D i a g r a m O b j e c t K e y > < K e y > M e a s u r e s \ A c t u a l   H e a d e r   A m o u n t \ T a g I n f o \ F o r m u l a < / K e y > < / D i a g r a m O b j e c t K e y > < D i a g r a m O b j e c t K e y > < K e y > M e a s u r e s \ A c t u a l   H e a d e r   A m o u n t \ T a g I n f o \ V a l u e < / K e y > < / D i a g r a m O b j e c t K e y > < D i a g r a m O b j e c t K e y > < K e y > M e a s u r e s \ A c t u a l   R e p o r t   A m o u n t < / K e y > < / D i a g r a m O b j e c t K e y > < D i a g r a m O b j e c t K e y > < K e y > M e a s u r e s \ A c t u a l   R e p o r t   A m o u n t \ T a g I n f o \ F o r m u l a < / K e y > < / D i a g r a m O b j e c t K e y > < D i a g r a m O b j e c t K e y > < K e y > M e a s u r e s \ A c t u a l   R e p o r t   A m o u n t \ T a g I n f o \ V a l u e < / K e y > < / D i a g r a m O b j e c t K e y > < D i a g r a m O b j e c t K e y > < K e y > M e a s u r e s \ H e a d e r   D e t a i l < / K e y > < / D i a g r a m O b j e c t K e y > < D i a g r a m O b j e c t K e y > < K e y > M e a s u r e s \ H e a d e r   D e t a i l \ T a g I n f o \ F o r m u l a < / K e y > < / D i a g r a m O b j e c t K e y > < D i a g r a m O b j e c t K e y > < K e y > M e a s u r e s \ H e a d e r   D e t a i l \ T a g I n f o \ V a l u e < / K e y > < / D i a g r a m O b j e c t K e y > < D i a g r a m O b j e c t K e y > < K e y > M e a s u r e s \ H e a d e r   C a l c u l a t i o n < / K e y > < / D i a g r a m O b j e c t K e y > < D i a g r a m O b j e c t K e y > < K e y > M e a s u r e s \ H e a d e r   C a l c u l a t i o n \ T a g I n f o \ F o r m u l a < / K e y > < / D i a g r a m O b j e c t K e y > < D i a g r a m O b j e c t K e y > < K e y > M e a s u r e s \ H e a d e r   C a l c u l a t i o n \ T a g I n f o \ V a l u e < / K e y > < / D i a g r a m O b j e c t K e y > < D i a g r a m O b j e c t K e y > < K e y > M e a s u r e s \ A c c o u n t   I s F i l t e r e d < / K e y > < / D i a g r a m O b j e c t K e y > < D i a g r a m O b j e c t K e y > < K e y > M e a s u r e s \ A c c o u n t   I s F i l t e r e d \ T a g I n f o \ F o r m u l a < / K e y > < / D i a g r a m O b j e c t K e y > < D i a g r a m O b j e c t K e y > < K e y > M e a s u r e s \ A c c o u n t   I s F i l t e r e d \ T a g I n f o \ V a l u e < / K e y > < / D i a g r a m O b j e c t K e y > < D i a g r a m O b j e c t K e y > < K e y > M e a s u r e s \ V a r   $ < / K e y > < / D i a g r a m O b j e c t K e y > < D i a g r a m O b j e c t K e y > < K e y > M e a s u r e s \ V a r   $ \ T a g I n f o \ F o r m u l a < / K e y > < / D i a g r a m O b j e c t K e y > < D i a g r a m O b j e c t K e y > < K e y > M e a s u r e s \ V a r   $ \ T a g I n f o \ V a l u e < / K e y > < / D i a g r a m O b j e c t K e y > < D i a g r a m O b j e c t K e y > < K e y > M e a s u r e s \ V a r   % < / K e y > < / D i a g r a m O b j e c t K e y > < D i a g r a m O b j e c t K e y > < K e y > M e a s u r e s \ V a r   % \ T a g I n f o \ F o r m u l a < / K e y > < / D i a g r a m O b j e c t K e y > < D i a g r a m O b j e c t K e y > < K e y > M e a s u r e s \ V a r   % \ T a g I n f o \ V a l u e < / K e y > < / D i a g r a m O b j e c t K e y > < D i a g r a m O b j e c t K e y > < K e y > M e a s u r e s \ A c t u a l   P r i o r   F i s c a l   Y e a r < / K e y > < / D i a g r a m O b j e c t K e y > < D i a g r a m O b j e c t K e y > < K e y > M e a s u r e s \ A c t u a l   P r i o r   F i s c a l   Y e a r \ T a g I n f o \ F o r m u l a < / K e y > < / D i a g r a m O b j e c t K e y > < D i a g r a m O b j e c t K e y > < K e y > M e a s u r e s \ A c t u a l   P r i o r   F i s c a l   Y e a r \ T a g I n f o \ V a l u e < / K e y > < / D i a g r a m O b j e c t K e y > < D i a g r a m O b j e c t K e y > < K e y > M e a s u r e s \ A c t u a l   P r i o r   Q u a r t e r < / K e y > < / D i a g r a m O b j e c t K e y > < D i a g r a m O b j e c t K e y > < K e y > M e a s u r e s \ A c t u a l   P r i o r   Q u a r t e r \ T a g I n f o \ F o r m u l a < / K e y > < / D i a g r a m O b j e c t K e y > < D i a g r a m O b j e c t K e y > < K e y > M e a s u r e s \ A c t u a l   P r i o r   Q u a r t e r \ T a g I n f o \ V a l u e < / K e y > < / D i a g r a m O b j e c t K e y > < D i a g r a m O b j e c t K e y > < K e y > M e a s u r e s \ A c t u a l   P r i o r   P e r i o d   A m o u n t < / K e y > < / D i a g r a m O b j e c t K e y > < D i a g r a m O b j e c t K e y > < K e y > M e a s u r e s \ A c t u a l   P r i o r   P e r i o d   A m o u n t \ T a g I n f o \ F o r m u l a < / K e y > < / D i a g r a m O b j e c t K e y > < D i a g r a m O b j e c t K e y > < K e y > M e a s u r e s \ A c t u a l   P r i o r   P e r i o d   A m o u n t \ T a g I n f o \ V a l u e < / K e y > < / D i a g r a m O b j e c t K e y > < D i a g r a m O b j e c t K e y > < K e y > M e a s u r e s \ C h a n g e   $   v s   P r i o r   P e r i o d < / K e y > < / D i a g r a m O b j e c t K e y > < D i a g r a m O b j e c t K e y > < K e y > M e a s u r e s \ C h a n g e   $   v s   P r i o r   P e r i o d \ T a g I n f o \ F o r m u l a < / K e y > < / D i a g r a m O b j e c t K e y > < D i a g r a m O b j e c t K e y > < K e y > M e a s u r e s \ C h a n g e   $   v s   P r i o r   P e r i o d \ T a g I n f o \ V a l u e < / K e y > < / D i a g r a m O b j e c t K e y > < D i a g r a m O b j e c t K e y > < K e y > M e a s u r e s \ C h a n g e   %   v s   P r i o r   P e r i o d < / K e y > < / D i a g r a m O b j e c t K e y > < D i a g r a m O b j e c t K e y > < K e y > M e a s u r e s \ C h a n g e   %   v s   P r i o r   P e r i o d \ T a g I n f o \ F o r m u l a < / K e y > < / D i a g r a m O b j e c t K e y > < D i a g r a m O b j e c t K e y > < K e y > M e a s u r e s \ C h a n g e   %   v s   P r i o r   P e r i o d \ T a g I n f o \ V a l u e < / K e y > < / D i a g r a m O b j e c t K e y > < D i a g r a m O b j e c t K e y > < K e y > M e a s u r e s \ A c t u a l   B a s e   Y e a r   A m o u n t < / K e y > < / D i a g r a m O b j e c t K e y > < D i a g r a m O b j e c t K e y > < K e y > M e a s u r e s \ A c t u a l   B a s e   Y e a r   A m o u n t \ T a g I n f o \ F o r m u l a < / K e y > < / D i a g r a m O b j e c t K e y > < D i a g r a m O b j e c t K e y > < K e y > M e a s u r e s \ A c t u a l   B a s e   Y e a r   A m o u n t \ T a g I n f o \ V a l u e < / K e y > < / D i a g r a m O b j e c t K e y > < D i a g r a m O b j e c t K e y > < K e y > M e a s u r e s \ A c t u a l   Y o Y % < / K e y > < / D i a g r a m O b j e c t K e y > < D i a g r a m O b j e c t K e y > < K e y > M e a s u r e s \ A c t u a l   Y o Y % \ T a g I n f o \ F o r m u l a < / K e y > < / D i a g r a m O b j e c t K e y > < D i a g r a m O b j e c t K e y > < K e y > M e a s u r e s \ A c t u a l   Y o Y % \ T a g I n f o \ V a l u e < / K e y > < / D i a g r a m O b j e c t K e y > < D i a g r a m O b j e c t K e y > < K e y > M e a s u r e s \ A c t u a l   B a s e   Q u a r t e r   A m o u n t < / K e y > < / D i a g r a m O b j e c t K e y > < D i a g r a m O b j e c t K e y > < K e y > M e a s u r e s \ A c t u a l   B a s e   Q u a r t e r   A m o u n t \ T a g I n f o \ F o r m u l a < / K e y > < / D i a g r a m O b j e c t K e y > < D i a g r a m O b j e c t K e y > < K e y > M e a s u r e s \ A c t u a l   B a s e   Q u a r t e r   A m o u n t \ T a g I n f o \ V a l u e < / K e y > < / D i a g r a m O b j e c t K e y > < D i a g r a m O b j e c t K e y > < K e y > M e a s u r e s \ A c t u a l   B a s e   P e r i o d   A m o u n t < / K e y > < / D i a g r a m O b j e c t K e y > < D i a g r a m O b j e c t K e y > < K e y > M e a s u r e s \ A c t u a l   B a s e   P e r i o d   A m o u n t \ T a g I n f o \ F o r m u l a < / K e y > < / D i a g r a m O b j e c t K e y > < D i a g r a m O b j e c t K e y > < K e y > M e a s u r e s \ A c t u a l   B a s e   P e r i o d   A m o u n t \ T a g I n f o \ V a l u e < / K e y > < / D i a g r a m O b j e c t K e y > < D i a g r a m O b j e c t K e y > < K e y > M e a s u r e s \ G r o w t h   $ < / K e y > < / D i a g r a m O b j e c t K e y > < D i a g r a m O b j e c t K e y > < K e y > M e a s u r e s \ G r o w t h   $ \ T a g I n f o \ F o r m u l a < / K e y > < / D i a g r a m O b j e c t K e y > < D i a g r a m O b j e c t K e y > < K e y > M e a s u r e s \ G r o w t h   $ \ T a g I n f o \ V a l u e < / K e y > < / D i a g r a m O b j e c t K e y > < D i a g r a m O b j e c t K e y > < K e y > M e a s u r e s \ G r o w t h   % < / K e y > < / D i a g r a m O b j e c t K e y > < D i a g r a m O b j e c t K e y > < K e y > M e a s u r e s \ G r o w t h   % \ T a g I n f o \ F o r m u l a < / K e y > < / D i a g r a m O b j e c t K e y > < D i a g r a m O b j e c t K e y > < K e y > M e a s u r e s \ G r o w t h   % \ T a g I n f o \ V a l u e < / K e y > < / D i a g r a m O b j e c t K e y > < D i a g r a m O b j e c t K e y > < K e y > M e a s u r e s \ A c t u a l   S a m e   Q u a r t e r   L a s t   Y e a r < / K e y > < / D i a g r a m O b j e c t K e y > < D i a g r a m O b j e c t K e y > < K e y > M e a s u r e s \ A c t u a l   S a m e   Q u a r t e r   L a s t   Y e a r \ T a g I n f o \ F o r m u l a < / K e y > < / D i a g r a m O b j e c t K e y > < D i a g r a m O b j e c t K e y > < K e y > M e a s u r e s \ A c t u a l   S a m e   Q u a r t e r   L a s t   Y e a r \ T a g I n f o \ V a l u e < / K e y > < / D i a g r a m O b j e c t K e y > < D i a g r a m O b j e c t K e y > < K e y > M e a s u r e s \ A c t u a l   Q o Q $ < / K e y > < / D i a g r a m O b j e c t K e y > < D i a g r a m O b j e c t K e y > < K e y > M e a s u r e s \ A c t u a l   Q o Q $ \ T a g I n f o \ F o r m u l a < / K e y > < / D i a g r a m O b j e c t K e y > < D i a g r a m O b j e c t K e y > < K e y > M e a s u r e s \ A c t u a l   Q o Q $ \ T a g I n f o \ V a l u e < / K e y > < / D i a g r a m O b j e c t K e y > < D i a g r a m O b j e c t K e y > < K e y > M e a s u r e s \ A c t u a l   Q o Q % < / K e y > < / D i a g r a m O b j e c t K e y > < D i a g r a m O b j e c t K e y > < K e y > M e a s u r e s \ A c t u a l   Q o Q % \ T a g I n f o \ F o r m u l a < / K e y > < / D i a g r a m O b j e c t K e y > < D i a g r a m O b j e c t K e y > < K e y > M e a s u r e s \ A c t u a l   Q o Q % \ T a g I n f o \ V a l u e < / K e y > < / D i a g r a m O b j e c t K e y > < D i a g r a m O b j e c t K e y > < K e y > M e a s u r e s \ A c t u a l   P o P % < / K e y > < / D i a g r a m O b j e c t K e y > < D i a g r a m O b j e c t K e y > < K e y > M e a s u r e s \ A c t u a l   P o P % \ T a g I n f o \ F o r m u l a < / K e y > < / D i a g r a m O b j e c t K e y > < D i a g r a m O b j e c t K e y > < K e y > M e a s u r e s \ A c t u a l   P o P % \ T a g I n f o \ V a l u e < / K e y > < / D i a g r a m O b j e c t K e y > < D i a g r a m O b j e c t K e y > < K e y > M e a s u r e s \ A c t u a l   C u m u l a t i v e   A m o u n t < / K e y > < / D i a g r a m O b j e c t K e y > < D i a g r a m O b j e c t K e y > < K e y > M e a s u r e s \ A c t u a l   C u m u l a t i v e   A m o u n t \ T a g I n f o \ F o r m u l a < / K e y > < / D i a g r a m O b j e c t K e y > < D i a g r a m O b j e c t K e y > < K e y > M e a s u r e s \ A c t u a l   C u m u l a t i v e   A m o u n t \ T a g I n f o \ V a l u e < / K e y > < / D i a g r a m O b j e c t K e y > < D i a g r a m O b j e c t K e y > < K e y > M e a s u r e s \ S u b - h e a d e r   I s F i l t e r e d < / K e y > < / D i a g r a m O b j e c t K e y > < D i a g r a m O b j e c t K e y > < K e y > M e a s u r e s \ S u b - h e a d e r   I s F i l t e r e d \ T a g I n f o \ F o r m u l a < / K e y > < / D i a g r a m O b j e c t K e y > < D i a g r a m O b j e c t K e y > < K e y > M e a s u r e s \ S u b - h e a d e r   I s F i l t e r e d \ T a g I n f o \ V a l u e < / K e y > < / D i a g r a m O b j e c t K e y > < D i a g r a m O b j e c t K e y > < K e y > M e a s u r e s \ S u b   H e a d e r   D e t a i l < / K e y > < / D i a g r a m O b j e c t K e y > < D i a g r a m O b j e c t K e y > < K e y > M e a s u r e s \ S u b   H e a d e r   D e t a i l \ T a g I n f o \ F o r m u l a < / K e y > < / D i a g r a m O b j e c t K e y > < D i a g r a m O b j e c t K e y > < K e y > M e a s u r e s \ S u b   H e a d e r   D e t a i l \ T a g I n f o \ V a l u e < / K e y > < / D i a g r a m O b j e c t K e y > < D i a g r a m O b j e c t K e y > < K e y > M e a s u r e s \ P L   A m o u n t < / K e y > < / D i a g r a m O b j e c t K e y > < D i a g r a m O b j e c t K e y > < K e y > M e a s u r e s \ P L   A m o u n t \ T a g I n f o \ F o r m u l a < / K e y > < / D i a g r a m O b j e c t K e y > < D i a g r a m O b j e c t K e y > < K e y > M e a s u r e s \ P L   A m o u n t \ T a g I n f o \ V a l u e < / K e y > < / D i a g r a m O b j e c t K e y > < D i a g r a m O b j e c t K e y > < K e y > M e a s u r e s \ H o r i z o n t a l   A n a l y s i s   A m o u n t < / K e y > < / D i a g r a m O b j e c t K e y > < D i a g r a m O b j e c t K e y > < K e y > M e a s u r e s \ H o r i z o n t a l   A n a l y s i s   A m o u n t \ T a g I n f o \ F o r m u l a < / K e y > < / D i a g r a m O b j e c t K e y > < D i a g r a m O b j e c t K e y > < K e y > M e a s u r e s \ H o r i z o n t a l   A n a l y s i s   A m o u n t \ T a g I n f o \ V a l u e < / K e y > < / D i a g r a m O b j e c t K e y > < D i a g r a m O b j e c t K e y > < K e y > M e a s u r e s \ R e v e n u e < / K e y > < / D i a g r a m O b j e c t K e y > < D i a g r a m O b j e c t K e y > < K e y > M e a s u r e s \ R e v e n u e \ T a g I n f o \ F o r m u l a < / K e y > < / D i a g r a m O b j e c t K e y > < D i a g r a m O b j e c t K e y > < K e y > M e a s u r e s \ R e v e n u e \ T a g I n f o \ V a l u e < / K e y > < / D i a g r a m O b j e c t K e y > < D i a g r a m O b j e c t K e y > < K e y > M e a s u r e s \ %   O v e r   R e v e n u e < / K e y > < / D i a g r a m O b j e c t K e y > < D i a g r a m O b j e c t K e y > < K e y > M e a s u r e s \ %   O v e r   R e v e n u e \ T a g I n f o \ F o r m u l a < / K e y > < / D i a g r a m O b j e c t K e y > < D i a g r a m O b j e c t K e y > < K e y > M e a s u r e s \ %   O v e r   R e v e n u e \ T a g I n f o \ V a l u e < / K e y > < / D i a g r a m O b j e c t K e y > < D i a g r a m O b j e c t K e y > < K e y > M e a s u r e s \ R e v e n u e   C u m u l a t i v e < / K e y > < / D i a g r a m O b j e c t K e y > < D i a g r a m O b j e c t K e y > < K e y > M e a s u r e s \ R e v e n u e   C u m u l a t i v e \ T a g I n f o \ F o r m u l a < / K e y > < / D i a g r a m O b j e c t K e y > < D i a g r a m O b j e c t K e y > < K e y > M e a s u r e s \ R e v e n u e   C u m u l a t i v e \ T a g I n f o \ V a l u e < / K e y > < / D i a g r a m O b j e c t K e y > < D i a g r a m O b j e c t K e y > < K e y > M e a s u r e s \ %   O v e r   R e v e n u e   C u m u l a t i v e < / K e y > < / D i a g r a m O b j e c t K e y > < D i a g r a m O b j e c t K e y > < K e y > M e a s u r e s \ %   O v e r   R e v e n u e   C u m u l a t i v e \ T a g I n f o \ F o r m u l a < / K e y > < / D i a g r a m O b j e c t K e y > < D i a g r a m O b j e c t K e y > < K e y > M e a s u r e s \ %   O v e r   R e v e n u e   C u m u l a t i v e \ T a g I n f o \ V a l u e < / K e y > < / D i a g r a m O b j e c t K e y > < D i a g r a m O b j e c t K e y > < K e y > M e a s u r e s \ V e r t i c a l   A n a l y s i s   A m o u n t < / K e y > < / D i a g r a m O b j e c t K e y > < D i a g r a m O b j e c t K e y > < K e y > M e a s u r e s \ V e r t i c a l   A n a l y s i s   A m o u n t \ T a g I n f o \ F o r m u l a < / K e y > < / D i a g r a m O b j e c t K e y > < D i a g r a m O b j e c t K e y > < K e y > M e a s u r e s \ V e r t i c a l   A n a l y s i s   A m o u n t \ T a g I n f o \ V a l u e < / K e y > < / D i a g r a m O b j e c t K e y > < D i a g r a m O b j e c t K e y > < K e y > M e a s u r e s \ V a r   $   C u m u l a t i v e < / K e y > < / D i a g r a m O b j e c t K e y > < D i a g r a m O b j e c t K e y > < K e y > M e a s u r e s \ V a r   $   C u m u l a t i v e \ T a g I n f o \ F o r m u l a < / K e y > < / D i a g r a m O b j e c t K e y > < D i a g r a m O b j e c t K e y > < K e y > M e a s u r e s \ V a r   $   C u m u l a t i v e \ T a g I n f o \ V a l u e < / K e y > < / D i a g r a m O b j e c t K e y > < D i a g r a m O b j e c t K e y > < K e y > M e a s u r e s \ V a r   %   C u m u l a t i v e < / K e y > < / D i a g r a m O b j e c t K e y > < D i a g r a m O b j e c t K e y > < K e y > M e a s u r e s \ V a r   %   C u m u l a t i v e \ T a g I n f o \ F o r m u l a < / K e y > < / D i a g r a m O b j e c t K e y > < D i a g r a m O b j e c t K e y > < K e y > M e a s u r e s \ V a r   %   C u m u l a t i v e \ T a g I n f o \ V a l u e < / K e y > < / D i a g r a m O b j e c t K e y > < D i a g r a m O b j e c t K e y > < K e y > M e a s u r e s \ V a r i a n c e   A n a l y s i s   A m o u n t < / K e y > < / D i a g r a m O b j e c t K e y > < D i a g r a m O b j e c t K e y > < K e y > M e a s u r e s \ V a r i a n c e   A n a l y s i s   A m o u n t \ T a g I n f o \ F o r m u l a < / K e y > < / D i a g r a m O b j e c t K e y > < D i a g r a m O b j e c t K e y > < K e y > M e a s u r e s \ V a r i a n c e   A n a l y s i s   A m o u n t \ T a g I n f o \ V a l u e < / K e y > < / D i a g r a m O b j e c t K e y > < D i a g r a m O b j e c t K e y > < K e y > M e a s u r e s \ D B   A c t u a l   A c c o u n t   A m o u n t < / K e y > < / D i a g r a m O b j e c t K e y > < D i a g r a m O b j e c t K e y > < K e y > M e a s u r e s \ D B   A c t u a l   A c c o u n t   A m o u n t \ T a g I n f o \ F o r m u l a < / K e y > < / D i a g r a m O b j e c t K e y > < D i a g r a m O b j e c t K e y > < K e y > M e a s u r e s \ D B   A c t u a l   A c c o u n t   A m o u n t \ T a g I n f o \ V a l u e < / K e y > < / D i a g r a m O b j e c t K e y > < D i a g r a m O b j e c t K e y > < K e y > M e a s u r e s \ D B   B u d g e t   A c c o u n t   A m o u n t < / K e y > < / D i a g r a m O b j e c t K e y > < D i a g r a m O b j e c t K e y > < K e y > M e a s u r e s \ D B   B u d g e t   A c c o u n t   A m o u n t \ T a g I n f o \ F o r m u l a < / K e y > < / D i a g r a m O b j e c t K e y > < D i a g r a m O b j e c t K e y > < K e y > M e a s u r e s \ D B   B u d g e t   A c c o u n t   A m o u n t \ T a g I n f o \ V a l u e < / K e y > < / D i a g r a m O b j e c t K e y > < D i a g r a m O b j e c t K e y > < K e y > M e a s u r e s \ D B   V a r   $   A m o u n t < / K e y > < / D i a g r a m O b j e c t K e y > < D i a g r a m O b j e c t K e y > < K e y > M e a s u r e s \ D B   V a r   $   A m o u n t \ T a g I n f o \ F o r m u l a < / K e y > < / D i a g r a m O b j e c t K e y > < D i a g r a m O b j e c t K e y > < K e y > M e a s u r e s \ D B   V a r   $   A m o u n t \ T a g I n f o \ V a l u e < / K e y > < / D i a g r a m O b j e c t K e y > < D i a g r a m O b j e c t K e y > < K e y > M e a s u r e s \ D B   V a r   %   A m o u n t < / K e y > < / D i a g r a m O b j e c t K e y > < D i a g r a m O b j e c t K e y > < K e y > M e a s u r e s \ D B   V a r   %   A m o u n t \ T a g I n f o \ F o r m u l a < / K e y > < / D i a g r a m O b j e c t K e y > < D i a g r a m O b j e c t K e y > < K e y > M e a s u r e s \ D B   V a r   %   A m o u n t \ T a g I n f o \ V a l u e < / K e y > < / D i a g r a m O b j e c t K e y > < D i a g r a m O b j e c t K e y > < K e y > M e a s u r e s \ A c t u a l   R e p o r t   A m o u n t   w /   T i m e   F i l t e r < / K e y > < / D i a g r a m O b j e c t K e y > < D i a g r a m O b j e c t K e y > < K e y > M e a s u r e s \ A c t u a l   R e p o r t   A m o u n t   w /   T i m e   F i l t e r \ T a g I n f o \ F o r m u l a < / K e y > < / D i a g r a m O b j e c t K e y > < D i a g r a m O b j e c t K e y > < K e y > M e a s u r e s \ A c t u a l   R e p o r t   A m o u n t   w /   T i m e   F i l t e r \ T a g I n f o \ V a l u e < / K e y > < / D i a g r a m O b j e c t K e y > < D i a g r a m O b j e c t K e y > < K e y > M e a s u r e s \ V a r   $   w /   T i m e   F i l t e r < / K e y > < / D i a g r a m O b j e c t K e y > < D i a g r a m O b j e c t K e y > < K e y > M e a s u r e s \ V a r   $   w /   T i m e   F i l t e r \ T a g I n f o \ F o r m u l a < / K e y > < / D i a g r a m O b j e c t K e y > < D i a g r a m O b j e c t K e y > < K e y > M e a s u r e s \ V a r   $   w /   T i m e   F i l t e r \ T a g I n f o \ V a l u e < / K e y > < / D i a g r a m O b j e c t K e y > < D i a g r a m O b j e c t K e y > < K e y > M e a s u r e s \ V a r   %   w /   T i m e   F i l t e r < / K e y > < / D i a g r a m O b j e c t K e y > < D i a g r a m O b j e c t K e y > < K e y > M e a s u r e s \ V a r   %   w /   T i m e   F i l t e r \ T a g I n f o \ F o r m u l a < / K e y > < / D i a g r a m O b j e c t K e y > < D i a g r a m O b j e c t K e y > < K e y > M e a s u r e s \ V a r   %   w /   T i m e   F i l t e r \ T a g I n f o \ V a l u e < / K e y > < / D i a g r a m O b j e c t K e y > < D i a g r a m O b j e c t K e y > < K e y > M e a s u r e s \ G r o w t h   %   w /   T i m e   F i l t e r < / K e y > < / D i a g r a m O b j e c t K e y > < D i a g r a m O b j e c t K e y > < K e y > M e a s u r e s \ G r o w t h   %   w /   T i m e   F i l t e r \ T a g I n f o \ F o r m u l a < / K e y > < / D i a g r a m O b j e c t K e y > < D i a g r a m O b j e c t K e y > < K e y > M e a s u r e s \ G r o w t h   %   w /   T i m e   F i l t e r \ T a g I n f o \ V a l u e < / K e y > < / D i a g r a m O b j e c t K e y > < D i a g r a m O b j e c t K e y > < K e y > M e a s u r e s \ %   O v e r   R e v e n u e   w /   T i m e   F i l t e r < / K e y > < / D i a g r a m O b j e c t K e y > < D i a g r a m O b j e c t K e y > < K e y > M e a s u r e s \ %   O v e r   R e v e n u e   w /   T i m e   F i l t e r \ T a g I n f o \ F o r m u l a < / K e y > < / D i a g r a m O b j e c t K e y > < D i a g r a m O b j e c t K e y > < K e y > M e a s u r e s \ %   O v e r   R e v e n u e   w /   T i m e   F i l t e r \ T a g I n f o \ V a l u e < / K e y > < / D i a g r a m O b j e c t K e y > < D i a g r a m O b j e c t K e y > < K e y > C o l u m n s \ A C C O U N T   K E Y < / K e y > < / D i a g r a m O b j e c t K e y > < D i a g r a m O b j e c t K e y > < K e y > C o l u m n s \ P E R I O D   K E Y < / K e y > < / D i a g r a m O b j e c t K e y > < D i a g r a m O b j e c t K e y > < K e y > C o l u m n s \ A M O U N T < / K e y > < / D i a g r a m O b j e c t K e y > < D i a g r a m O b j e c t K e y > < K e y > C o l u m n s \ S C E N A R I O   K E Y 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L a y e d O u t > t r u e < / L a y e d O u t > < R o w > 3 2 < / R o w > < T e x t > R E P O R T   V A R I A T I O N S < / T e x t > < / M e a s u r e G r i d T e x t > < M e a s u r e G r i d T e x t > < L a y e d O u t > t r u e < / L a y e d O u t > < R o w > 3 4 < / R o w > < T e x t > A M O U N T < / T e x t > < / M e a s u r e G r i d T e x t > < M e a s u r e G r i d T e x t > < L a y e d O u t > t r u e < / L a y e d O u t > < R o w > 3 7 < / R o w > < T e x t > H O R I Z O N T A L   A N A L Y S I S < / T e x t > < / M e a s u r e G r i d T e x t > < M e a s u r e G r i d T e x t > < L a y e d O u t > t r u e < / L a y e d O u t > < R o w > 4 0 < / R o w > < T e x t > V E R T I C A L   A N A L Y S I S < / T e x t > < / M e a s u r e G r i d T e x t > < M e a s u r e G r i d T e x t > < L a y e d O u t > t r u e < / L a y e d O u t > < R o w > 4 7 < / R o w > < T e x t > V A R I A N C E   A N A L Y S I S < / T e x t > < / M e a s u r e G r i d T e x t > < M e a s u r e G r i d T e x t > < L a y e d O u t > t r u e < / L a y e d O u t > < R o w > 5 3 < / R o w > < T e x t > D A S H B O A R D < / T e x t > < / M e a s u r e G r i d T e x t > < M e a s u r e G r i d T e x t > < L a y e d O u t > t r u e < / L a y e d O u t > < R o w > 5 5 < / R o w > < T e x t > A c c o u n t   A n a l y s i s < / 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 M e a s u r e s \ A c t u a l   A m o u n t < / K e y > < / a : K e y > < a : V a l u e   i : t y p e = " M e a s u r e G r i d N o d e V i e w S t a t e " > < L a y e d O u t > t r u e < / L a y e d O u t > < R o w > 1 < / R o w > < / a : V a l u e > < / a : K e y V a l u e O f D i a g r a m O b j e c t K e y a n y T y p e z b w N T n L X > < a : K e y V a l u e O f D i a g r a m O b j e c t K e y a n y T y p e z b w N T n L X > < a : K e y > < K e y > M e a s u r e s \ A c t u a l   A m o u n t \ T a g I n f o \ F o r m u l a < / K e y > < / a : K e y > < a : V a l u e   i : t y p e = " M e a s u r e G r i d V i e w S t a t e I D i a g r a m T a g A d d i t i o n a l I n f o " / > < / a : K e y V a l u e O f D i a g r a m O b j e c t K e y a n y T y p e z b w N T n L X > < a : K e y V a l u e O f D i a g r a m O b j e c t K e y a n y T y p e z b w N T n L X > < a : K e y > < K e y > M e a s u r e s \ A c t u a l   A m o u n t \ T a g I n f o \ V a l u e < / K e y > < / a : K e y > < a : V a l u e   i : t y p e = " M e a s u r e G r i d V i e w S t a t e I D i a g r a m T a g A d d i t i o n a l I n f o " / > < / a : K e y V a l u e O f D i a g r a m O b j e c t K e y a n y T y p e z b w N T n L X > < a : K e y V a l u e O f D i a g r a m O b j e c t K e y a n y T y p e z b w N T n L X > < a : K e y > < K e y > M e a s u r e s \ A c t u a l   A m o u n t   w /   R e p o r t   S i g n < / K e y > < / a : K e y > < a : V a l u e   i : t y p e = " M e a s u r e G r i d N o d e V i e w S t a t e " > < L a y e d O u t > t r u e < / L a y e d O u t > < R o w > 2 < / R o w > < / a : V a l u e > < / a : K e y V a l u e O f D i a g r a m O b j e c t K e y a n y T y p e z b w N T n L X > < a : K e y V a l u e O f D i a g r a m O b j e c t K e y a n y T y p e z b w N T n L X > < a : K e y > < K e y > M e a s u r e s \ A c t u a l   A m o u n t   w /   R e p o r t   S i g n \ T a g I n f o \ F o r m u l a < / K e y > < / a : K e y > < a : V a l u e   i : t y p e = " M e a s u r e G r i d V i e w S t a t e I D i a g r a m T a g A d d i t i o n a l I n f o " / > < / a : K e y V a l u e O f D i a g r a m O b j e c t K e y a n y T y p e z b w N T n L X > < a : K e y V a l u e O f D i a g r a m O b j e c t K e y a n y T y p e z b w N T n L X > < a : K e y > < K e y > M e a s u r e s \ A c t u a l   A m o u n t   w /   R e p o r t   S i g n \ T a g I n f o \ V a l u e < / K e y > < / a : K e y > < a : V a l u e   i : t y p e = " M e a s u r e G r i d V i e w S t a t e I D i a g r a m T a g A d d i t i o n a l I n f o " / > < / a : K e y V a l u e O f D i a g r a m O b j e c t K e y a n y T y p e z b w N T n L X > < a : K e y V a l u e O f D i a g r a m O b j e c t K e y a n y T y p e z b w N T n L X > < a : K e y > < K e y > M e a s u r e s \ A c t u a l   A m o u n t   w /   C a l c u l a t i o n   S i g n < / K e y > < / a : K e y > < a : V a l u e   i : t y p e = " M e a s u r e G r i d N o d e V i e w S t a t e " > < L a y e d O u t > t r u e < / L a y e d O u t > < R o w > 3 < / R o w > < / a : V a l u e > < / a : K e y V a l u e O f D i a g r a m O b j e c t K e y a n y T y p e z b w N T n L X > < a : K e y V a l u e O f D i a g r a m O b j e c t K e y a n y T y p e z b w N T n L X > < a : K e y > < K e y > M e a s u r e s \ A c t u a l   A m o u n t   w /   C a l c u l a t i o n   S i g n \ T a g I n f o \ F o r m u l a < / K e y > < / a : K e y > < a : V a l u e   i : t y p e = " M e a s u r e G r i d V i e w S t a t e I D i a g r a m T a g A d d i t i o n a l I n f o " / > < / a : K e y V a l u e O f D i a g r a m O b j e c t K e y a n y T y p e z b w N T n L X > < a : K e y V a l u e O f D i a g r a m O b j e c t K e y a n y T y p e z b w N T n L X > < a : K e y > < K e y > M e a s u r e s \ A c t u a l   A m o u n t   w /   C a l c u l a t i o n   S i g n \ T a g I n f o \ V a l u e < / K e y > < / a : K e y > < a : V a l u e   i : t y p e = " M e a s u r e G r i d V i e w S t a t e I D i a g r a m T a g A d d i t i o n a l I n f o " / > < / a : K e y V a l u e O f D i a g r a m O b j e c t K e y a n y T y p e z b w N T n L X > < a : K e y V a l u e O f D i a g r a m O b j e c t K e y a n y T y p e z b w N T n L X > < a : K e y > < K e y > M e a s u r e s \ A c t u a l   R u n n i n g   S u m < / K e y > < / a : K e y > < a : V a l u e   i : t y p e = " M e a s u r e G r i d N o d e V i e w S t a t e " > < L a y e d O u t > t r u e < / L a y e d O u t > < R o w > 4 < / R o w > < / a : V a l u e > < / a : K e y V a l u e O f D i a g r a m O b j e c t K e y a n y T y p e z b w N T n L X > < a : K e y V a l u e O f D i a g r a m O b j e c t K e y a n y T y p e z b w N T n L X > < a : K e y > < K e y > M e a s u r e s \ A c t u a l   R u n n i n g   S u m \ T a g I n f o \ F o r m u l a < / K e y > < / a : K e y > < a : V a l u e   i : t y p e = " M e a s u r e G r i d V i e w S t a t e I D i a g r a m T a g A d d i t i o n a l I n f o " / > < / a : K e y V a l u e O f D i a g r a m O b j e c t K e y a n y T y p e z b w N T n L X > < a : K e y V a l u e O f D i a g r a m O b j e c t K e y a n y T y p e z b w N T n L X > < a : K e y > < K e y > M e a s u r e s \ A c t u a l   R u n n i n g   S u m \ T a g I n f o \ V a l u e < / K e y > < / a : K e y > < a : V a l u e   i : t y p e = " M e a s u r e G r i d V i e w S t a t e I D i a g r a m T a g A d d i t i o n a l I n f o " / > < / a : K e y V a l u e O f D i a g r a m O b j e c t K e y a n y T y p e z b w N T n L X > < a : K e y V a l u e O f D i a g r a m O b j e c t K e y a n y T y p e z b w N T n L X > < a : K e y > < K e y > M e a s u r e s \ A c t u a l   T o t a l   E x p e n s e s < / K e y > < / a : K e y > < a : V a l u e   i : t y p e = " M e a s u r e G r i d N o d e V i e w S t a t e " > < L a y e d O u t > t r u e < / L a y e d O u t > < R o w > 5 < / R o w > < / a : V a l u e > < / a : K e y V a l u e O f D i a g r a m O b j e c t K e y a n y T y p e z b w N T n L X > < a : K e y V a l u e O f D i a g r a m O b j e c t K e y a n y T y p e z b w N T n L X > < a : K e y > < K e y > M e a s u r e s \ A c t u a l   T o t a l   E x p e n s e s \ T a g I n f o \ F o r m u l a < / K e y > < / a : K e y > < a : V a l u e   i : t y p e = " M e a s u r e G r i d V i e w S t a t e I D i a g r a m T a g A d d i t i o n a l I n f o " / > < / a : K e y V a l u e O f D i a g r a m O b j e c t K e y a n y T y p e z b w N T n L X > < a : K e y V a l u e O f D i a g r a m O b j e c t K e y a n y T y p e z b w N T n L X > < a : K e y > < K e y > M e a s u r e s \ A c t u a l   T o t a l   E x p e n s e s \ T a g I n f o \ V a l u e < / K e y > < / a : K e y > < a : V a l u e   i : t y p e = " M e a s u r e G r i d V i e w S t a t e I D i a g r a m T a g A d d i t i o n a l I n f o " / > < / a : K e y V a l u e O f D i a g r a m O b j e c t K e y a n y T y p e z b w N T n L X > < a : K e y V a l u e O f D i a g r a m O b j e c t K e y a n y T y p e z b w N T n L X > < a : K e y > < K e y > M e a s u r e s \ A c t u a l   H e a d e r   A m o u n t < / K e y > < / a : K e y > < a : V a l u e   i : t y p e = " M e a s u r e G r i d N o d e V i e w S t a t e " > < L a y e d O u t > t r u e < / L a y e d O u t > < R o w > 6 < / R o w > < / a : V a l u e > < / a : K e y V a l u e O f D i a g r a m O b j e c t K e y a n y T y p e z b w N T n L X > < a : K e y V a l u e O f D i a g r a m O b j e c t K e y a n y T y p e z b w N T n L X > < a : K e y > < K e y > M e a s u r e s \ A c t u a l   H e a d e r   A m o u n t \ T a g I n f o \ F o r m u l a < / K e y > < / a : K e y > < a : V a l u e   i : t y p e = " M e a s u r e G r i d V i e w S t a t e I D i a g r a m T a g A d d i t i o n a l I n f o " / > < / a : K e y V a l u e O f D i a g r a m O b j e c t K e y a n y T y p e z b w N T n L X > < a : K e y V a l u e O f D i a g r a m O b j e c t K e y a n y T y p e z b w N T n L X > < a : K e y > < K e y > M e a s u r e s \ A c t u a l   H e a d e r   A m o u n t \ T a g I n f o \ V a l u e < / K e y > < / a : K e y > < a : V a l u e   i : t y p e = " M e a s u r e G r i d V i e w S t a t e I D i a g r a m T a g A d d i t i o n a l I n f o " / > < / a : K e y V a l u e O f D i a g r a m O b j e c t K e y a n y T y p e z b w N T n L X > < a : K e y V a l u e O f D i a g r a m O b j e c t K e y a n y T y p e z b w N T n L X > < a : K e y > < K e y > M e a s u r e s \ A c t u a l   R e p o r t   A m o u n t < / K e y > < / a : K e y > < a : V a l u e   i : t y p e = " M e a s u r e G r i d N o d e V i e w S t a t e " > < L a y e d O u t > t r u e < / L a y e d O u t > < R o w > 7 < / R o w > < / a : V a l u e > < / a : K e y V a l u e O f D i a g r a m O b j e c t K e y a n y T y p e z b w N T n L X > < a : K e y V a l u e O f D i a g r a m O b j e c t K e y a n y T y p e z b w N T n L X > < a : K e y > < K e y > M e a s u r e s \ A c t u a l   R e p o r t   A m o u n t \ T a g I n f o \ F o r m u l a < / K e y > < / a : K e y > < a : V a l u e   i : t y p e = " M e a s u r e G r i d V i e w S t a t e I D i a g r a m T a g A d d i t i o n a l I n f o " / > < / a : K e y V a l u e O f D i a g r a m O b j e c t K e y a n y T y p e z b w N T n L X > < a : K e y V a l u e O f D i a g r a m O b j e c t K e y a n y T y p e z b w N T n L X > < a : K e y > < K e y > M e a s u r e s \ A c t u a l   R e p o r t   A m o u n t \ T a g I n f o \ V a l u e < / K e y > < / a : K e y > < a : V a l u e   i : t y p e = " M e a s u r e G r i d V i e w S t a t e I D i a g r a m T a g A d d i t i o n a l I n f o " / > < / a : K e y V a l u e O f D i a g r a m O b j e c t K e y a n y T y p e z b w N T n L X > < a : K e y V a l u e O f D i a g r a m O b j e c t K e y a n y T y p e z b w N T n L X > < a : K e y > < K e y > M e a s u r e s \ H e a d e r   D e t a i l < / K e y > < / a : K e y > < a : V a l u e   i : t y p e = " M e a s u r e G r i d N o d e V i e w S t a t e " > < C o l u m n > 1 < / C o l u m n > < L a y e d O u t > t r u e < / L a y e d O u t > < R o w > 6 < / R o w > < / a : V a l u e > < / a : K e y V a l u e O f D i a g r a m O b j e c t K e y a n y T y p e z b w N T n L X > < a : K e y V a l u e O f D i a g r a m O b j e c t K e y a n y T y p e z b w N T n L X > < a : K e y > < K e y > M e a s u r e s \ H e a d e r   D e t a i l \ T a g I n f o \ F o r m u l a < / K e y > < / a : K e y > < a : V a l u e   i : t y p e = " M e a s u r e G r i d V i e w S t a t e I D i a g r a m T a g A d d i t i o n a l I n f o " / > < / a : K e y V a l u e O f D i a g r a m O b j e c t K e y a n y T y p e z b w N T n L X > < a : K e y V a l u e O f D i a g r a m O b j e c t K e y a n y T y p e z b w N T n L X > < a : K e y > < K e y > M e a s u r e s \ H e a d e r   D e t a i l \ T a g I n f o \ V a l u e < / K e y > < / a : K e y > < a : V a l u e   i : t y p e = " M e a s u r e G r i d V i e w S t a t e I D i a g r a m T a g A d d i t i o n a l I n f o " / > < / a : K e y V a l u e O f D i a g r a m O b j e c t K e y a n y T y p e z b w N T n L X > < a : K e y V a l u e O f D i a g r a m O b j e c t K e y a n y T y p e z b w N T n L X > < a : K e y > < K e y > M e a s u r e s \ H e a d e r   C a l c u l a t i o n < / K e y > < / a : K e y > < a : V a l u e   i : t y p e = " M e a s u r e G r i d N o d e V i e w S t a t e " > < C o l u m n > 1 < / C o l u m n > < L a y e d O u t > t r u e < / L a y e d O u t > < R o w > 7 < / R o w > < / a : V a l u e > < / a : K e y V a l u e O f D i a g r a m O b j e c t K e y a n y T y p e z b w N T n L X > < a : K e y V a l u e O f D i a g r a m O b j e c t K e y a n y T y p e z b w N T n L X > < a : K e y > < K e y > M e a s u r e s \ H e a d e r   C a l c u l a t i o n \ T a g I n f o \ F o r m u l a < / K e y > < / a : K e y > < a : V a l u e   i : t y p e = " M e a s u r e G r i d V i e w S t a t e I D i a g r a m T a g A d d i t i o n a l I n f o " / > < / a : K e y V a l u e O f D i a g r a m O b j e c t K e y a n y T y p e z b w N T n L X > < a : K e y V a l u e O f D i a g r a m O b j e c t K e y a n y T y p e z b w N T n L X > < a : K e y > < K e y > M e a s u r e s \ H e a d e r   C a l c u l a t i o n \ T a g I n f o \ V a l u e < / K e y > < / a : K e y > < a : V a l u e   i : t y p e = " M e a s u r e G r i d V i e w S t a t e I D i a g r a m T a g A d d i t i o n a l I n f o " / > < / a : K e y V a l u e O f D i a g r a m O b j e c t K e y a n y T y p e z b w N T n L X > < a : K e y V a l u e O f D i a g r a m O b j e c t K e y a n y T y p e z b w N T n L X > < a : K e y > < K e y > M e a s u r e s \ A c c o u n t   I s F i l t e r e d < / K e y > < / a : K e y > < a : V a l u e   i : t y p e = " M e a s u r e G r i d N o d e V i e w S t a t e " > < C o l u m n > 1 < / C o l u m n > < L a y e d O u t > t r u e < / L a y e d O u t > < R o w > 8 < / R o w > < / a : V a l u e > < / a : K e y V a l u e O f D i a g r a m O b j e c t K e y a n y T y p e z b w N T n L X > < a : K e y V a l u e O f D i a g r a m O b j e c t K e y a n y T y p e z b w N T n L X > < a : K e y > < K e y > M e a s u r e s \ A c c o u n t   I s F i l t e r e d \ T a g I n f o \ F o r m u l a < / K e y > < / a : K e y > < a : V a l u e   i : t y p e = " M e a s u r e G r i d V i e w S t a t e I D i a g r a m T a g A d d i t i o n a l I n f o " / > < / a : K e y V a l u e O f D i a g r a m O b j e c t K e y a n y T y p e z b w N T n L X > < a : K e y V a l u e O f D i a g r a m O b j e c t K e y a n y T y p e z b w N T n L X > < a : K e y > < K e y > M e a s u r e s \ A c c o u n t   I s F i l t e r e d \ T a g I n f o \ V a l u e < / K e y > < / a : K e y > < a : V a l u e   i : t y p e = " M e a s u r e G r i d V i e w S t a t e I D i a g r a m T a g A d d i t i o n a l I n f o " / > < / a : K e y V a l u e O f D i a g r a m O b j e c t K e y a n y T y p e z b w N T n L X > < a : K e y V a l u e O f D i a g r a m O b j e c t K e y a n y T y p e z b w N T n L X > < a : K e y > < K e y > M e a s u r e s \ V a r   $ < / K e y > < / a : K e y > < a : V a l u e   i : t y p e = " M e a s u r e G r i d N o d e V i e w S t a t e " > < L a y e d O u t > t r u e < / L a y e d O u t > < R o w > 1 0 < / R o w > < / a : V a l u e > < / a : K e y V a l u e O f D i a g r a m O b j e c t K e y a n y T y p e z b w N T n L X > < a : K e y V a l u e O f D i a g r a m O b j e c t K e y a n y T y p e z b w N T n L X > < a : K e y > < K e y > M e a s u r e s \ V a r   $ \ T a g I n f o \ F o r m u l a < / K e y > < / a : K e y > < a : V a l u e   i : t y p e = " M e a s u r e G r i d V i e w S t a t e I D i a g r a m T a g A d d i t i o n a l I n f o " / > < / a : K e y V a l u e O f D i a g r a m O b j e c t K e y a n y T y p e z b w N T n L X > < a : K e y V a l u e O f D i a g r a m O b j e c t K e y a n y T y p e z b w N T n L X > < a : K e y > < K e y > M e a s u r e s \ V a r   $ \ T a g I n f o \ V a l u e < / K e y > < / a : K e y > < a : V a l u e   i : t y p e = " M e a s u r e G r i d V i e w S t a t e I D i a g r a m T a g A d d i t i o n a l I n f o " / > < / a : K e y V a l u e O f D i a g r a m O b j e c t K e y a n y T y p e z b w N T n L X > < a : K e y V a l u e O f D i a g r a m O b j e c t K e y a n y T y p e z b w N T n L X > < a : K e y > < K e y > M e a s u r e s \ V a r   % < / K e y > < / a : K e y > < a : V a l u e   i : t y p e = " M e a s u r e G r i d N o d e V i e w S t a t e " > < L a y e d O u t > t r u e < / L a y e d O u t > < R o w > 1 1 < / R o w > < / a : V a l u e > < / a : K e y V a l u e O f D i a g r a m O b j e c t K e y a n y T y p e z b w N T n L X > < a : K e y V a l u e O f D i a g r a m O b j e c t K e y a n y T y p e z b w N T n L X > < a : K e y > < K e y > M e a s u r e s \ V a r   % \ T a g I n f o \ F o r m u l a < / K e y > < / a : K e y > < a : V a l u e   i : t y p e = " M e a s u r e G r i d V i e w S t a t e I D i a g r a m T a g A d d i t i o n a l I n f o " / > < / a : K e y V a l u e O f D i a g r a m O b j e c t K e y a n y T y p e z b w N T n L X > < a : K e y V a l u e O f D i a g r a m O b j e c t K e y a n y T y p e z b w N T n L X > < a : K e y > < K e y > M e a s u r e s \ V a r   % \ T a g I n f o \ V a l u e < / K e y > < / a : K e y > < a : V a l u e   i : t y p e = " M e a s u r e G r i d V i e w S t a t e I D i a g r a m T a g A d d i t i o n a l I n f o " / > < / a : K e y V a l u e O f D i a g r a m O b j e c t K e y a n y T y p e z b w N T n L X > < a : K e y V a l u e O f D i a g r a m O b j e c t K e y a n y T y p e z b w N T n L X > < a : K e y > < K e y > M e a s u r e s \ A c t u a l   P r i o r   F i s c a l   Y e a r < / K e y > < / a : K e y > < a : V a l u e   i : t y p e = " M e a s u r e G r i d N o d e V i e w S t a t e " > < L a y e d O u t > t r u e < / L a y e d O u t > < R o w > 1 3 < / R o w > < / a : V a l u e > < / a : K e y V a l u e O f D i a g r a m O b j e c t K e y a n y T y p e z b w N T n L X > < a : K e y V a l u e O f D i a g r a m O b j e c t K e y a n y T y p e z b w N T n L X > < a : K e y > < K e y > M e a s u r e s \ A c t u a l   P r i o r   F i s c a l   Y e a r \ T a g I n f o \ F o r m u l a < / K e y > < / a : K e y > < a : V a l u e   i : t y p e = " M e a s u r e G r i d V i e w S t a t e I D i a g r a m T a g A d d i t i o n a l I n f o " / > < / a : K e y V a l u e O f D i a g r a m O b j e c t K e y a n y T y p e z b w N T n L X > < a : K e y V a l u e O f D i a g r a m O b j e c t K e y a n y T y p e z b w N T n L X > < a : K e y > < K e y > M e a s u r e s \ A c t u a l   P r i o r   F i s c a l   Y e a r \ T a g I n f o \ V a l u e < / K e y > < / a : K e y > < a : V a l u e   i : t y p e = " M e a s u r e G r i d V i e w S t a t e I D i a g r a m T a g A d d i t i o n a l I n f o " / > < / a : K e y V a l u e O f D i a g r a m O b j e c t K e y a n y T y p e z b w N T n L X > < a : K e y V a l u e O f D i a g r a m O b j e c t K e y a n y T y p e z b w N T n L X > < a : K e y > < K e y > M e a s u r e s \ A c t u a l   P r i o r   Q u a r t e r < / K e y > < / a : K e y > < a : V a l u e   i : t y p e = " M e a s u r e G r i d N o d e V i e w S t a t e " > < L a y e d O u t > t r u e < / L a y e d O u t > < R o w > 1 4 < / R o w > < / a : V a l u e > < / a : K e y V a l u e O f D i a g r a m O b j e c t K e y a n y T y p e z b w N T n L X > < a : K e y V a l u e O f D i a g r a m O b j e c t K e y a n y T y p e z b w N T n L X > < a : K e y > < K e y > M e a s u r e s \ A c t u a l   P r i o r   Q u a r t e r \ T a g I n f o \ F o r m u l a < / K e y > < / a : K e y > < a : V a l u e   i : t y p e = " M e a s u r e G r i d V i e w S t a t e I D i a g r a m T a g A d d i t i o n a l I n f o " / > < / a : K e y V a l u e O f D i a g r a m O b j e c t K e y a n y T y p e z b w N T n L X > < a : K e y V a l u e O f D i a g r a m O b j e c t K e y a n y T y p e z b w N T n L X > < a : K e y > < K e y > M e a s u r e s \ A c t u a l   P r i o r   Q u a r t e r \ T a g I n f o \ V a l u e < / K e y > < / a : K e y > < a : V a l u e   i : t y p e = " M e a s u r e G r i d V i e w S t a t e I D i a g r a m T a g A d d i t i o n a l I n f o " / > < / a : K e y V a l u e O f D i a g r a m O b j e c t K e y a n y T y p e z b w N T n L X > < a : K e y V a l u e O f D i a g r a m O b j e c t K e y a n y T y p e z b w N T n L X > < a : K e y > < K e y > M e a s u r e s \ A c t u a l   P r i o r   P e r i o d   A m o u n t < / K e y > < / a : K e y > < a : V a l u e   i : t y p e = " M e a s u r e G r i d N o d e V i e w S t a t e " > < L a y e d O u t > t r u e < / L a y e d O u t > < R o w > 1 5 < / R o w > < / a : V a l u e > < / a : K e y V a l u e O f D i a g r a m O b j e c t K e y a n y T y p e z b w N T n L X > < a : K e y V a l u e O f D i a g r a m O b j e c t K e y a n y T y p e z b w N T n L X > < a : K e y > < K e y > M e a s u r e s \ A c t u a l   P r i o r   P e r i o d   A m o u n t \ T a g I n f o \ F o r m u l a < / K e y > < / a : K e y > < a : V a l u e   i : t y p e = " M e a s u r e G r i d V i e w S t a t e I D i a g r a m T a g A d d i t i o n a l I n f o " / > < / a : K e y V a l u e O f D i a g r a m O b j e c t K e y a n y T y p e z b w N T n L X > < a : K e y V a l u e O f D i a g r a m O b j e c t K e y a n y T y p e z b w N T n L X > < a : K e y > < K e y > M e a s u r e s \ A c t u a l   P r i o r   P e r i o d   A m o u n t \ T a g I n f o \ V a l u e < / K e y > < / a : K e y > < a : V a l u e   i : t y p e = " M e a s u r e G r i d V i e w S t a t e I D i a g r a m T a g A d d i t i o n a l I n f o " / > < / a : K e y V a l u e O f D i a g r a m O b j e c t K e y a n y T y p e z b w N T n L X > < a : K e y V a l u e O f D i a g r a m O b j e c t K e y a n y T y p e z b w N T n L X > < a : K e y > < K e y > M e a s u r e s \ C h a n g e   $   v s   P r i o r   P e r i o d < / K e y > < / a : K e y > < a : V a l u e   i : t y p e = " M e a s u r e G r i d N o d e V i e w S t a t e " > < L a y e d O u t > t r u e < / L a y e d O u t > < R o w > 1 6 < / R o w > < / a : V a l u e > < / a : K e y V a l u e O f D i a g r a m O b j e c t K e y a n y T y p e z b w N T n L X > < a : K e y V a l u e O f D i a g r a m O b j e c t K e y a n y T y p e z b w N T n L X > < a : K e y > < K e y > M e a s u r e s \ C h a n g e   $   v s   P r i o r   P e r i o d \ T a g I n f o \ F o r m u l a < / K e y > < / a : K e y > < a : V a l u e   i : t y p e = " M e a s u r e G r i d V i e w S t a t e I D i a g r a m T a g A d d i t i o n a l I n f o " / > < / a : K e y V a l u e O f D i a g r a m O b j e c t K e y a n y T y p e z b w N T n L X > < a : K e y V a l u e O f D i a g r a m O b j e c t K e y a n y T y p e z b w N T n L X > < a : K e y > < K e y > M e a s u r e s \ C h a n g e   $   v s   P r i o r   P e r i o d \ T a g I n f o \ V a l u e < / K e y > < / a : K e y > < a : V a l u e   i : t y p e = " M e a s u r e G r i d V i e w S t a t e I D i a g r a m T a g A d d i t i o n a l I n f o " / > < / a : K e y V a l u e O f D i a g r a m O b j e c t K e y a n y T y p e z b w N T n L X > < a : K e y V a l u e O f D i a g r a m O b j e c t K e y a n y T y p e z b w N T n L X > < a : K e y > < K e y > M e a s u r e s \ C h a n g e   %   v s   P r i o r   P e r i o d < / K e y > < / a : K e y > < a : V a l u e   i : t y p e = " M e a s u r e G r i d N o d e V i e w S t a t e " > < L a y e d O u t > t r u e < / L a y e d O u t > < R o w > 1 7 < / R o w > < / a : V a l u e > < / a : K e y V a l u e O f D i a g r a m O b j e c t K e y a n y T y p e z b w N T n L X > < a : K e y V a l u e O f D i a g r a m O b j e c t K e y a n y T y p e z b w N T n L X > < a : K e y > < K e y > M e a s u r e s \ C h a n g e   %   v s   P r i o r   P e r i o d \ T a g I n f o \ F o r m u l a < / K e y > < / a : K e y > < a : V a l u e   i : t y p e = " M e a s u r e G r i d V i e w S t a t e I D i a g r a m T a g A d d i t i o n a l I n f o " / > < / a : K e y V a l u e O f D i a g r a m O b j e c t K e y a n y T y p e z b w N T n L X > < a : K e y V a l u e O f D i a g r a m O b j e c t K e y a n y T y p e z b w N T n L X > < a : K e y > < K e y > M e a s u r e s \ C h a n g e   %   v s   P r i o r   P e r i o d \ T a g I n f o \ V a l u e < / K e y > < / a : K e y > < a : V a l u e   i : t y p e = " M e a s u r e G r i d V i e w S t a t e I D i a g r a m T a g A d d i t i o n a l I n f o " / > < / a : K e y V a l u e O f D i a g r a m O b j e c t K e y a n y T y p e z b w N T n L X > < a : K e y V a l u e O f D i a g r a m O b j e c t K e y a n y T y p e z b w N T n L X > < a : K e y > < K e y > M e a s u r e s \ A c t u a l   B a s e   Y e a r   A m o u n t < / K e y > < / a : K e y > < a : V a l u e   i : t y p e = " M e a s u r e G r i d N o d e V i e w S t a t e " > < L a y e d O u t > t r u e < / L a y e d O u t > < R o w > 1 9 < / R o w > < / a : V a l u e > < / a : K e y V a l u e O f D i a g r a m O b j e c t K e y a n y T y p e z b w N T n L X > < a : K e y V a l u e O f D i a g r a m O b j e c t K e y a n y T y p e z b w N T n L X > < a : K e y > < K e y > M e a s u r e s \ A c t u a l   B a s e   Y e a r   A m o u n t \ T a g I n f o \ F o r m u l a < / K e y > < / a : K e y > < a : V a l u e   i : t y p e = " M e a s u r e G r i d V i e w S t a t e I D i a g r a m T a g A d d i t i o n a l I n f o " / > < / a : K e y V a l u e O f D i a g r a m O b j e c t K e y a n y T y p e z b w N T n L X > < a : K e y V a l u e O f D i a g r a m O b j e c t K e y a n y T y p e z b w N T n L X > < a : K e y > < K e y > M e a s u r e s \ A c t u a l   B a s e   Y e a r   A m o u n t \ T a g I n f o \ V a l u e < / K e y > < / a : K e y > < a : V a l u e   i : t y p e = " M e a s u r e G r i d V i e w S t a t e I D i a g r a m T a g A d d i t i o n a l I n f o " / > < / a : K e y V a l u e O f D i a g r a m O b j e c t K e y a n y T y p e z b w N T n L X > < a : K e y V a l u e O f D i a g r a m O b j e c t K e y a n y T y p e z b w N T n L X > < a : K e y > < K e y > M e a s u r e s \ A c t u a l   Y o Y % < / K e y > < / a : K e y > < a : V a l u e   i : t y p e = " M e a s u r e G r i d N o d e V i e w S t a t e " > < L a y e d O u t > t r u e < / L a y e d O u t > < R o w > 2 5 < / R o w > < / a : V a l u e > < / a : K e y V a l u e O f D i a g r a m O b j e c t K e y a n y T y p e z b w N T n L X > < a : K e y V a l u e O f D i a g r a m O b j e c t K e y a n y T y p e z b w N T n L X > < a : K e y > < K e y > M e a s u r e s \ A c t u a l   Y o Y % \ T a g I n f o \ F o r m u l a < / K e y > < / a : K e y > < a : V a l u e   i : t y p e = " M e a s u r e G r i d V i e w S t a t e I D i a g r a m T a g A d d i t i o n a l I n f o " / > < / a : K e y V a l u e O f D i a g r a m O b j e c t K e y a n y T y p e z b w N T n L X > < a : K e y V a l u e O f D i a g r a m O b j e c t K e y a n y T y p e z b w N T n L X > < a : K e y > < K e y > M e a s u r e s \ A c t u a l   Y o Y % \ T a g I n f o \ V a l u e < / K e y > < / a : K e y > < a : V a l u e   i : t y p e = " M e a s u r e G r i d V i e w S t a t e I D i a g r a m T a g A d d i t i o n a l I n f o " / > < / a : K e y V a l u e O f D i a g r a m O b j e c t K e y a n y T y p e z b w N T n L X > < a : K e y V a l u e O f D i a g r a m O b j e c t K e y a n y T y p e z b w N T n L X > < a : K e y > < K e y > M e a s u r e s \ A c t u a l   B a s e   Q u a r t e r   A m o u n t < / K e y > < / a : K e y > < a : V a l u e   i : t y p e = " M e a s u r e G r i d N o d e V i e w S t a t e " > < L a y e d O u t > t r u e < / L a y e d O u t > < R o w > 2 0 < / R o w > < / a : V a l u e > < / a : K e y V a l u e O f D i a g r a m O b j e c t K e y a n y T y p e z b w N T n L X > < a : K e y V a l u e O f D i a g r a m O b j e c t K e y a n y T y p e z b w N T n L X > < a : K e y > < K e y > M e a s u r e s \ A c t u a l   B a s e   Q u a r t e r   A m o u n t \ T a g I n f o \ F o r m u l a < / K e y > < / a : K e y > < a : V a l u e   i : t y p e = " M e a s u r e G r i d V i e w S t a t e I D i a g r a m T a g A d d i t i o n a l I n f o " / > < / a : K e y V a l u e O f D i a g r a m O b j e c t K e y a n y T y p e z b w N T n L X > < a : K e y V a l u e O f D i a g r a m O b j e c t K e y a n y T y p e z b w N T n L X > < a : K e y > < K e y > M e a s u r e s \ A c t u a l   B a s e   Q u a r t e r   A m o u n t \ T a g I n f o \ V a l u e < / K e y > < / a : K e y > < a : V a l u e   i : t y p e = " M e a s u r e G r i d V i e w S t a t e I D i a g r a m T a g A d d i t i o n a l I n f o " / > < / a : K e y V a l u e O f D i a g r a m O b j e c t K e y a n y T y p e z b w N T n L X > < a : K e y V a l u e O f D i a g r a m O b j e c t K e y a n y T y p e z b w N T n L X > < a : K e y > < K e y > M e a s u r e s \ A c t u a l   B a s e   P e r i o d   A m o u n t < / K e y > < / a : K e y > < a : V a l u e   i : t y p e = " M e a s u r e G r i d N o d e V i e w S t a t e " > < L a y e d O u t > t r u e < / L a y e d O u t > < R o w > 2 1 < / R o w > < / a : V a l u e > < / a : K e y V a l u e O f D i a g r a m O b j e c t K e y a n y T y p e z b w N T n L X > < a : K e y V a l u e O f D i a g r a m O b j e c t K e y a n y T y p e z b w N T n L X > < a : K e y > < K e y > M e a s u r e s \ A c t u a l   B a s e   P e r i o d   A m o u n t \ T a g I n f o \ F o r m u l a < / K e y > < / a : K e y > < a : V a l u e   i : t y p e = " M e a s u r e G r i d V i e w S t a t e I D i a g r a m T a g A d d i t i o n a l I n f o " / > < / a : K e y V a l u e O f D i a g r a m O b j e c t K e y a n y T y p e z b w N T n L X > < a : K e y V a l u e O f D i a g r a m O b j e c t K e y a n y T y p e z b w N T n L X > < a : K e y > < K e y > M e a s u r e s \ A c t u a l   B a s e   P e r i o d   A m o u n t \ T a g I n f o \ V a l u e < / K e y > < / a : K e y > < a : V a l u e   i : t y p e = " M e a s u r e G r i d V i e w S t a t e I D i a g r a m T a g A d d i t i o n a l I n f o " / > < / a : K e y V a l u e O f D i a g r a m O b j e c t K e y a n y T y p e z b w N T n L X > < a : K e y V a l u e O f D i a g r a m O b j e c t K e y a n y T y p e z b w N T n L X > < a : K e y > < K e y > M e a s u r e s \ G r o w t h   $ < / K e y > < / a : K e y > < a : V a l u e   i : t y p e = " M e a s u r e G r i d N o d e V i e w S t a t e " > < L a y e d O u t > t r u e < / L a y e d O u t > < R o w > 2 2 < / R o w > < / a : V a l u e > < / a : K e y V a l u e O f D i a g r a m O b j e c t K e y a n y T y p e z b w N T n L X > < a : K e y V a l u e O f D i a g r a m O b j e c t K e y a n y T y p e z b w N T n L X > < a : K e y > < K e y > M e a s u r e s \ G r o w t h   $ \ T a g I n f o \ F o r m u l a < / K e y > < / a : K e y > < a : V a l u e   i : t y p e = " M e a s u r e G r i d V i e w S t a t e I D i a g r a m T a g A d d i t i o n a l I n f o " / > < / a : K e y V a l u e O f D i a g r a m O b j e c t K e y a n y T y p e z b w N T n L X > < a : K e y V a l u e O f D i a g r a m O b j e c t K e y a n y T y p e z b w N T n L X > < a : K e y > < K e y > M e a s u r e s \ G r o w t h   $ \ T a g I n f o \ V a l u e < / K e y > < / a : K e y > < a : V a l u e   i : t y p e = " M e a s u r e G r i d V i e w S t a t e I D i a g r a m T a g A d d i t i o n a l I n f o " / > < / a : K e y V a l u e O f D i a g r a m O b j e c t K e y a n y T y p e z b w N T n L X > < a : K e y V a l u e O f D i a g r a m O b j e c t K e y a n y T y p e z b w N T n L X > < a : K e y > < K e y > M e a s u r e s \ G r o w t h   % < / K e y > < / a : K e y > < a : V a l u e   i : t y p e = " M e a s u r e G r i d N o d e V i e w S t a t e " > < L a y e d O u t > t r u e < / L a y e d O u t > < R o w > 2 3 < / R o w > < / a : V a l u e > < / a : K e y V a l u e O f D i a g r a m O b j e c t K e y a n y T y p e z b w N T n L X > < a : K e y V a l u e O f D i a g r a m O b j e c t K e y a n y T y p e z b w N T n L X > < a : K e y > < K e y > M e a s u r e s \ G r o w t h   % \ T a g I n f o \ F o r m u l a < / K e y > < / a : K e y > < a : V a l u e   i : t y p e = " M e a s u r e G r i d V i e w S t a t e I D i a g r a m T a g A d d i t i o n a l I n f o " / > < / a : K e y V a l u e O f D i a g r a m O b j e c t K e y a n y T y p e z b w N T n L X > < a : K e y V a l u e O f D i a g r a m O b j e c t K e y a n y T y p e z b w N T n L X > < a : K e y > < K e y > M e a s u r e s \ G r o w t h   % \ T a g I n f o \ V a l u e < / K e y > < / a : K e y > < a : V a l u e   i : t y p e = " M e a s u r e G r i d V i e w S t a t e I D i a g r a m T a g A d d i t i o n a l I n f o " / > < / a : K e y V a l u e O f D i a g r a m O b j e c t K e y a n y T y p e z b w N T n L X > < a : K e y V a l u e O f D i a g r a m O b j e c t K e y a n y T y p e z b w N T n L X > < a : K e y > < K e y > M e a s u r e s \ A c t u a l   S a m e   Q u a r t e r   L a s t   Y e a r < / K e y > < / a : K e y > < a : V a l u e   i : t y p e = " M e a s u r e G r i d N o d e V i e w S t a t e " > < L a y e d O u t > t r u e < / L a y e d O u t > < R o w > 2 6 < / R o w > < / a : V a l u e > < / a : K e y V a l u e O f D i a g r a m O b j e c t K e y a n y T y p e z b w N T n L X > < a : K e y V a l u e O f D i a g r a m O b j e c t K e y a n y T y p e z b w N T n L X > < a : K e y > < K e y > M e a s u r e s \ A c t u a l   S a m e   Q u a r t e r   L a s t   Y e a r \ T a g I n f o \ F o r m u l a < / K e y > < / a : K e y > < a : V a l u e   i : t y p e = " M e a s u r e G r i d V i e w S t a t e I D i a g r a m T a g A d d i t i o n a l I n f o " / > < / a : K e y V a l u e O f D i a g r a m O b j e c t K e y a n y T y p e z b w N T n L X > < a : K e y V a l u e O f D i a g r a m O b j e c t K e y a n y T y p e z b w N T n L X > < a : K e y > < K e y > M e a s u r e s \ A c t u a l   S a m e   Q u a r t e r   L a s t   Y e a r \ T a g I n f o \ V a l u e < / K e y > < / a : K e y > < a : V a l u e   i : t y p e = " M e a s u r e G r i d V i e w S t a t e I D i a g r a m T a g A d d i t i o n a l I n f o " / > < / a : K e y V a l u e O f D i a g r a m O b j e c t K e y a n y T y p e z b w N T n L X > < a : K e y V a l u e O f D i a g r a m O b j e c t K e y a n y T y p e z b w N T n L X > < a : K e y > < K e y > M e a s u r e s \ A c t u a l   Q o Q $ < / K e y > < / a : K e y > < a : V a l u e   i : t y p e = " M e a s u r e G r i d N o d e V i e w S t a t e " > < L a y e d O u t > t r u e < / L a y e d O u t > < R o w > 2 7 < / R o w > < / a : V a l u e > < / a : K e y V a l u e O f D i a g r a m O b j e c t K e y a n y T y p e z b w N T n L X > < a : K e y V a l u e O f D i a g r a m O b j e c t K e y a n y T y p e z b w N T n L X > < a : K e y > < K e y > M e a s u r e s \ A c t u a l   Q o Q $ \ T a g I n f o \ F o r m u l a < / K e y > < / a : K e y > < a : V a l u e   i : t y p e = " M e a s u r e G r i d V i e w S t a t e I D i a g r a m T a g A d d i t i o n a l I n f o " / > < / a : K e y V a l u e O f D i a g r a m O b j e c t K e y a n y T y p e z b w N T n L X > < a : K e y V a l u e O f D i a g r a m O b j e c t K e y a n y T y p e z b w N T n L X > < a : K e y > < K e y > M e a s u r e s \ A c t u a l   Q o Q $ \ T a g I n f o \ V a l u e < / K e y > < / a : K e y > < a : V a l u e   i : t y p e = " M e a s u r e G r i d V i e w S t a t e I D i a g r a m T a g A d d i t i o n a l I n f o " / > < / a : K e y V a l u e O f D i a g r a m O b j e c t K e y a n y T y p e z b w N T n L X > < a : K e y V a l u e O f D i a g r a m O b j e c t K e y a n y T y p e z b w N T n L X > < a : K e y > < K e y > M e a s u r e s \ A c t u a l   Q o Q % < / K e y > < / a : K e y > < a : V a l u e   i : t y p e = " M e a s u r e G r i d N o d e V i e w S t a t e " > < L a y e d O u t > t r u e < / L a y e d O u t > < R o w > 2 8 < / R o w > < / a : V a l u e > < / a : K e y V a l u e O f D i a g r a m O b j e c t K e y a n y T y p e z b w N T n L X > < a : K e y V a l u e O f D i a g r a m O b j e c t K e y a n y T y p e z b w N T n L X > < a : K e y > < K e y > M e a s u r e s \ A c t u a l   Q o Q % \ T a g I n f o \ F o r m u l a < / K e y > < / a : K e y > < a : V a l u e   i : t y p e = " M e a s u r e G r i d V i e w S t a t e I D i a g r a m T a g A d d i t i o n a l I n f o " / > < / a : K e y V a l u e O f D i a g r a m O b j e c t K e y a n y T y p e z b w N T n L X > < a : K e y V a l u e O f D i a g r a m O b j e c t K e y a n y T y p e z b w N T n L X > < a : K e y > < K e y > M e a s u r e s \ A c t u a l   Q o Q % \ T a g I n f o \ V a l u e < / K e y > < / a : K e y > < a : V a l u e   i : t y p e = " M e a s u r e G r i d V i e w S t a t e I D i a g r a m T a g A d d i t i o n a l I n f o " / > < / a : K e y V a l u e O f D i a g r a m O b j e c t K e y a n y T y p e z b w N T n L X > < a : K e y V a l u e O f D i a g r a m O b j e c t K e y a n y T y p e z b w N T n L X > < a : K e y > < K e y > M e a s u r e s \ A c t u a l   P o P % < / K e y > < / a : K e y > < a : V a l u e   i : t y p e = " M e a s u r e G r i d N o d e V i e w S t a t e " > < L a y e d O u t > t r u e < / L a y e d O u t > < R o w > 3 0 < / R o w > < / a : V a l u e > < / a : K e y V a l u e O f D i a g r a m O b j e c t K e y a n y T y p e z b w N T n L X > < a : K e y V a l u e O f D i a g r a m O b j e c t K e y a n y T y p e z b w N T n L X > < a : K e y > < K e y > M e a s u r e s \ A c t u a l   P o P % \ T a g I n f o \ F o r m u l a < / K e y > < / a : K e y > < a : V a l u e   i : t y p e = " M e a s u r e G r i d V i e w S t a t e I D i a g r a m T a g A d d i t i o n a l I n f o " / > < / a : K e y V a l u e O f D i a g r a m O b j e c t K e y a n y T y p e z b w N T n L X > < a : K e y V a l u e O f D i a g r a m O b j e c t K e y a n y T y p e z b w N T n L X > < a : K e y > < K e y > M e a s u r e s \ A c t u a l   P o P % \ T a g I n f o \ V a l u e < / K e y > < / a : K e y > < a : V a l u e   i : t y p e = " M e a s u r e G r i d V i e w S t a t e I D i a g r a m T a g A d d i t i o n a l I n f o " / > < / a : K e y V a l u e O f D i a g r a m O b j e c t K e y a n y T y p e z b w N T n L X > < a : K e y V a l u e O f D i a g r a m O b j e c t K e y a n y T y p e z b w N T n L X > < a : K e y > < K e y > M e a s u r e s \ A c t u a l   C u m u l a t i v e   A m o u n t < / K e y > < / a : K e y > < a : V a l u e   i : t y p e = " M e a s u r e G r i d N o d e V i e w S t a t e " > < L a y e d O u t > t r u e < / L a y e d O u t > < R o w > 8 < / R o w > < / a : V a l u e > < / a : K e y V a l u e O f D i a g r a m O b j e c t K e y a n y T y p e z b w N T n L X > < a : K e y V a l u e O f D i a g r a m O b j e c t K e y a n y T y p e z b w N T n L X > < a : K e y > < K e y > M e a s u r e s \ A c t u a l   C u m u l a t i v e   A m o u n t \ T a g I n f o \ F o r m u l a < / K e y > < / a : K e y > < a : V a l u e   i : t y p e = " M e a s u r e G r i d V i e w S t a t e I D i a g r a m T a g A d d i t i o n a l I n f o " / > < / a : K e y V a l u e O f D i a g r a m O b j e c t K e y a n y T y p e z b w N T n L X > < a : K e y V a l u e O f D i a g r a m O b j e c t K e y a n y T y p e z b w N T n L X > < a : K e y > < K e y > M e a s u r e s \ A c t u a l   C u m u l a t i v e   A m o u n t \ T a g I n f o \ V a l u e < / K e y > < / a : K e y > < a : V a l u e   i : t y p e = " M e a s u r e G r i d V i e w S t a t e I D i a g r a m T a g A d d i t i o n a l I n f o " / > < / a : K e y V a l u e O f D i a g r a m O b j e c t K e y a n y T y p e z b w N T n L X > < a : K e y V a l u e O f D i a g r a m O b j e c t K e y a n y T y p e z b w N T n L X > < a : K e y > < K e y > M e a s u r e s \ S u b - h e a d e r   I s F i l t e r e d < / K e y > < / a : K e y > < a : V a l u e   i : t y p e = " M e a s u r e G r i d N o d e V i e w S t a t e " > < C o l u m n > 1 < / C o l u m n > < L a y e d O u t > t r u e < / L a y e d O u t > < R o w > 1 0 < / R o w > < / a : V a l u e > < / a : K e y V a l u e O f D i a g r a m O b j e c t K e y a n y T y p e z b w N T n L X > < a : K e y V a l u e O f D i a g r a m O b j e c t K e y a n y T y p e z b w N T n L X > < a : K e y > < K e y > M e a s u r e s \ S u b - h e a d e r   I s F i l t e r e d \ T a g I n f o \ F o r m u l a < / K e y > < / a : K e y > < a : V a l u e   i : t y p e = " M e a s u r e G r i d V i e w S t a t e I D i a g r a m T a g A d d i t i o n a l I n f o " / > < / a : K e y V a l u e O f D i a g r a m O b j e c t K e y a n y T y p e z b w N T n L X > < a : K e y V a l u e O f D i a g r a m O b j e c t K e y a n y T y p e z b w N T n L X > < a : K e y > < K e y > M e a s u r e s \ S u b - h e a d e r   I s F i l t e r e d \ T a g I n f o \ V a l u e < / K e y > < / a : K e y > < a : V a l u e   i : t y p e = " M e a s u r e G r i d V i e w S t a t e I D i a g r a m T a g A d d i t i o n a l I n f o " / > < / a : K e y V a l u e O f D i a g r a m O b j e c t K e y a n y T y p e z b w N T n L X > < a : K e y V a l u e O f D i a g r a m O b j e c t K e y a n y T y p e z b w N T n L X > < a : K e y > < K e y > M e a s u r e s \ S u b   H e a d e r   D e t a i l < / K e y > < / a : K e y > < a : V a l u e   i : t y p e = " M e a s u r e G r i d N o d e V i e w S t a t e " > < C o l u m n > 1 < / C o l u m n > < L a y e d O u t > t r u e < / L a y e d O u t > < R o w > 9 < / R o w > < / a : V a l u e > < / a : K e y V a l u e O f D i a g r a m O b j e c t K e y a n y T y p e z b w N T n L X > < a : K e y V a l u e O f D i a g r a m O b j e c t K e y a n y T y p e z b w N T n L X > < a : K e y > < K e y > M e a s u r e s \ S u b   H e a d e r   D e t a i l \ T a g I n f o \ F o r m u l a < / K e y > < / a : K e y > < a : V a l u e   i : t y p e = " M e a s u r e G r i d V i e w S t a t e I D i a g r a m T a g A d d i t i o n a l I n f o " / > < / a : K e y V a l u e O f D i a g r a m O b j e c t K e y a n y T y p e z b w N T n L X > < a : K e y V a l u e O f D i a g r a m O b j e c t K e y a n y T y p e z b w N T n L X > < a : K e y > < K e y > M e a s u r e s \ S u b   H e a d e r   D e t a i l \ T a g I n f o \ V a l u e < / K e y > < / a : K e y > < a : V a l u e   i : t y p e = " M e a s u r e G r i d V i e w S t a t e I D i a g r a m T a g A d d i t i o n a l I n f o " / > < / a : K e y V a l u e O f D i a g r a m O b j e c t K e y a n y T y p e z b w N T n L X > < a : K e y V a l u e O f D i a g r a m O b j e c t K e y a n y T y p e z b w N T n L X > < a : K e y > < K e y > M e a s u r e s \ P L   A m o u n t < / K e y > < / a : K e y > < a : V a l u e   i : t y p e = " M e a s u r e G r i d N o d e V i e w S t a t e " > < L a y e d O u t > t r u e < / L a y e d O u t > < R o w > 3 5 < / R o w > < / a : V a l u e > < / a : K e y V a l u e O f D i a g r a m O b j e c t K e y a n y T y p e z b w N T n L X > < a : K e y V a l u e O f D i a g r a m O b j e c t K e y a n y T y p e z b w N T n L X > < a : K e y > < K e y > M e a s u r e s \ P L   A m o u n t \ T a g I n f o \ F o r m u l a < / K e y > < / a : K e y > < a : V a l u e   i : t y p e = " M e a s u r e G r i d V i e w S t a t e I D i a g r a m T a g A d d i t i o n a l I n f o " / > < / a : K e y V a l u e O f D i a g r a m O b j e c t K e y a n y T y p e z b w N T n L X > < a : K e y V a l u e O f D i a g r a m O b j e c t K e y a n y T y p e z b w N T n L X > < a : K e y > < K e y > M e a s u r e s \ P L   A m o u n t \ T a g I n f o \ V a l u e < / K e y > < / a : K e y > < a : V a l u e   i : t y p e = " M e a s u r e G r i d V i e w S t a t e I D i a g r a m T a g A d d i t i o n a l I n f o " / > < / a : K e y V a l u e O f D i a g r a m O b j e c t K e y a n y T y p e z b w N T n L X > < a : K e y V a l u e O f D i a g r a m O b j e c t K e y a n y T y p e z b w N T n L X > < a : K e y > < K e y > M e a s u r e s \ H o r i z o n t a l   A n a l y s i s   A m o u n t < / K e y > < / a : K e y > < a : V a l u e   i : t y p e = " M e a s u r e G r i d N o d e V i e w S t a t e " > < L a y e d O u t > t r u e < / L a y e d O u t > < R o w > 3 8 < / R o w > < / a : V a l u e > < / a : K e y V a l u e O f D i a g r a m O b j e c t K e y a n y T y p e z b w N T n L X > < a : K e y V a l u e O f D i a g r a m O b j e c t K e y a n y T y p e z b w N T n L X > < a : K e y > < K e y > M e a s u r e s \ H o r i z o n t a l   A n a l y s i s   A m o u n t \ T a g I n f o \ F o r m u l a < / K e y > < / a : K e y > < a : V a l u e   i : t y p e = " M e a s u r e G r i d V i e w S t a t e I D i a g r a m T a g A d d i t i o n a l I n f o " / > < / a : K e y V a l u e O f D i a g r a m O b j e c t K e y a n y T y p e z b w N T n L X > < a : K e y V a l u e O f D i a g r a m O b j e c t K e y a n y T y p e z b w N T n L X > < a : K e y > < K e y > M e a s u r e s \ H o r i z o n t a l   A n a l y s i s   A m o u n t \ T a g I n f o \ V a l u e < / K e y > < / a : K e y > < a : V a l u e   i : t y p e = " M e a s u r e G r i d V i e w S t a t e I D i a g r a m T a g A d d i t i o n a l I n f o " / > < / a : K e y V a l u e O f D i a g r a m O b j e c t K e y a n y T y p e z b w N T n L X > < a : K e y V a l u e O f D i a g r a m O b j e c t K e y a n y T y p e z b w N T n L X > < a : K e y > < K e y > M e a s u r e s \ R e v e n u e < / K e y > < / a : K e y > < a : V a l u e   i : t y p e = " M e a s u r e G r i d N o d e V i e w S t a t e " > < L a y e d O u t > t r u e < / L a y e d O u t > < R o w > 4 1 < / R o w > < / 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 M e a s u r e s \ %   O v e r   R e v e n u e < / K e y > < / a : K e y > < a : V a l u e   i : t y p e = " M e a s u r e G r i d N o d e V i e w S t a t e " > < L a y e d O u t > t r u e < / L a y e d O u t > < R o w > 4 2 < / R o w > < / a : V a l u e > < / a : K e y V a l u e O f D i a g r a m O b j e c t K e y a n y T y p e z b w N T n L X > < a : K e y V a l u e O f D i a g r a m O b j e c t K e y a n y T y p e z b w N T n L X > < a : K e y > < K e y > M e a s u r e s \ %   O v e r   R e v e n u e \ T a g I n f o \ F o r m u l a < / K e y > < / a : K e y > < a : V a l u e   i : t y p e = " M e a s u r e G r i d V i e w S t a t e I D i a g r a m T a g A d d i t i o n a l I n f o " / > < / a : K e y V a l u e O f D i a g r a m O b j e c t K e y a n y T y p e z b w N T n L X > < a : K e y V a l u e O f D i a g r a m O b j e c t K e y a n y T y p e z b w N T n L X > < a : K e y > < K e y > M e a s u r e s \ %   O v e r   R e v e n u e \ T a g I n f o \ V a l u e < / K e y > < / a : K e y > < a : V a l u e   i : t y p e = " M e a s u r e G r i d V i e w S t a t e I D i a g r a m T a g A d d i t i o n a l I n f o " / > < / a : K e y V a l u e O f D i a g r a m O b j e c t K e y a n y T y p e z b w N T n L X > < a : K e y V a l u e O f D i a g r a m O b j e c t K e y a n y T y p e z b w N T n L X > < a : K e y > < K e y > M e a s u r e s \ R e v e n u e   C u m u l a t i v e < / K e y > < / a : K e y > < a : V a l u e   i : t y p e = " M e a s u r e G r i d N o d e V i e w S t a t e " > < L a y e d O u t > t r u e < / L a y e d O u t > < R o w > 4 3 < / R o w > < / a : V a l u e > < / a : K e y V a l u e O f D i a g r a m O b j e c t K e y a n y T y p e z b w N T n L X > < a : K e y V a l u e O f D i a g r a m O b j e c t K e y a n y T y p e z b w N T n L X > < a : K e y > < K e y > M e a s u r e s \ R e v e n u e   C u m u l a t i v e \ T a g I n f o \ F o r m u l a < / K e y > < / a : K e y > < a : V a l u e   i : t y p e = " M e a s u r e G r i d V i e w S t a t e I D i a g r a m T a g A d d i t i o n a l I n f o " / > < / a : K e y V a l u e O f D i a g r a m O b j e c t K e y a n y T y p e z b w N T n L X > < a : K e y V a l u e O f D i a g r a m O b j e c t K e y a n y T y p e z b w N T n L X > < a : K e y > < K e y > M e a s u r e s \ R e v e n u e   C u m u l a t i v e \ T a g I n f o \ V a l u e < / K e y > < / a : K e y > < a : V a l u e   i : t y p e = " M e a s u r e G r i d V i e w S t a t e I D i a g r a m T a g A d d i t i o n a l I n f o " / > < / a : K e y V a l u e O f D i a g r a m O b j e c t K e y a n y T y p e z b w N T n L X > < a : K e y V a l u e O f D i a g r a m O b j e c t K e y a n y T y p e z b w N T n L X > < a : K e y > < K e y > M e a s u r e s \ %   O v e r   R e v e n u e   C u m u l a t i v e < / K e y > < / a : K e y > < a : V a l u e   i : t y p e = " M e a s u r e G r i d N o d e V i e w S t a t e " > < L a y e d O u t > t r u e < / L a y e d O u t > < R o w > 4 4 < / R o w > < / a : V a l u e > < / a : K e y V a l u e O f D i a g r a m O b j e c t K e y a n y T y p e z b w N T n L X > < a : K e y V a l u e O f D i a g r a m O b j e c t K e y a n y T y p e z b w N T n L X > < a : K e y > < K e y > M e a s u r e s \ %   O v e r   R e v e n u e   C u m u l a t i v e \ T a g I n f o \ F o r m u l a < / K e y > < / a : K e y > < a : V a l u e   i : t y p e = " M e a s u r e G r i d V i e w S t a t e I D i a g r a m T a g A d d i t i o n a l I n f o " / > < / a : K e y V a l u e O f D i a g r a m O b j e c t K e y a n y T y p e z b w N T n L X > < a : K e y V a l u e O f D i a g r a m O b j e c t K e y a n y T y p e z b w N T n L X > < a : K e y > < K e y > M e a s u r e s \ %   O v e r   R e v e n u e   C u m u l a t i v e \ T a g I n f o \ V a l u e < / K e y > < / a : K e y > < a : V a l u e   i : t y p e = " M e a s u r e G r i d V i e w S t a t e I D i a g r a m T a g A d d i t i o n a l I n f o " / > < / a : K e y V a l u e O f D i a g r a m O b j e c t K e y a n y T y p e z b w N T n L X > < a : K e y V a l u e O f D i a g r a m O b j e c t K e y a n y T y p e z b w N T n L X > < a : K e y > < K e y > M e a s u r e s \ V e r t i c a l   A n a l y s i s   A m o u n t < / K e y > < / a : K e y > < a : V a l u e   i : t y p e = " M e a s u r e G r i d N o d e V i e w S t a t e " > < L a y e d O u t > t r u e < / L a y e d O u t > < R o w > 4 5 < / R o w > < / a : V a l u e > < / a : K e y V a l u e O f D i a g r a m O b j e c t K e y a n y T y p e z b w N T n L X > < a : K e y V a l u e O f D i a g r a m O b j e c t K e y a n y T y p e z b w N T n L X > < a : K e y > < K e y > M e a s u r e s \ V e r t i c a l   A n a l y s i s   A m o u n t \ T a g I n f o \ F o r m u l a < / K e y > < / a : K e y > < a : V a l u e   i : t y p e = " M e a s u r e G r i d V i e w S t a t e I D i a g r a m T a g A d d i t i o n a l I n f o " / > < / a : K e y V a l u e O f D i a g r a m O b j e c t K e y a n y T y p e z b w N T n L X > < a : K e y V a l u e O f D i a g r a m O b j e c t K e y a n y T y p e z b w N T n L X > < a : K e y > < K e y > M e a s u r e s \ V e r t i c a l   A n a l y s i s   A m o u n t \ T a g I n f o \ V a l u e < / K e y > < / a : K e y > < a : V a l u e   i : t y p e = " M e a s u r e G r i d V i e w S t a t e I D i a g r a m T a g A d d i t i o n a l I n f o " / > < / a : K e y V a l u e O f D i a g r a m O b j e c t K e y a n y T y p e z b w N T n L X > < a : K e y V a l u e O f D i a g r a m O b j e c t K e y a n y T y p e z b w N T n L X > < a : K e y > < K e y > M e a s u r e s \ V a r   $   C u m u l a t i v e < / K e y > < / a : K e y > < a : V a l u e   i : t y p e = " M e a s u r e G r i d N o d e V i e w S t a t e " > < L a y e d O u t > t r u e < / L a y e d O u t > < R o w > 4 8 < / R o w > < / a : V a l u e > < / a : K e y V a l u e O f D i a g r a m O b j e c t K e y a n y T y p e z b w N T n L X > < a : K e y V a l u e O f D i a g r a m O b j e c t K e y a n y T y p e z b w N T n L X > < a : K e y > < K e y > M e a s u r e s \ V a r   $   C u m u l a t i v e \ T a g I n f o \ F o r m u l a < / K e y > < / a : K e y > < a : V a l u e   i : t y p e = " M e a s u r e G r i d V i e w S t a t e I D i a g r a m T a g A d d i t i o n a l I n f o " / > < / a : K e y V a l u e O f D i a g r a m O b j e c t K e y a n y T y p e z b w N T n L X > < a : K e y V a l u e O f D i a g r a m O b j e c t K e y a n y T y p e z b w N T n L X > < a : K e y > < K e y > M e a s u r e s \ V a r   $   C u m u l a t i v e \ T a g I n f o \ V a l u e < / K e y > < / a : K e y > < a : V a l u e   i : t y p e = " M e a s u r e G r i d V i e w S t a t e I D i a g r a m T a g A d d i t i o n a l I n f o " / > < / a : K e y V a l u e O f D i a g r a m O b j e c t K e y a n y T y p e z b w N T n L X > < a : K e y V a l u e O f D i a g r a m O b j e c t K e y a n y T y p e z b w N T n L X > < a : K e y > < K e y > M e a s u r e s \ V a r   %   C u m u l a t i v e < / K e y > < / a : K e y > < a : V a l u e   i : t y p e = " M e a s u r e G r i d N o d e V i e w S t a t e " > < L a y e d O u t > t r u e < / L a y e d O u t > < R o w > 4 9 < / R o w > < / a : V a l u e > < / a : K e y V a l u e O f D i a g r a m O b j e c t K e y a n y T y p e z b w N T n L X > < a : K e y V a l u e O f D i a g r a m O b j e c t K e y a n y T y p e z b w N T n L X > < a : K e y > < K e y > M e a s u r e s \ V a r   %   C u m u l a t i v e \ T a g I n f o \ F o r m u l a < / K e y > < / a : K e y > < a : V a l u e   i : t y p e = " M e a s u r e G r i d V i e w S t a t e I D i a g r a m T a g A d d i t i o n a l I n f o " / > < / a : K e y V a l u e O f D i a g r a m O b j e c t K e y a n y T y p e z b w N T n L X > < a : K e y V a l u e O f D i a g r a m O b j e c t K e y a n y T y p e z b w N T n L X > < a : K e y > < K e y > M e a s u r e s \ V a r   %   C u m u l a t i v e \ T a g I n f o \ V a l u e < / K e y > < / a : K e y > < a : V a l u e   i : t y p e = " M e a s u r e G r i d V i e w S t a t e I D i a g r a m T a g A d d i t i o n a l I n f o " / > < / a : K e y V a l u e O f D i a g r a m O b j e c t K e y a n y T y p e z b w N T n L X > < a : K e y V a l u e O f D i a g r a m O b j e c t K e y a n y T y p e z b w N T n L X > < a : K e y > < K e y > M e a s u r e s \ V a r i a n c e   A n a l y s i s   A m o u n t < / K e y > < / a : K e y > < a : V a l u e   i : t y p e = " M e a s u r e G r i d N o d e V i e w S t a t e " > < L a y e d O u t > t r u e < / L a y e d O u t > < R o w > 5 0 < / R o w > < / a : V a l u e > < / a : K e y V a l u e O f D i a g r a m O b j e c t K e y a n y T y p e z b w N T n L X > < a : K e y V a l u e O f D i a g r a m O b j e c t K e y a n y T y p e z b w N T n L X > < a : K e y > < K e y > M e a s u r e s \ V a r i a n c e   A n a l y s i s   A m o u n t \ T a g I n f o \ F o r m u l a < / K e y > < / a : K e y > < a : V a l u e   i : t y p e = " M e a s u r e G r i d V i e w S t a t e I D i a g r a m T a g A d d i t i o n a l I n f o " / > < / a : K e y V a l u e O f D i a g r a m O b j e c t K e y a n y T y p e z b w N T n L X > < a : K e y V a l u e O f D i a g r a m O b j e c t K e y a n y T y p e z b w N T n L X > < a : K e y > < K e y > M e a s u r e s \ V a r i a n c e   A n a l y s i s   A m o u n t \ T a g I n f o \ V a l u e < / K e y > < / a : K e y > < a : V a l u e   i : t y p e = " M e a s u r e G r i d V i e w S t a t e I D i a g r a m T a g A d d i t i o n a l I n f o " / > < / a : K e y V a l u e O f D i a g r a m O b j e c t K e y a n y T y p e z b w N T n L X > < a : K e y V a l u e O f D i a g r a m O b j e c t K e y a n y T y p e z b w N T n L X > < a : K e y > < K e y > M e a s u r e s \ D B   A c t u a l   A c c o u n t   A m o u n t < / K e y > < / a : K e y > < a : V a l u e   i : t y p e = " M e a s u r e G r i d N o d e V i e w S t a t e " > < L a y e d O u t > t r u e < / L a y e d O u t > < R o w > 5 6 < / R o w > < / a : V a l u e > < / a : K e y V a l u e O f D i a g r a m O b j e c t K e y a n y T y p e z b w N T n L X > < a : K e y V a l u e O f D i a g r a m O b j e c t K e y a n y T y p e z b w N T n L X > < a : K e y > < K e y > M e a s u r e s \ D B   A c t u a l   A c c o u n t   A m o u n t \ T a g I n f o \ F o r m u l a < / K e y > < / a : K e y > < a : V a l u e   i : t y p e = " M e a s u r e G r i d V i e w S t a t e I D i a g r a m T a g A d d i t i o n a l I n f o " / > < / a : K e y V a l u e O f D i a g r a m O b j e c t K e y a n y T y p e z b w N T n L X > < a : K e y V a l u e O f D i a g r a m O b j e c t K e y a n y T y p e z b w N T n L X > < a : K e y > < K e y > M e a s u r e s \ D B   A c t u a l   A c c o u n t   A m o u n t \ T a g I n f o \ V a l u e < / K e y > < / a : K e y > < a : V a l u e   i : t y p e = " M e a s u r e G r i d V i e w S t a t e I D i a g r a m T a g A d d i t i o n a l I n f o " / > < / a : K e y V a l u e O f D i a g r a m O b j e c t K e y a n y T y p e z b w N T n L X > < a : K e y V a l u e O f D i a g r a m O b j e c t K e y a n y T y p e z b w N T n L X > < a : K e y > < K e y > M e a s u r e s \ D B   B u d g e t   A c c o u n t   A m o u n t < / K e y > < / a : K e y > < a : V a l u e   i : t y p e = " M e a s u r e G r i d N o d e V i e w S t a t e " > < L a y e d O u t > t r u e < / L a y e d O u t > < R o w > 5 7 < / R o w > < / a : V a l u e > < / a : K e y V a l u e O f D i a g r a m O b j e c t K e y a n y T y p e z b w N T n L X > < a : K e y V a l u e O f D i a g r a m O b j e c t K e y a n y T y p e z b w N T n L X > < a : K e y > < K e y > M e a s u r e s \ D B   B u d g e t   A c c o u n t   A m o u n t \ T a g I n f o \ F o r m u l a < / K e y > < / a : K e y > < a : V a l u e   i : t y p e = " M e a s u r e G r i d V i e w S t a t e I D i a g r a m T a g A d d i t i o n a l I n f o " / > < / a : K e y V a l u e O f D i a g r a m O b j e c t K e y a n y T y p e z b w N T n L X > < a : K e y V a l u e O f D i a g r a m O b j e c t K e y a n y T y p e z b w N T n L X > < a : K e y > < K e y > M e a s u r e s \ D B   B u d g e t   A c c o u n t   A m o u n t \ T a g I n f o \ V a l u e < / K e y > < / a : K e y > < a : V a l u e   i : t y p e = " M e a s u r e G r i d V i e w S t a t e I D i a g r a m T a g A d d i t i o n a l I n f o " / > < / a : K e y V a l u e O f D i a g r a m O b j e c t K e y a n y T y p e z b w N T n L X > < a : K e y V a l u e O f D i a g r a m O b j e c t K e y a n y T y p e z b w N T n L X > < a : K e y > < K e y > M e a s u r e s \ D B   V a r   $   A m o u n t < / K e y > < / a : K e y > < a : V a l u e   i : t y p e = " M e a s u r e G r i d N o d e V i e w S t a t e " > < L a y e d O u t > t r u e < / L a y e d O u t > < R o w > 5 8 < / R o w > < / a : V a l u e > < / a : K e y V a l u e O f D i a g r a m O b j e c t K e y a n y T y p e z b w N T n L X > < a : K e y V a l u e O f D i a g r a m O b j e c t K e y a n y T y p e z b w N T n L X > < a : K e y > < K e y > M e a s u r e s \ D B   V a r   $   A m o u n t \ T a g I n f o \ F o r m u l a < / K e y > < / a : K e y > < a : V a l u e   i : t y p e = " M e a s u r e G r i d V i e w S t a t e I D i a g r a m T a g A d d i t i o n a l I n f o " / > < / a : K e y V a l u e O f D i a g r a m O b j e c t K e y a n y T y p e z b w N T n L X > < a : K e y V a l u e O f D i a g r a m O b j e c t K e y a n y T y p e z b w N T n L X > < a : K e y > < K e y > M e a s u r e s \ D B   V a r   $   A m o u n t \ T a g I n f o \ V a l u e < / K e y > < / a : K e y > < a : V a l u e   i : t y p e = " M e a s u r e G r i d V i e w S t a t e I D i a g r a m T a g A d d i t i o n a l I n f o " / > < / a : K e y V a l u e O f D i a g r a m O b j e c t K e y a n y T y p e z b w N T n L X > < a : K e y V a l u e O f D i a g r a m O b j e c t K e y a n y T y p e z b w N T n L X > < a : K e y > < K e y > M e a s u r e s \ D B   V a r   %   A m o u n t < / K e y > < / a : K e y > < a : V a l u e   i : t y p e = " M e a s u r e G r i d N o d e V i e w S t a t e " > < L a y e d O u t > t r u e < / L a y e d O u t > < R o w > 5 9 < / R o w > < / a : V a l u e > < / a : K e y V a l u e O f D i a g r a m O b j e c t K e y a n y T y p e z b w N T n L X > < a : K e y V a l u e O f D i a g r a m O b j e c t K e y a n y T y p e z b w N T n L X > < a : K e y > < K e y > M e a s u r e s \ D B   V a r   %   A m o u n t \ T a g I n f o \ F o r m u l a < / K e y > < / a : K e y > < a : V a l u e   i : t y p e = " M e a s u r e G r i d V i e w S t a t e I D i a g r a m T a g A d d i t i o n a l I n f o " / > < / a : K e y V a l u e O f D i a g r a m O b j e c t K e y a n y T y p e z b w N T n L X > < a : K e y V a l u e O f D i a g r a m O b j e c t K e y a n y T y p e z b w N T n L X > < a : K e y > < K e y > M e a s u r e s \ D B   V a r   %   A m o u n t \ T a g I n f o \ V a l u e < / K e y > < / a : K e y > < a : V a l u e   i : t y p e = " M e a s u r e G r i d V i e w S t a t e I D i a g r a m T a g A d d i t i o n a l I n f o " / > < / a : K e y V a l u e O f D i a g r a m O b j e c t K e y a n y T y p e z b w N T n L X > < a : K e y V a l u e O f D i a g r a m O b j e c t K e y a n y T y p e z b w N T n L X > < a : K e y > < K e y > M e a s u r e s \ A c t u a l   R e p o r t   A m o u n t   w /   T i m e   F i l t e r < / K e y > < / a : K e y > < a : V a l u e   i : t y p e = " M e a s u r e G r i d N o d e V i e w S t a t e " > < L a y e d O u t > t r u e < / L a y e d O u t > < R o w > 6 1 < / R o w > < / a : V a l u e > < / a : K e y V a l u e O f D i a g r a m O b j e c t K e y a n y T y p e z b w N T n L X > < a : K e y V a l u e O f D i a g r a m O b j e c t K e y a n y T y p e z b w N T n L X > < a : K e y > < K e y > M e a s u r e s \ A c t u a l   R e p o r t   A m o u n t   w /   T i m e   F i l t e r \ T a g I n f o \ F o r m u l a < / K e y > < / a : K e y > < a : V a l u e   i : t y p e = " M e a s u r e G r i d V i e w S t a t e I D i a g r a m T a g A d d i t i o n a l I n f o " / > < / a : K e y V a l u e O f D i a g r a m O b j e c t K e y a n y T y p e z b w N T n L X > < a : K e y V a l u e O f D i a g r a m O b j e c t K e y a n y T y p e z b w N T n L X > < a : K e y > < K e y > M e a s u r e s \ A c t u a l   R e p o r t   A m o u n t   w /   T i m e   F i l t e r \ T a g I n f o \ V a l u e < / K e y > < / a : K e y > < a : V a l u e   i : t y p e = " M e a s u r e G r i d V i e w S t a t e I D i a g r a m T a g A d d i t i o n a l I n f o " / > < / a : K e y V a l u e O f D i a g r a m O b j e c t K e y a n y T y p e z b w N T n L X > < a : K e y V a l u e O f D i a g r a m O b j e c t K e y a n y T y p e z b w N T n L X > < a : K e y > < K e y > M e a s u r e s \ V a r   $   w /   T i m e   F i l t e r < / K e y > < / a : K e y > < a : V a l u e   i : t y p e = " M e a s u r e G r i d N o d e V i e w S t a t e " > < L a y e d O u t > t r u e < / L a y e d O u t > < R o w > 6 2 < / R o w > < / a : V a l u e > < / a : K e y V a l u e O f D i a g r a m O b j e c t K e y a n y T y p e z b w N T n L X > < a : K e y V a l u e O f D i a g r a m O b j e c t K e y a n y T y p e z b w N T n L X > < a : K e y > < K e y > M e a s u r e s \ V a r   $   w /   T i m e   F i l t e r \ T a g I n f o \ F o r m u l a < / K e y > < / a : K e y > < a : V a l u e   i : t y p e = " M e a s u r e G r i d V i e w S t a t e I D i a g r a m T a g A d d i t i o n a l I n f o " / > < / a : K e y V a l u e O f D i a g r a m O b j e c t K e y a n y T y p e z b w N T n L X > < a : K e y V a l u e O f D i a g r a m O b j e c t K e y a n y T y p e z b w N T n L X > < a : K e y > < K e y > M e a s u r e s \ V a r   $   w /   T i m e   F i l t e r \ T a g I n f o \ V a l u e < / K e y > < / a : K e y > < a : V a l u e   i : t y p e = " M e a s u r e G r i d V i e w S t a t e I D i a g r a m T a g A d d i t i o n a l I n f o " / > < / a : K e y V a l u e O f D i a g r a m O b j e c t K e y a n y T y p e z b w N T n L X > < a : K e y V a l u e O f D i a g r a m O b j e c t K e y a n y T y p e z b w N T n L X > < a : K e y > < K e y > M e a s u r e s \ V a r   %   w /   T i m e   F i l t e r < / K e y > < / a : K e y > < a : V a l u e   i : t y p e = " M e a s u r e G r i d N o d e V i e w S t a t e " > < L a y e d O u t > t r u e < / L a y e d O u t > < R o w > 6 3 < / R o w > < / a : V a l u e > < / a : K e y V a l u e O f D i a g r a m O b j e c t K e y a n y T y p e z b w N T n L X > < a : K e y V a l u e O f D i a g r a m O b j e c t K e y a n y T y p e z b w N T n L X > < a : K e y > < K e y > M e a s u r e s \ V a r   %   w /   T i m e   F i l t e r \ T a g I n f o \ F o r m u l a < / K e y > < / a : K e y > < a : V a l u e   i : t y p e = " M e a s u r e G r i d V i e w S t a t e I D i a g r a m T a g A d d i t i o n a l I n f o " / > < / a : K e y V a l u e O f D i a g r a m O b j e c t K e y a n y T y p e z b w N T n L X > < a : K e y V a l u e O f D i a g r a m O b j e c t K e y a n y T y p e z b w N T n L X > < a : K e y > < K e y > M e a s u r e s \ V a r   %   w /   T i m e   F i l t e r \ T a g I n f o \ V a l u e < / K e y > < / a : K e y > < a : V a l u e   i : t y p e = " M e a s u r e G r i d V i e w S t a t e I D i a g r a m T a g A d d i t i o n a l I n f o " / > < / a : K e y V a l u e O f D i a g r a m O b j e c t K e y a n y T y p e z b w N T n L X > < a : K e y V a l u e O f D i a g r a m O b j e c t K e y a n y T y p e z b w N T n L X > < a : K e y > < K e y > M e a s u r e s \ G r o w t h   %   w /   T i m e   F i l t e r < / K e y > < / a : K e y > < a : V a l u e   i : t y p e = " M e a s u r e G r i d N o d e V i e w S t a t e " > < L a y e d O u t > t r u e < / L a y e d O u t > < R o w > 6 4 < / R o w > < / a : V a l u e > < / a : K e y V a l u e O f D i a g r a m O b j e c t K e y a n y T y p e z b w N T n L X > < a : K e y V a l u e O f D i a g r a m O b j e c t K e y a n y T y p e z b w N T n L X > < a : K e y > < K e y > M e a s u r e s \ G r o w t h   %   w /   T i m e   F i l t e r \ T a g I n f o \ F o r m u l a < / K e y > < / a : K e y > < a : V a l u e   i : t y p e = " M e a s u r e G r i d V i e w S t a t e I D i a g r a m T a g A d d i t i o n a l I n f o " / > < / a : K e y V a l u e O f D i a g r a m O b j e c t K e y a n y T y p e z b w N T n L X > < a : K e y V a l u e O f D i a g r a m O b j e c t K e y a n y T y p e z b w N T n L X > < a : K e y > < K e y > M e a s u r e s \ G r o w t h   %   w /   T i m e   F i l t e r \ T a g I n f o \ V a l u e < / K e y > < / a : K e y > < a : V a l u e   i : t y p e = " M e a s u r e G r i d V i e w S t a t e I D i a g r a m T a g A d d i t i o n a l I n f o " / > < / a : K e y V a l u e O f D i a g r a m O b j e c t K e y a n y T y p e z b w N T n L X > < a : K e y V a l u e O f D i a g r a m O b j e c t K e y a n y T y p e z b w N T n L X > < a : K e y > < K e y > M e a s u r e s \ %   O v e r   R e v e n u e   w /   T i m e   F i l t e r < / K e y > < / a : K e y > < a : V a l u e   i : t y p e = " M e a s u r e G r i d N o d e V i e w S t a t e " > < L a y e d O u t > t r u e < / L a y e d O u t > < R o w > 6 5 < / R o w > < / a : V a l u e > < / a : K e y V a l u e O f D i a g r a m O b j e c t K e y a n y T y p e z b w N T n L X > < a : K e y V a l u e O f D i a g r a m O b j e c t K e y a n y T y p e z b w N T n L X > < a : K e y > < K e y > M e a s u r e s \ %   O v e r   R e v e n u e   w /   T i m e   F i l t e r \ T a g I n f o \ F o r m u l a < / K e y > < / a : K e y > < a : V a l u e   i : t y p e = " M e a s u r e G r i d V i e w S t a t e I D i a g r a m T a g A d d i t i o n a l I n f o " / > < / a : K e y V a l u e O f D i a g r a m O b j e c t K e y a n y T y p e z b w N T n L X > < a : K e y V a l u e O f D i a g r a m O b j e c t K e y a n y T y p e z b w N T n L X > < a : K e y > < K e y > M e a s u r e s \ %   O v e r   R e v e n u e   w /   T i m e   F i l t e r \ T a g I n f o \ V a l u e < / K e y > < / a : K e y > < a : V a l u e   i : t y p e = " M e a s u r e G r i d V i e w S t a t e I D i a g r a m T a g A d d i t i o n a l I n f o " / > < / a : K e y V a l u e O f D i a g r a m O b j e c t K e y a n y T y p e z b w N T n L X > < a : K e y V a l u e O f D i a g r a m O b j e c t K e y a n y T y p e z b w N T n L X > < a : K e y > < K e y > C o l u m n s \ A C C O U N T   K E Y < / K e y > < / a : K e y > < a : V a l u e   i : t y p e = " M e a s u r e G r i d N o d e V i e w S t a t e " > < L a y e d O u t > t r u e < / L a y e d O u t > < / a : V a l u e > < / a : K e y V a l u e O f D i a g r a m O b j e c t K e y a n y T y p e z b w N T n L X > < a : K e y V a l u e O f D i a g r a m O b j e c t K e y a n y T y p e z b w N T n L X > < a : K e y > < K e y > C o l u m n s \ P E R I O D   K E Y < / K e y > < / a : K e y > < a : V a l u e   i : t y p e = " M e a s u r e G r i d N o d e V i e w S t a t e " > < C o l u m n > 1 < / C o l u m n > < L a y e d O u t > t r u e < / L a y e d O u t > < / a : V a l u e > < / a : K e y V a l u e O f D i a g r a m O b j e c t K e y a n y T y p e z b w N T n L X > < a : K e y V a l u e O f D i a g r a m O b j e c t K e y a n y T y p e z b w N T n L X > < a : K e y > < K e y > C o l u m n s \ A M O U N T < / K e y > < / a : K e y > < a : V a l u e   i : t y p e = " M e a s u r e G r i d N o d e V i e w S t a t e " > < C o l u m n > 2 < / C o l u m n > < L a y e d O u t > t r u e < / L a y e d O u t > < / a : V a l u e > < / a : K e y V a l u e O f D i a g r a m O b j e c t K e y a n y T y p e z b w N T n L X > < a : K e y V a l u e O f D i a g r a m O b j e c t K e y a n y T y p e z b w N T n L X > < a : K e y > < K e y > C o l u m n s \ S C E N A R I O   K E Y < / K e y > < / a : K e y > < a : V a l u e   i : t y p e = " M e a s u r e G r i d N o d e V i e w S t a t e " > < C o l u m n > 3 < / C o l u m n > < L a y e d O u t > t r u e < / L a y e d O u t > < / a : V a l u e > < / a : K e y V a l u e O f D i a g r a m O b j e c t K e y a n y T y p e z b w N T n L X > < / V i e w S t a t e s > < / D i a g r a m M a n a g e r . S e r i a l i z a b l e D i a g r a m > < D i a g r a m M a n a g e r . S e r i a l i z a b l e D i a g r a m > < A d a p t e r   i : t y p e = " M e a s u r e D i a g r a m S a n d b o x A d a p t e r " > < T a b l e N a m e > H e a d e r 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 H e a d e r 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 V A R   C A L C U L A T I O N < / K e y > < / D i a g r a m O b j e c t K e y > < D i a g r a m O b j e c t K e y > < K e y > M e a s u r e s \ S u m   o f   V A R   C A L C U L A T I O N \ T a g I n f o \ F o r m u l a < / K e y > < / D i a g r a m O b j e c t K e y > < D i a g r a m O b j e c t K e y > < K e y > M e a s u r e s \ S u m   o f   V A R   C A L C U L A T I O N \ T a g I n f o \ V a l u e < / K e y > < / D i a g r a m O b j e c t K e y > < D i a g r a m O b j e c t K e y > < K e y > C o l u m n s \ H E A D E R   K E Y < / K e y > < / D i a g r a m O b j e c t K e y > < D i a g r a m O b j e c t K e y > < K e y > C o l u m n s \ H E A D E R < / K e y > < / D i a g r a m O b j e c t K e y > < D i a g r a m O b j e c t K e y > < K e y > C o l u m n s \ D E T A I L S < / K e y > < / D i a g r a m O b j e c t K e y > < D i a g r a m O b j e c t K e y > < K e y > C o l u m n s \ C A L C U L A T I O N < / K e y > < / D i a g r a m O b j e c t K e y > < D i a g r a m O b j e c t K e y > < K e y > C o l u m n s \ V A R   C A L C U L A T I O N < / K e y > < / D i a g r a m O b j e c t K e y > < D i a g r a m O b j e c t K e y > < K e y > C o l u m n s \ C A T E G O R Y < / K e y > < / D i a g r a m O b j e c t K e y > < D i a g r a m O b j e c t K e y > < K e y > L i n k s \ & l t ; C o l u m n s \ S u m   o f   V A R   C A L C U L A T I O N & g t ; - & l t ; M e a s u r e s \ V A R   C A L C U L A T I O N & g t ; < / K e y > < / D i a g r a m O b j e c t K e y > < D i a g r a m O b j e c t K e y > < K e y > L i n k s \ & l t ; C o l u m n s \ S u m   o f   V A R   C A L C U L A T I O N & g t ; - & l t ; M e a s u r e s \ V A R   C A L C U L A T I O N & g t ; \ C O L U M N < / K e y > < / D i a g r a m O b j e c t K e y > < D i a g r a m O b j e c t K e y > < K e y > L i n k s \ & l t ; C o l u m n s \ S u m   o f   V A R   C A L C U L A T I O N & g t ; - & l t ; M e a s u r e s \ V A R   C A L C U L A T I O N & g t ; \ M E A S U R E 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 V A R   C A L C U L A T I O N < / K e y > < / a : K e y > < a : V a l u e   i : t y p e = " M e a s u r e G r i d N o d e V i e w S t a t e " > < C o l u m n > 4 < / C o l u m n > < L a y e d O u t > t r u e < / L a y e d O u t > < W a s U I I n v i s i b l e > t r u e < / W a s U I I n v i s i b l e > < / a : V a l u e > < / a : K e y V a l u e O f D i a g r a m O b j e c t K e y a n y T y p e z b w N T n L X > < a : K e y V a l u e O f D i a g r a m O b j e c t K e y a n y T y p e z b w N T n L X > < a : K e y > < K e y > M e a s u r e s \ S u m   o f   V A R   C A L C U L A T I O N \ T a g I n f o \ F o r m u l a < / K e y > < / a : K e y > < a : V a l u e   i : t y p e = " M e a s u r e G r i d V i e w S t a t e I D i a g r a m T a g A d d i t i o n a l I n f o " / > < / a : K e y V a l u e O f D i a g r a m O b j e c t K e y a n y T y p e z b w N T n L X > < a : K e y V a l u e O f D i a g r a m O b j e c t K e y a n y T y p e z b w N T n L X > < a : K e y > < K e y > M e a s u r e s \ S u m   o f   V A R   C A L C U L A T I O N \ T a g I n f o \ V a l u e < / K e y > < / a : K e y > < a : V a l u e   i : t y p e = " M e a s u r e G r i d V i e w S t a t e I D i a g r a m T a g A d d i t i o n a l I n f o " / > < / a : K e y V a l u e O f D i a g r a m O b j e c t K e y a n y T y p e z b w N T n L X > < a : K e y V a l u e O f D i a g r a m O b j e c t K e y a n y T y p e z b w N T n L X > < a : K e y > < K e y > C o l u m n s \ H E A D E R   K E Y < / K e y > < / a : K e y > < a : V a l u e   i : t y p e = " M e a s u r e G r i d N o d e V i e w S t a t e " > < L a y e d O u t > t r u e < / L a y e d O u t > < / a : V a l u e > < / a : K e y V a l u e O f D i a g r a m O b j e c t K e y a n y T y p e z b w N T n L X > < a : K e y V a l u e O f D i a g r a m O b j e c t K e y a n y T y p e z b w N T n L X > < a : K e y > < K e y > C o l u m n s \ H E A D E R < / K e y > < / a : K e y > < a : V a l u e   i : t y p e = " M e a s u r e G r i d N o d e V i e w S t a t e " > < C o l u m n > 1 < / C o l u m n > < L a y e d O u t > t r u e < / L a y e d O u t > < / a : V a l u e > < / a : K e y V a l u e O f D i a g r a m O b j e c t K e y a n y T y p e z b w N T n L X > < a : K e y V a l u e O f D i a g r a m O b j e c t K e y a n y T y p e z b w N T n L X > < a : K e y > < K e y > C o l u m n s \ D E T A I L S < / K e y > < / a : K e y > < a : V a l u e   i : t y p e = " M e a s u r e G r i d N o d e V i e w S t a t e " > < C o l u m n > 2 < / C o l u m n > < L a y e d O u t > t r u e < / L a y e d O u t > < / a : V a l u e > < / a : K e y V a l u e O f D i a g r a m O b j e c t K e y a n y T y p e z b w N T n L X > < a : K e y V a l u e O f D i a g r a m O b j e c t K e y a n y T y p e z b w N T n L X > < a : K e y > < K e y > C o l u m n s \ C A L C U L A T I O N < / K e y > < / a : K e y > < a : V a l u e   i : t y p e = " M e a s u r e G r i d N o d e V i e w S t a t e " > < C o l u m n > 3 < / C o l u m n > < L a y e d O u t > t r u e < / L a y e d O u t > < / a : V a l u e > < / a : K e y V a l u e O f D i a g r a m O b j e c t K e y a n y T y p e z b w N T n L X > < a : K e y V a l u e O f D i a g r a m O b j e c t K e y a n y T y p e z b w N T n L X > < a : K e y > < K e y > C o l u m n s \ V A R   C A L C U L A T I O N < / K e y > < / a : K e y > < a : V a l u e   i : t y p e = " M e a s u r e G r i d N o d e V i e w S t a t e " > < C o l u m n > 4 < / C o l u m n > < L a y e d O u t > t r u e < / L a y e d O u t > < / a : V a l u e > < / a : K e y V a l u e O f D i a g r a m O b j e c t K e y a n y T y p e z b w N T n L X > < a : K e y V a l u e O f D i a g r a m O b j e c t K e y a n y T y p e z b w N T n L X > < a : K e y > < K e y > C o l u m n s \ C A T E G O R Y < / K e y > < / a : K e y > < a : V a l u e   i : t y p e = " M e a s u r e G r i d N o d e V i e w S t a t e " > < C o l u m n > 5 < / C o l u m n > < L a y e d O u t > t r u e < / L a y e d O u t > < / a : V a l u e > < / a : K e y V a l u e O f D i a g r a m O b j e c t K e y a n y T y p e z b w N T n L X > < a : K e y V a l u e O f D i a g r a m O b j e c t K e y a n y T y p e z b w N T n L X > < a : K e y > < K e y > L i n k s \ & l t ; C o l u m n s \ S u m   o f   V A R   C A L C U L A T I O N & g t ; - & l t ; M e a s u r e s \ V A R   C A L C U L A T I O N & g t ; < / K e y > < / a : K e y > < a : V a l u e   i : t y p e = " M e a s u r e G r i d V i e w S t a t e I D i a g r a m L i n k " / > < / a : K e y V a l u e O f D i a g r a m O b j e c t K e y a n y T y p e z b w N T n L X > < a : K e y V a l u e O f D i a g r a m O b j e c t K e y a n y T y p e z b w N T n L X > < a : K e y > < K e y > L i n k s \ & l t ; C o l u m n s \ S u m   o f   V A R   C A L C U L A T I O N & g t ; - & l t ; M e a s u r e s \ V A R   C A L C U L A T I O N & g t ; \ C O L U M N < / K e y > < / a : K e y > < a : V a l u e   i : t y p e = " M e a s u r e G r i d V i e w S t a t e I D i a g r a m L i n k E n d p o i n t " / > < / a : K e y V a l u e O f D i a g r a m O b j e c t K e y a n y T y p e z b w N T n L X > < a : K e y V a l u e O f D i a g r a m O b j e c t K e y a n y T y p e z b w N T n L X > < a : K e y > < K e y > L i n k s \ & l t ; C o l u m n s \ S u m   o f   V A R   C A L C U L A T I O N & g t ; - & l t ; M e a s u r e s \ V A R   C A L C U L A T I O N & g t ; \ M E A S U R E < / K e y > < / a : K e y > < a : V a l u e   i : t y p e = " M e a s u r e G r i d V i e w S t a t e I D i a g r a m L i n k E n d p o i n t " / > < / a : K e y V a l u e O f D i a g r a m O b j e c t K e y a n y T y p e z b w N T n L X > < / V i e w S t a t e s > < / D i a g r a m M a n a g e r . S e r i a l i z a b l e D i a g r a m > < D i a g r a m M a n a g e r . S e r i a l i z a b l e D i a g r a m > < A d a p t e r   i : t y p e = " M e a s u r e D i a g r a m S a n d b o x A d a p t e r " > < T a b l e N a m e > D a t a T y p e 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 C o l u m n s \ K E Y < / K e y > < / D i a g r a m O b j e c t K e y > < D i a g r a m O b j e c t K e y > < K e y > C o l u m n s \ D A T A   T Y P E 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 C o l u m n s \ K E Y < / K e y > < / a : K e y > < a : V a l u e   i : t y p e = " M e a s u r e G r i d N o d e V i e w S t a t e " > < L a y e d O u t > t r u e < / L a y e d O u t > < / a : V a l u e > < / a : K e y V a l u e O f D i a g r a m O b j e c t K e y a n y T y p e z b w N T n L X > < a : K e y V a l u e O f D i a g r a m O b j e c t K e y a n y T y p e z b w N T n L X > < a : K e y > < K e y > C o l u m n s \ D A T A   T Y P E < / K e y > < / a : K e y > < a : V a l u e   i : t y p e = " M e a s u r e G r i d N o d e V i e w S t a t e " > < C o l u m n > 1 < / C o l u m n > < L a y e d O u t > t r u e < / L a y e d O u t > < / a : V a l u e > < / a : K e y V a l u e O f D i a g r a m O b j e c t K e y a n y T y p e z b w N T n L X > < / V i e w S t a t e s > < / D i a g r a m M a n a g e r . S e r i a l i z a b l e D i a g r a m > < D i a g r a m M a n a g e r . S e r i a l i z a b l e D i a g r a m > < A d a p t e r   i : t y p e = " M e a s u r e D i a g r a m S a n d b o x A d a p t e r " > < T a b l e N a m e > S c e n a r i o 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 S c e n a r i o 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 M e a s u r e s \ S c e n a r i o   S e l e c t e d < / K e y > < / D i a g r a m O b j e c t K e y > < D i a g r a m O b j e c t K e y > < K e y > M e a s u r e s \ S c e n a r i o   S e l e c t e d \ T a g I n f o \ F o r m u l a < / K e y > < / D i a g r a m O b j e c t K e y > < D i a g r a m O b j e c t K e y > < K e y > M e a s u r e s \ S c e n a r i o   S e l e c t e d \ T a g I n f o \ V a l u e < / K e y > < / D i a g r a m O b j e c t K e y > < D i a g r a m O b j e c t K e y > < K e y > C o l u m n s \ K E Y < / K e y > < / D i a g r a m O b j e c t K e y > < D i a g r a m O b j e c t K e y > < K e y > C o l u m n s \ S C E N A R I O 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 M e a s u r e s \ S c e n a r i o   S e l e c t e d < / K e y > < / a : K e y > < a : V a l u e   i : t y p e = " M e a s u r e G r i d N o d e V i e w S t a t e " > < L a y e d O u t > t r u e < / L a y e d O u t > < R o w > 1 < / R o w > < / a : V a l u e > < / a : K e y V a l u e O f D i a g r a m O b j e c t K e y a n y T y p e z b w N T n L X > < a : K e y V a l u e O f D i a g r a m O b j e c t K e y a n y T y p e z b w N T n L X > < a : K e y > < K e y > M e a s u r e s \ S c e n a r i o   S e l e c t e d \ T a g I n f o \ F o r m u l a < / K e y > < / a : K e y > < a : V a l u e   i : t y p e = " M e a s u r e G r i d V i e w S t a t e I D i a g r a m T a g A d d i t i o n a l I n f o " / > < / a : K e y V a l u e O f D i a g r a m O b j e c t K e y a n y T y p e z b w N T n L X > < a : K e y V a l u e O f D i a g r a m O b j e c t K e y a n y T y p e z b w N T n L X > < a : K e y > < K e y > M e a s u r e s \ S c e n a r i o   S e l e c t e d \ T a g I n f o \ V a l u e < / K e y > < / a : K e y > < a : V a l u e   i : t y p e = " M e a s u r e G r i d V i e w S t a t e I D i a g r a m T a g A d d i t i o n a l I n f o " / > < / a : K e y V a l u e O f D i a g r a m O b j e c t K e y a n y T y p e z b w N T n L X > < a : K e y V a l u e O f D i a g r a m O b j e c t K e y a n y T y p e z b w N T n L X > < a : K e y > < K e y > C o l u m n s \ K E Y < / K e y > < / a : K e y > < a : V a l u e   i : t y p e = " M e a s u r e G r i d N o d e V i e w S t a t e " > < L a y e d O u t > t r u e < / L a y e d O u t > < / a : V a l u e > < / a : K e y V a l u e O f D i a g r a m O b j e c t K e y a n y T y p e z b w N T n L X > < a : K e y V a l u e O f D i a g r a m O b j e c t K e y a n y T y p e z b w N T n L X > < a : K e y > < K e y > C o l u m n s \ S C E N A R I O < / K e y > < / a : K e y > < a : V a l u e   i : t y p e = " M e a s u r e G r i d N o d e V i e w S t a t e " > < C o l u m n > 1 < / C o l u m n > < L a y e d O u t > t r u e < / L a y e d O u t > < / a : V a l u e > < / a : K e y V a l u e O f D i a g r a m O b j e c t K e y a n y T y p e z b w N T n L X > < / V i e w S t a t e s > < / D i a g r a m M a n a g e r . S e r i a l i z a b l e D i a g r a m > < D i a g r a m M a n a g e r . S e r i a l i z a b l e D i a g r a m > < A d a p t e r   i : t y p e = " M e a s u r e D i a g r a m S a n d b o x A d a p t e r " > < T a b l e N a m e > R e p P L S l i c e r 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 R e p P L S l i c e r 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 M e a s u r e s \ P L   S l i c e r   S e l e c t e d < / K e y > < / D i a g r a m O b j e c t K e y > < D i a g r a m O b j e c t K e y > < K e y > M e a s u r e s \ P L   S l i c e r   S e l e c t e d \ T a g I n f o \ F o r m u l a < / K e y > < / D i a g r a m O b j e c t K e y > < D i a g r a m O b j e c t K e y > < K e y > M e a s u r e s \ P L   S l i c e r   S e l e c t e d \ T a g I n f o \ V a l u e < / K e y > < / D i a g r a m O b j e c t K e y > < D i a g r a m O b j e c t K e y > < K e y > M e a s u r e s \ S u m   o f   K E Y < / K e y > < / D i a g r a m O b j e c t K e y > < D i a g r a m O b j e c t K e y > < K e y > M e a s u r e s \ S u m   o f   K E Y \ T a g I n f o \ F o r m u l a < / K e y > < / D i a g r a m O b j e c t K e y > < D i a g r a m O b j e c t K e y > < K e y > M e a s u r e s \ S u m   o f   K E Y \ T a g I n f o \ V a l u e < / K e y > < / D i a g r a m O b j e c t K e y > < D i a g r a m O b j e c t K e y > < K e y > C o l u m n s \ K E Y < / K e y > < / D i a g r a m O b j e c t K e y > < D i a g r a m O b j e c t K e y > < K e y > C o l u m n s \ P L   S L I C E R < / K e y > < / D i a g r a m O b j e c t K e y > < D i a g r a m O b j e c t K e y > < K e y > C o l u m n s \ S C E N A R I O   K E Y < / K e y > < / D i a g r a m O b j e c t K e y > < D i a g r a m O b j e c t K e y > < K e y > C o l u m n s \ S U M   M E T H O D   K E Y < / K e y > < / D i a g r a m O b j e c t K e y > < D i a g r a m O b j e c t K e y > < K e y > L i n k s \ & l t ; C o l u m n s \ S u m   o f   K E Y & g t ; - & l t ; M e a s u r e s \ K E Y & g t ; < / K e y > < / D i a g r a m O b j e c t K e y > < D i a g r a m O b j e c t K e y > < K e y > L i n k s \ & l t ; C o l u m n s \ S u m   o f   K E Y & g t ; - & l t ; M e a s u r e s \ K E Y & g t ; \ C O L U M N < / K e y > < / D i a g r a m O b j e c t K e y > < D i a g r a m O b j e c t K e y > < K e y > L i n k s \ & l t ; C o l u m n s \ S u m   o f   K E Y & g t ; - & l t ; M e a s u r e s \ K E Y & g t ; \ M E A S U R E 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 4 < / F o c u s R o w > < S e l e c t i o n E n d C o l u m n > 3 < / S e l e c t i o n E n d C o l u m n > < S e l e c t i o n E n d R o w > 4 < / S e l e c t i o n E n d R o w > < S e l e c t i o n S t a r t C o l u m n > 3 < / 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 M e a s u r e s \ P L   S l i c e r   S e l e c t e d < / K e y > < / a : K e y > < a : V a l u e   i : t y p e = " M e a s u r e G r i d N o d e V i e w S t a t e " > < L a y e d O u t > t r u e < / L a y e d O u t > < R o w > 1 < / R o w > < / a : V a l u e > < / a : K e y V a l u e O f D i a g r a m O b j e c t K e y a n y T y p e z b w N T n L X > < a : K e y V a l u e O f D i a g r a m O b j e c t K e y a n y T y p e z b w N T n L X > < a : K e y > < K e y > M e a s u r e s \ P L   S l i c e r   S e l e c t e d \ T a g I n f o \ F o r m u l a < / K e y > < / a : K e y > < a : V a l u e   i : t y p e = " M e a s u r e G r i d V i e w S t a t e I D i a g r a m T a g A d d i t i o n a l I n f o " / > < / a : K e y V a l u e O f D i a g r a m O b j e c t K e y a n y T y p e z b w N T n L X > < a : K e y V a l u e O f D i a g r a m O b j e c t K e y a n y T y p e z b w N T n L X > < a : K e y > < K e y > M e a s u r e s \ P L   S l i c e r   S e l e c t e d \ T a g I n f o \ V a l u e < / K e y > < / a : K e y > < a : V a l u e   i : t y p e = " M e a s u r e G r i d V i e w S t a t e I D i a g r a m T a g A d d i t i o n a l I n f o " / > < / a : K e y V a l u e O f D i a g r a m O b j e c t K e y a n y T y p e z b w N T n L X > < a : K e y V a l u e O f D i a g r a m O b j e c t K e y a n y T y p e z b w N T n L X > < a : K e y > < K e y > M e a s u r e s \ S u m   o f   K E Y < / K e y > < / a : K e y > < a : V a l u e   i : t y p e = " M e a s u r e G r i d N o d e V i e w S t a t e " > < L a y e d O u t > t r u e < / L a y e d O u t > < W a s U I I n v i s i b l e > t r u e < / W a s U I I n v i s i b l e > < / a : V a l u e > < / a : K e y V a l u e O f D i a g r a m O b j e c t K e y a n y T y p e z b w N T n L X > < a : K e y V a l u e O f D i a g r a m O b j e c t K e y a n y T y p e z b w N T n L X > < a : K e y > < K e y > M e a s u r e s \ S u m   o f   K E Y \ T a g I n f o \ F o r m u l a < / K e y > < / a : K e y > < a : V a l u e   i : t y p e = " M e a s u r e G r i d V i e w S t a t e I D i a g r a m T a g A d d i t i o n a l I n f o " / > < / a : K e y V a l u e O f D i a g r a m O b j e c t K e y a n y T y p e z b w N T n L X > < a : K e y V a l u e O f D i a g r a m O b j e c t K e y a n y T y p e z b w N T n L X > < a : K e y > < K e y > M e a s u r e s \ S u m   o f   K E Y \ T a g I n f o \ V a l u e < / K e y > < / a : K e y > < a : V a l u e   i : t y p e = " M e a s u r e G r i d V i e w S t a t e I D i a g r a m T a g A d d i t i o n a l I n f o " / > < / a : K e y V a l u e O f D i a g r a m O b j e c t K e y a n y T y p e z b w N T n L X > < a : K e y V a l u e O f D i a g r a m O b j e c t K e y a n y T y p e z b w N T n L X > < a : K e y > < K e y > C o l u m n s \ K E Y < / K e y > < / a : K e y > < a : V a l u e   i : t y p e = " M e a s u r e G r i d N o d e V i e w S t a t e " > < L a y e d O u t > t r u e < / L a y e d O u t > < / a : V a l u e > < / a : K e y V a l u e O f D i a g r a m O b j e c t K e y a n y T y p e z b w N T n L X > < a : K e y V a l u e O f D i a g r a m O b j e c t K e y a n y T y p e z b w N T n L X > < a : K e y > < K e y > C o l u m n s \ P L   S L I C E R < / K e y > < / a : K e y > < a : V a l u e   i : t y p e = " M e a s u r e G r i d N o d e V i e w S t a t e " > < C o l u m n > 1 < / C o l u m n > < L a y e d O u t > t r u e < / L a y e d O u t > < / a : V a l u e > < / a : K e y V a l u e O f D i a g r a m O b j e c t K e y a n y T y p e z b w N T n L X > < a : K e y V a l u e O f D i a g r a m O b j e c t K e y a n y T y p e z b w N T n L X > < a : K e y > < K e y > C o l u m n s \ S C E N A R I O   K E Y < / K e y > < / a : K e y > < a : V a l u e   i : t y p e = " M e a s u r e G r i d N o d e V i e w S t a t e " > < C o l u m n > 2 < / C o l u m n > < L a y e d O u t > t r u e < / L a y e d O u t > < / a : V a l u e > < / a : K e y V a l u e O f D i a g r a m O b j e c t K e y a n y T y p e z b w N T n L X > < a : K e y V a l u e O f D i a g r a m O b j e c t K e y a n y T y p e z b w N T n L X > < a : K e y > < K e y > C o l u m n s \ S U M   M E T H O D   K E Y < / K e y > < / a : K e y > < a : V a l u e   i : t y p e = " M e a s u r e G r i d N o d e V i e w S t a t e " > < C o l u m n > 3 < / C o l u m n > < L a y e d O u t > t r u e < / L a y e d O u t > < / a : V a l u e > < / a : K e y V a l u e O f D i a g r a m O b j e c t K e y a n y T y p e z b w N T n L X > < a : K e y V a l u e O f D i a g r a m O b j e c t K e y a n y T y p e z b w N T n L X > < a : K e y > < K e y > L i n k s \ & l t ; C o l u m n s \ S u m   o f   K E Y & g t ; - & l t ; M e a s u r e s \ K E Y & g t ; < / K e y > < / a : K e y > < a : V a l u e   i : t y p e = " M e a s u r e G r i d V i e w S t a t e I D i a g r a m L i n k " / > < / a : K e y V a l u e O f D i a g r a m O b j e c t K e y a n y T y p e z b w N T n L X > < a : K e y V a l u e O f D i a g r a m O b j e c t K e y a n y T y p e z b w N T n L X > < a : K e y > < K e y > L i n k s \ & l t ; C o l u m n s \ S u m   o f   K E Y & g t ; - & l t ; M e a s u r e s \ K E Y & g t ; \ C O L U M N < / K e y > < / a : K e y > < a : V a l u e   i : t y p e = " M e a s u r e G r i d V i e w S t a t e I D i a g r a m L i n k E n d p o i n t " / > < / a : K e y V a l u e O f D i a g r a m O b j e c t K e y a n y T y p e z b w N T n L X > < a : K e y V a l u e O f D i a g r a m O b j e c t K e y a n y T y p e z b w N T n L X > < a : K e y > < K e y > L i n k s \ & l t ; C o l u m n s \ S u m   o f   K E Y & g t ; - & l t ; M e a s u r e s \ K E Y & g t ; \ M E A S U R E < / K e y > < / a : K e y > < a : V a l u e   i : t y p e = " M e a s u r e G r i d V i e w S t a t e I D i a g r a m L i n k E n d p o i n t " / > < / a : K e y V a l u e O f D i a g r a m O b j e c t K e y a n y T y p e z b w N T n L X > < / V i e w S t a t e s > < / D i a g r a m M a n a g e r . S e r i a l i z a b l e D i a g r a m > < / A r r a y O f D i a g r a m M a n a g e r . S e r i a l i z a b l e D i a g r a m > ] ] > < / C u s t o m C o n t e n t > < / G e m i n i > 
</file>

<file path=customXml/item42.xml>��< ? x m l   v e r s i o n = " 1 . 0 "   e n c o d i n g = " U T F - 1 6 " ? > < G e m i n i   x m l n s = " h t t p : / / g e m i n i / p i v o t c u s t o m i z a t i o n / 2 5 5 3 4 6 c 5 - 9 b c 5 - 4 1 8 9 - 8 b 8 b - 8 b 1 4 b 9 8 8 7 f e 5 " > < C u s t o m C o n t e n t > < ! [ C D A T A [ < ? x m l   v e r s i o n = " 1 . 0 "   e n c o d i n g = " u t f - 1 6 " ? > < S e t t i n g s > < C a l c u l a t e d F i e l d s > < i t e m > < M e a s u r e N a m e > A c t u a l   A m o u n t < / M e a s u r e N a m e > < D i s p l a y N a m e > A c t u a l   A m o u n t < / D i s p l a y N a m e > < V i s i b l e > F a l s e < / V i s i b l e > < / i t e m > < i t e m > < M e a s u r e N a m e > A c t u a l   A m o u n t   w /   R e p o r t   S i g n < / M e a s u r e N a m e > < D i s p l a y N a m e > A c t u a l   A m o u n t   w /   R e p o r t   S i g n < / D i s p l a y N a m e > < V i s i b l e > F a l s e < / V i s i b l e > < / i t e m > < i t e m > < M e a s u r e N a m e > A c t u a l   A m o u n t   w /   C a l c u l a t i o n   S i g n < / M e a s u r e N a m e > < D i s p l a y N a m e > A c t u a l   A m o u n t   w /   C a l c u l a t i o n   S i g n < / D i s p l a y N a m e > < V i s i b l e > F a l s e < / V i s i b l e > < / i t e m > < i t e m > < M e a s u r e N a m e > A c t u a l   R u n n i n g   S u m < / M e a s u r e N a m e > < D i s p l a y N a m e > A c t u a l   R u n n i n g   S u m < / D i s p l a y N a m e > < V i s i b l e > F a l s e < / V i s i b l e > < / i t e m > < i t e m > < M e a s u r e N a m e > A c t u a l   T o t a l   E x p e n s e s < / M e a s u r e N a m e > < D i s p l a y N a m e > A c t u a l   T o t a l   E x p e n s e s < / D i s p l a y N a m e > < V i s i b l e > F a l s e < / V i s i b l e > < / i t e m > < i t e m > < M e a s u r e N a m e > A c t u a l   H e a d e r   A m o u n t < / M e a s u r e N a m e > < D i s p l a y N a m e > A c t u a l   H e a d e r   A m o u n t < / D i s p l a y N a m e > < V i s i b l e > F a l s e < / V i s i b l e > < / i t e m > < i t e m > < M e a s u r e N a m e > A c t u a l   R e p o r t   A m o u n t < / M e a s u r e N a m e > < D i s p l a y N a m e > A c t u a l   R e p o r t   A m o u n t < / D i s p l a y N a m e > < V i s i b l e > F a l s e < / V i s i b l e > < / i t e m > < i t e m > < M e a s u r e N a m e > H e a d e r   D e t a i l < / M e a s u r e N a m e > < D i s p l a y N a m e > H e a d e r   D e t a i l < / D i s p l a y N a m e > < V i s i b l e > F a l s e < / V i s i b l e > < / i t e m > < i t e m > < M e a s u r e N a m e > H e a d e r   C a l c u l a t i o n < / M e a s u r e N a m e > < D i s p l a y N a m e > H e a d e r   C a l c u l a t i o n < / D i s p l a y N a m e > < V i s i b l e > F a l s e < / V i s i b l e > < / i t e m > < i t e m > < M e a s u r e N a m e > A c c o u n t   I s F i l t e r e d < / M e a s u r e N a m e > < D i s p l a y N a m e > A c c o u n t   I s F i l t e r e d < / D i s p l a y N a m e > < V i s i b l e > F a l s e < / V i s i b l e > < / i t e m > < i t e m > < M e a s u r e N a m e > B u d g e t   A m o u n t < / M e a s u r e N a m e > < D i s p l a y N a m e > B u d g e t   A m o u n t < / D i s p l a y N a m e > < V i s i b l e > F a l s e < / V i s i b l e > < / i t e m > < i t e m > < M e a s u r e N a m e > B u d g e t   A m o u n t   w /   R e p o r t   S i g n < / M e a s u r e N a m e > < D i s p l a y N a m e > B u d g e t   A m o u n t   w /   R e p o r t   S i g n < / D i s p l a y N a m e > < V i s i b l e > F a l s e < / V i s i b l e > < / i t e m > < i t e m > < M e a s u r e N a m e > B u d g e t   A m o u n t   w /   C a l c u l a t i o n   S i g n < / M e a s u r e N a m e > < D i s p l a y N a m e > B u d g e t   A m o u n t   w /   C a l c u l a t i o n   S i g n < / D i s p l a y N a m e > < V i s i b l e > F a l s e < / V i s i b l e > < / i t e m > < i t e m > < M e a s u r e N a m e > B u d g e t   R u n n i n g   S u m < / M e a s u r e N a m e > < D i s p l a y N a m e > B u d g e t   R u n n i n g   S u m < / D i s p l a y N a m e > < V i s i b l e > F a l s e < / V i s i b l e > < / i t e m > < i t e m > < M e a s u r e N a m e > B u d g e t   T o t a l   E x p e n s e < / M e a s u r e N a m e > < D i s p l a y N a m e > B u d g e t   T o t a l   E x p e n s e < / D i s p l a y N a m e > < V i s i b l e > F a l s e < / V i s i b l e > < / i t e m > < i t e m > < M e a s u r e N a m e > B u d g e t   H e a d e r   A m o u n t < / M e a s u r e N a m e > < D i s p l a y N a m e > B u d g e t   H e a d e r   A m o u n t < / D i s p l a y N a m e > < V i s i b l e > F a l s e < / V i s i b l e > < / i t e m > < i t e m > < M e a s u r e N a m e > B u d g e t   R e p o r t   A m o u n t < / M e a s u r e N a m e > < D i s p l a y N a m e > B u d g e t   R e p o r t   A m o u n t < / D i s p l a y N a m e > < V i s i b l e > F a l s e < / V i s i b l e > < / i t e m > < i t e m > < M e a s u r e N a m e > V a r   $ < / M e a s u r e N a m e > < D i s p l a y N a m e > V a r   $ < / D i s p l a y N a m e > < V i s i b l e > F a l s e < / V i s i b l e > < / i t e m > < i t e m > < M e a s u r e N a m e > V a r   % < / M e a s u r e N a m e > < D i s p l a y N a m e > V a r   % < / D i s p l a y N a m e > < V i s i b l e > F a l s e < / V i s i b l e > < / i t e m > < i t e m > < M e a s u r e N a m e > A c t u a l   P r i o r   F i s c a l   Y e a r < / M e a s u r e N a m e > < D i s p l a y N a m e > A c t u a l   P r i o r   F i s c a l   Y e a r < / D i s p l a y N a m e > < V i s i b l e > F a l s e < / V i s i b l e > < / i t e m > < i t e m > < M e a s u r e N a m e > A c t u a l   P r i o r   Q u a r t e r < / M e a s u r e N a m e > < D i s p l a y N a m e > A c t u a l   P r i o r   Q u a r t e r < / D i s p l a y N a m e > < V i s i b l e > F a l s e < / V i s i b l e > < / i t e m > < i t e m > < M e a s u r e N a m e > A c t u a l   P r i o r   P e r i o d   A m o u n t < / M e a s u r e N a m e > < D i s p l a y N a m e > A c t u a l   P r i o r   P e r i o d   A m o u n t < / D i s p l a y N a m e > < V i s i b l e > F a l s e < / V i s i b l e > < / i t e m > < i t e m > < M e a s u r e N a m e > C h a n g e   $   v s   P r i o r   P e r i o d < / M e a s u r e N a m e > < D i s p l a y N a m e > C h a n g e   $   v s   P r i o r   P e r i o d < / D i s p l a y N a m e > < V i s i b l e > F a l s e < / V i s i b l e > < / i t e m > < i t e m > < M e a s u r e N a m e > C h a n g e   %   v s   P r i o r   P e r i o d < / M e a s u r e N a m e > < D i s p l a y N a m e > C h a n g e   %   v s   P r i o r   P e r i o d < / D i s p l a y N a m e > < V i s i b l e > F a l s e < / V i s i b l e > < / i t e m > < i t e m > < M e a s u r e N a m e > A c t u a l   B a s e   Y e a r   A m o u n t < / M e a s u r e N a m e > < D i s p l a y N a m e > A c t u a l   B a s e   Y e a r   A m o u n t < / D i s p l a y N a m e > < V i s i b l e > F a l s e < / V i s i b l e > < / i t e m > < i t e m > < M e a s u r e N a m e > A c t u a l   Y o Y % < / M e a s u r e N a m e > < D i s p l a y N a m e > A c t u a l   Y o Y % < / D i s p l a y N a m e > < V i s i b l e > F a l s e < / V i s i b l e > < / i t e m > < i t e m > < M e a s u r e N a m e > A c t u a l   B a s e   Q u a r t e r   A m o u n t < / M e a s u r e N a m e > < D i s p l a y N a m e > A c t u a l   B a s e   Q u a r t e r   A m o u n t < / D i s p l a y N a m e > < V i s i b l e > F a l s e < / V i s i b l e > < / i t e m > < i t e m > < M e a s u r e N a m e > A c t u a l   B a s e   P e r i o d   A m o u n t < / M e a s u r e N a m e > < D i s p l a y N a m e > A c t u a l   B a s e   P e r i o d   A m o u n t < / D i s p l a y N a m e > < V i s i b l e > F a l s e < / V i s i b l e > < / i t e m > < i t e m > < M e a s u r e N a m e > G r o w t h   $ < / M e a s u r e N a m e > < D i s p l a y N a m e > G r o w t h   $ < / D i s p l a y N a m e > < V i s i b l e > F a l s e < / V i s i b l e > < / i t e m > < i t e m > < M e a s u r e N a m e > G r o w t h   % < / M e a s u r e N a m e > < D i s p l a y N a m e > G r o w t h   % < / D i s p l a y N a m e > < V i s i b l e > F a l s e < / V i s i b l e > < / i t e m > < i t e m > < M e a s u r e N a m e > A c t u a l   S a m e   Q u a r t e r   L a s t   Y e a r < / M e a s u r e N a m e > < D i s p l a y N a m e > A c t u a l   S a m e   Q u a r t e r   L a s t   Y e a r < / D i s p l a y N a m e > < V i s i b l e > F a l s e < / V i s i b l e > < / i t e m > < i t e m > < M e a s u r e N a m e > A c t u a l   Q o Q $ < / M e a s u r e N a m e > < D i s p l a y N a m e > A c t u a l   Q o Q $ < / D i s p l a y N a m e > < V i s i b l e > F a l s e < / V i s i b l e > < / i t e m > < i t e m > < M e a s u r e N a m e > A c t u a l   Q o Q % < / M e a s u r e N a m e > < D i s p l a y N a m e > A c t u a l   Q o Q % < / D i s p l a y N a m e > < V i s i b l e > F a l s e < / V i s i b l e > < / i t e m > < i t e m > < M e a s u r e N a m e > A c t u a l   P o P % < / M e a s u r e N a m e > < D i s p l a y N a m e > A c t u a l   P o P % < / D i s p l a y N a m e > < V i s i b l e > F a l s e < / V i s i b l e > < / i t e m > < i t e m > < M e a s u r e N a m e > A c t u a l   C u m u l a t i v e   A m o u n t < / M e a s u r e N a m e > < D i s p l a y N a m e > A c t u a l   C u m u l a t i v e   A m o u n t < / D i s p l a y N a m e > < V i s i b l e > F a l s e < / V i s i b l e > < / i t e m > < i t e m > < M e a s u r e N a m e > S u b - h e a d e r   I s F i l t e r e d < / M e a s u r e N a m e > < D i s p l a y N a m e > S u b - h e a d e r   I s F i l t e r e d < / D i s p l a y N a m e > < V i s i b l e > F a l s e < / V i s i b l e > < / i t e m > < i t e m > < M e a s u r e N a m e > S u b   H e a d e r   D e t a i l < / M e a s u r e N a m e > < D i s p l a y N a m e > S u b   H e a d e r   D e t a i l < / D i s p l a y N a m e > < V i s i b l e > F a l s e < / V i s i b l e > < / i t e m > < i t e m > < M e a s u r e N a m e > P L   A m o u n t < / M e a s u r e N a m e > < D i s p l a y N a m e > P L   A m o u n t < / D i s p l a y N a m e > < V i s i b l e > F a l s e < / V i s i b l e > < / i t e m > < i t e m > < M e a s u r e N a m e > S c e n a r i o   S e l e c t e d < / M e a s u r e N a m e > < D i s p l a y N a m e > S c e n a r i o   S e l e c t e d < / D i s p l a y N a m e > < V i s i b l e > F a l s e < / V i s i b l e > < / i t e m > < i t e m > < M e a s u r e N a m e > S u m   M e t h o d   S e l e c t e d < / M e a s u r e N a m e > < D i s p l a y N a m e > S u m   M e t h o d   S e l e c t e d < / D i s p l a y N a m e > < V i s i b l e > F a l s e < / V i s i b l e > < / i t e m > < i t e m > < M e a s u r e N a m e > P L   S l i c e r   S e l e c t e d < / M e a s u r e N a m e > < D i s p l a y N a m e > P L   S l i c e r   S e l e c t e d < / D i s p l a y N a m e > < V i s i b l e > F a l s e < / V i s i b l e > < / i t e m > < i t e m > < M e a s u r e N a m e > B u d g e t   C u m u l a t i v e   A m o u n t < / M e a s u r e N a m e > < D i s p l a y N a m e > B u d g e t   C u m u l a t i v e   A m o u n t < / D i s p l a y N a m e > < V i s i b l e > F a l s e < / V i s i b l e > < / i t e m > < i t e m > < M e a s u r e N a m e > H o r A n a l y s i s   S e l e c t e d < / M e a s u r e N a m e > < D i s p l a y N a m e > H o r A n a l y s i s   S e l e c t e d < / D i s p l a y N a m e > < V i s i b l e > F a l s e < / V i s i b l e > < / i t e m > < i t e m > < M e a s u r e N a m e > H o r i z o n t a l   A n a l y s i s   A m o u n t < / M e a s u r e N a m e > < D i s p l a y N a m e > H o r i z o n t a l   A n a l y s i s   A m o u n t < / D i s p l a y N a m e > < V i s i b l e > F a l s e < / V i s i b l e > < / i t e m > < i t e m > < M e a s u r e N a m e > R e v e n u e < / M e a s u r e N a m e > < D i s p l a y N a m e > R e v e n u e < / D i s p l a y N a m e > < V i s i b l e > F a l s e < / V i s i b l e > < / i t e m > < i t e m > < M e a s u r e N a m e > %   O v e r   R e v e n u e < / M e a s u r e N a m e > < D i s p l a y N a m e > %   O v e r   R e v e n u e < / D i s p l a y N a m e > < V i s i b l e > F a l s e < / V i s i b l e > < / i t e m > < i t e m > < M e a s u r e N a m e > R e v e n u e   C u m u l a t i v e < / M e a s u r e N a m e > < D i s p l a y N a m e > R e v e n u e   C u m u l a t i v e < / D i s p l a y N a m e > < V i s i b l e > F a l s e < / V i s i b l e > < / i t e m > < i t e m > < M e a s u r e N a m e > %   O v e r   R e v e n u e   C u m u l a t i v e < / M e a s u r e N a m e > < D i s p l a y N a m e > %   O v e r   R e v e n u e   C u m u l a t i v e < / D i s p l a y N a m e > < V i s i b l e > F a l s e < / V i s i b l e > < / i t e m > < i t e m > < M e a s u r e N a m e > V e r t i c a l   A n a l y s i s   A m o u n t < / M e a s u r e N a m e > < D i s p l a y N a m e > V e r t i c a l   A n a l y s i s   A m o u n t < / D i s p l a y N a m e > < V i s i b l e > F a l s e < / V i s i b l e > < / i t e m > < i t e m > < M e a s u r e N a m e > V a r   $   C u m u l a t i v e < / M e a s u r e N a m e > < D i s p l a y N a m e > V a r   $   C u m u l a t i v e < / D i s p l a y N a m e > < V i s i b l e > F a l s e < / V i s i b l e > < / i t e m > < i t e m > < M e a s u r e N a m e > V a r   %   C u m u l a t i v e < / M e a s u r e N a m e > < D i s p l a y N a m e > V a r   %   C u m u l a t i v e < / D i s p l a y N a m e > < V i s i b l e > F a l s e < / V i s i b l e > < / i t e m > < i t e m > < M e a s u r e N a m e > V a r i a n c e   S l i c e r   S e l e c t e d < / M e a s u r e N a m e > < D i s p l a y N a m e > V a r i a n c e   S l i c e r   S e l e c t e d < / D i s p l a y N a m e > < V i s i b l e > F a l s e < / V i s i b l e > < / i t e m > < i t e m > < M e a s u r e N a m e > V a r i a n c e   A n a l y s i s   A m o u n t < / M e a s u r e N a m e > < D i s p l a y N a m e > V a r i a n c e   A n a l y s i s   A m o u n t < / D i s p l a y N a m e > < V i s i b l e > F a l s e < / V i s i b l e > < / i t e m > < i t e m > < M e a s u r e N a m e > P e r i o d   S e l e c t e d < / M e a s u r e N a m e > < D i s p l a y N a m e > P e r i o d   S e l e c t e d < / D i s p l a y N a m e > < V i s i b l e > F a l s e < / V i s i b l e > < / i t e m > < i t e m > < M e a s u r e N a m e > D B   A c t u a l   A c c o u n t   A m o u n t < / M e a s u r e N a m e > < D i s p l a y N a m e > D B   A c t u a l   A c c o u n t   A m o u n t < / D i s p l a y N a m e > < V i s i b l e > F a l s e < / V i s i b l e > < / i t e m > < i t e m > < M e a s u r e N a m e > D B   B u d g e t   A c c o u n t   A m o u n t < / M e a s u r e N a m e > < D i s p l a y N a m e > D B   B u d g e t   A c c o u n t   A m o u n t < / D i s p l a y N a m e > < V i s i b l e > F a l s e < / V i s i b l e > < / i t e m > < i t e m > < M e a s u r e N a m e > D B   V a r   $   A m o u n t < / M e a s u r e N a m e > < D i s p l a y N a m e > D B   V a r   $   A m o u n t < / D i s p l a y N a m e > < V i s i b l e > F a l s e < / V i s i b l e > < / i t e m > < i t e m > < M e a s u r e N a m e > D B   V a r   %   A m o u n t < / M e a s u r e N a m e > < D i s p l a y N a m e > D B   V a r   %   A m o u n t < / D i s p l a y N a m e > < V i s i b l e > F a l s e < / V i s i b l e > < / i t e m > < i t e m > < M e a s u r e N a m e > T i m e   I n t e r v a l   S e l e c t e d < / M e a s u r e N a m e > < D i s p l a y N a m e > T i m e   I n t e r v a l   S e l e c t e d < / D i s p l a y N a m e > < V i s i b l e > F a l s e < / V i s i b l e > < / i t e m > < i t e m > < M e a s u r e N a m e > A c t u a l   R e p o r t   A m o u n t   w /   T i m e   F i l t e r < / M e a s u r e N a m e > < D i s p l a y N a m e > A c t u a l   R e p o r t   A m o u n t   w /   T i m e   F i l t e r < / D i s p l a y N a m e > < V i s i b l e > F a l s e < / V i s i b l e > < / i t e m > < i t e m > < M e a s u r e N a m e > V a r   $   w /   T i m e   F i l t e r < / M e a s u r e N a m e > < D i s p l a y N a m e > V a r   $   w /   T i m e   F i l t e r < / D i s p l a y N a m e > < V i s i b l e > F a l s e < / V i s i b l e > < / i t e m > < i t e m > < M e a s u r e N a m e > V a r   %   w /   T i m e   F i l t e r < / M e a s u r e N a m e > < D i s p l a y N a m e > V a r   %   w /   T i m e   F i l t e r < / D i s p l a y N a m e > < V i s i b l e > F a l s e < / V i s i b l e > < / i t e m > < i t e m > < M e a s u r e N a m e > G r o w t h   %   w /   T i m e   F i l t e r < / M e a s u r e N a m e > < D i s p l a y N a m e > G r o w t h   %   w /   T i m e   F i l t e r < / D i s p l a y N a m e > < V i s i b l e > F a l s e < / V i s i b l e > < / i t e m > < i t e m > < M e a s u r e N a m e > %   O v e r   R e v e n u e   w /   T i m e   F i l t e r < / M e a s u r e N a m e > < D i s p l a y N a m e > %   O v e r   R e v e n u e   w /   T i m e   F i l t e r < / D i s p l a y N a m e > < V i s i b l e > F a l s e < / V i s i b l e > < / i t e m > < / C a l c u l a t e d F i e l d s > < S A H o s t H a s h > 0 < / S A H o s t H a s h > < G e m i n i F i e l d L i s t V i s i b l e > T r u e < / G e m i n i F i e l d L i s t V i s i b l e > < / S e t t i n g s > ] ] > < / C u s t o m C o n t e n t > < / G e m i n i > 
</file>

<file path=customXml/item43.xml>��< ? x m l   v e r s i o n = " 1 . 0 "   e n c o d i n g = " U T F - 1 6 " ? > < G e m i n i   x m l n s = " h t t p : / / g e m i n i / p i v o t c u s t o m i z a t i o n / 2 c 4 c b 6 c 4 - a 3 8 f - 4 4 e 4 - 9 4 a 7 - b c 8 6 0 a 5 5 9 2 e c " > < C u s t o m C o n t e n t > < ! [ C D A T A [ < ? x m l   v e r s i o n = " 1 . 0 "   e n c o d i n g = " u t f - 1 6 " ? > < S e t t i n g s > < C a l c u l a t e d F i e l d s > < i t e m > < M e a s u r e N a m e > A c t u a l   A m o u n t < / M e a s u r e N a m e > < D i s p l a y N a m e > A c t u a l   A m o u n t < / D i s p l a y N a m e > < V i s i b l e > F a l s e < / V i s i b l e > < / i t e m > < i t e m > < M e a s u r e N a m e > A c t u a l   A m o u n t   w /   R e p o r t   S i g n < / M e a s u r e N a m e > < D i s p l a y N a m e > A c t u a l   A m o u n t   w /   R e p o r t   S i g n < / D i s p l a y N a m e > < V i s i b l e > F a l s e < / V i s i b l e > < / i t e m > < i t e m > < M e a s u r e N a m e > A c t u a l   A m o u n t   w /   C a l c u l a t i o n   S i g n < / M e a s u r e N a m e > < D i s p l a y N a m e > A c t u a l   A m o u n t   w /   C a l c u l a t i o n   S i g n < / D i s p l a y N a m e > < V i s i b l e > F a l s e < / V i s i b l e > < / i t e m > < i t e m > < M e a s u r e N a m e > A c t u a l   R u n n i n g   S u m < / M e a s u r e N a m e > < D i s p l a y N a m e > A c t u a l   R u n n i n g   S u m < / D i s p l a y N a m e > < V i s i b l e > F a l s e < / V i s i b l e > < / i t e m > < i t e m > < M e a s u r e N a m e > A c t u a l   T o t a l   E x p e n s e s < / M e a s u r e N a m e > < D i s p l a y N a m e > A c t u a l   T o t a l   E x p e n s e s < / D i s p l a y N a m e > < V i s i b l e > F a l s e < / V i s i b l e > < / i t e m > < i t e m > < M e a s u r e N a m e > A c t u a l   H e a d e r   A m o u n t < / M e a s u r e N a m e > < D i s p l a y N a m e > A c t u a l   H e a d e r   A m o u n t < / D i s p l a y N a m e > < V i s i b l e > F a l s e < / V i s i b l e > < / i t e m > < i t e m > < M e a s u r e N a m e > A c t u a l   R e p o r t   A m o u n t < / M e a s u r e N a m e > < D i s p l a y N a m e > A c t u a l   R e p o r t   A m o u n t < / D i s p l a y N a m e > < V i s i b l e > F a l s e < / V i s i b l e > < / i t e m > < i t e m > < M e a s u r e N a m e > H e a d e r   D e t a i l < / M e a s u r e N a m e > < D i s p l a y N a m e > H e a d e r   D e t a i l < / D i s p l a y N a m e > < V i s i b l e > F a l s e < / V i s i b l e > < / i t e m > < i t e m > < M e a s u r e N a m e > H e a d e r   C a l c u l a t i o n < / M e a s u r e N a m e > < D i s p l a y N a m e > H e a d e r   C a l c u l a t i o n < / D i s p l a y N a m e > < V i s i b l e > F a l s e < / V i s i b l e > < / i t e m > < i t e m > < M e a s u r e N a m e > A c c o u n t   I s F i l t e r e d < / M e a s u r e N a m e > < D i s p l a y N a m e > A c c o u n t   I s F i l t e r e d < / D i s p l a y N a m e > < V i s i b l e > F a l s e < / V i s i b l e > < / i t e m > < i t e m > < M e a s u r e N a m e > B u d g e t   A m o u n t < / M e a s u r e N a m e > < D i s p l a y N a m e > B u d g e t   A m o u n t < / D i s p l a y N a m e > < V i s i b l e > F a l s e < / V i s i b l e > < / i t e m > < i t e m > < M e a s u r e N a m e > B u d g e t   A m o u n t   w /   R e p o r t   S i g n < / M e a s u r e N a m e > < D i s p l a y N a m e > B u d g e t   A m o u n t   w /   R e p o r t   S i g n < / D i s p l a y N a m e > < V i s i b l e > F a l s e < / V i s i b l e > < / i t e m > < i t e m > < M e a s u r e N a m e > B u d g e t   A m o u n t   w /   C a l c u l a t i o n   S i g n < / M e a s u r e N a m e > < D i s p l a y N a m e > B u d g e t   A m o u n t   w /   C a l c u l a t i o n   S i g n < / D i s p l a y N a m e > < V i s i b l e > F a l s e < / V i s i b l e > < / i t e m > < i t e m > < M e a s u r e N a m e > B u d g e t   R u n n i n g   S u m < / M e a s u r e N a m e > < D i s p l a y N a m e > B u d g e t   R u n n i n g   S u m < / D i s p l a y N a m e > < V i s i b l e > F a l s e < / V i s i b l e > < / i t e m > < i t e m > < M e a s u r e N a m e > B u d g e t   T o t a l   E x p e n s e < / M e a s u r e N a m e > < D i s p l a y N a m e > B u d g e t   T o t a l   E x p e n s e < / D i s p l a y N a m e > < V i s i b l e > F a l s e < / V i s i b l e > < / i t e m > < i t e m > < M e a s u r e N a m e > B u d g e t   H e a d e r   A m o u n t < / M e a s u r e N a m e > < D i s p l a y N a m e > B u d g e t   H e a d e r   A m o u n t < / D i s p l a y N a m e > < V i s i b l e > F a l s e < / V i s i b l e > < / i t e m > < i t e m > < M e a s u r e N a m e > B u d g e t   R e p o r t   A m o u n t < / M e a s u r e N a m e > < D i s p l a y N a m e > B u d g e t   R e p o r t   A m o u n t < / D i s p l a y N a m e > < V i s i b l e > F a l s e < / V i s i b l e > < / i t e m > < i t e m > < M e a s u r e N a m e > V a r   $ < / M e a s u r e N a m e > < D i s p l a y N a m e > V a r   $ < / D i s p l a y N a m e > < V i s i b l e > F a l s e < / V i s i b l e > < / i t e m > < i t e m > < M e a s u r e N a m e > V a r   % < / M e a s u r e N a m e > < D i s p l a y N a m e > V a r   % < / D i s p l a y N a m e > < V i s i b l e > F a l s e < / V i s i b l e > < / i t e m > < i t e m > < M e a s u r e N a m e > A c t u a l   P r i o r   F i s c a l   Y e a r < / M e a s u r e N a m e > < D i s p l a y N a m e > A c t u a l   P r i o r   F i s c a l   Y e a r < / D i s p l a y N a m e > < V i s i b l e > F a l s e < / V i s i b l e > < / i t e m > < i t e m > < M e a s u r e N a m e > A c t u a l   P r i o r   Q u a r t e r < / M e a s u r e N a m e > < D i s p l a y N a m e > A c t u a l   P r i o r   Q u a r t e r < / D i s p l a y N a m e > < V i s i b l e > F a l s e < / V i s i b l e > < / i t e m > < i t e m > < M e a s u r e N a m e > A c t u a l   P r i o r   P e r i o d   A m o u n t < / M e a s u r e N a m e > < D i s p l a y N a m e > A c t u a l   P r i o r   P e r i o d   A m o u n t < / D i s p l a y N a m e > < V i s i b l e > F a l s e < / V i s i b l e > < / i t e m > < i t e m > < M e a s u r e N a m e > C h a n g e   $   v s   P r i o r   P e r i o d < / M e a s u r e N a m e > < D i s p l a y N a m e > C h a n g e   $   v s   P r i o r   P e r i o d < / D i s p l a y N a m e > < V i s i b l e > F a l s e < / V i s i b l e > < / i t e m > < i t e m > < M e a s u r e N a m e > C h a n g e   %   v s   P r i o r   P e r i o d < / M e a s u r e N a m e > < D i s p l a y N a m e > C h a n g e   %   v s   P r i o r   P e r i o d < / D i s p l a y N a m e > < V i s i b l e > F a l s e < / V i s i b l e > < / i t e m > < i t e m > < M e a s u r e N a m e > A c t u a l   B a s e   Y e a r   A m o u n t < / M e a s u r e N a m e > < D i s p l a y N a m e > A c t u a l   B a s e   Y e a r   A m o u n t < / D i s p l a y N a m e > < V i s i b l e > F a l s e < / V i s i b l e > < / i t e m > < i t e m > < M e a s u r e N a m e > A c t u a l   Y o Y % < / M e a s u r e N a m e > < D i s p l a y N a m e > A c t u a l   Y o Y % < / D i s p l a y N a m e > < V i s i b l e > F a l s e < / V i s i b l e > < / i t e m > < i t e m > < M e a s u r e N a m e > A c t u a l   B a s e   Q u a r t e r   A m o u n t < / M e a s u r e N a m e > < D i s p l a y N a m e > A c t u a l   B a s e   Q u a r t e r   A m o u n t < / D i s p l a y N a m e > < V i s i b l e > F a l s e < / V i s i b l e > < / i t e m > < i t e m > < M e a s u r e N a m e > A c t u a l   B a s e   P e r i o d   A m o u n t < / M e a s u r e N a m e > < D i s p l a y N a m e > A c t u a l   B a s e   P e r i o d   A m o u n t < / D i s p l a y N a m e > < V i s i b l e > F a l s e < / V i s i b l e > < / i t e m > < i t e m > < M e a s u r e N a m e > G r o w t h   $ < / M e a s u r e N a m e > < D i s p l a y N a m e > G r o w t h   $ < / D i s p l a y N a m e > < V i s i b l e > F a l s e < / V i s i b l e > < / i t e m > < i t e m > < M e a s u r e N a m e > G r o w t h   % < / M e a s u r e N a m e > < D i s p l a y N a m e > G r o w t h   % < / D i s p l a y N a m e > < V i s i b l e > F a l s e < / V i s i b l e > < / i t e m > < i t e m > < M e a s u r e N a m e > A c t u a l   S a m e   Q u a r t e r   L a s t   Y e a r < / M e a s u r e N a m e > < D i s p l a y N a m e > A c t u a l   S a m e   Q u a r t e r   L a s t   Y e a r < / D i s p l a y N a m e > < V i s i b l e > F a l s e < / V i s i b l e > < / i t e m > < i t e m > < M e a s u r e N a m e > A c t u a l   Q o Q $ < / M e a s u r e N a m e > < D i s p l a y N a m e > A c t u a l   Q o Q $ < / D i s p l a y N a m e > < V i s i b l e > F a l s e < / V i s i b l e > < / i t e m > < i t e m > < M e a s u r e N a m e > A c t u a l   Q o Q % < / M e a s u r e N a m e > < D i s p l a y N a m e > A c t u a l   Q o Q % < / D i s p l a y N a m e > < V i s i b l e > F a l s e < / V i s i b l e > < / i t e m > < i t e m > < M e a s u r e N a m e > A c t u a l   P o P % < / M e a s u r e N a m e > < D i s p l a y N a m e > A c t u a l   P o P % < / D i s p l a y N a m e > < V i s i b l e > F a l s e < / V i s i b l e > < / i t e m > < i t e m > < M e a s u r e N a m e > A c t u a l   C u m u l a t i v e   A m o u n t < / M e a s u r e N a m e > < D i s p l a y N a m e > A c t u a l   C u m u l a t i v e   A m o u n t < / D i s p l a y N a m e > < V i s i b l e > F a l s e < / V i s i b l e > < / i t e m > < i t e m > < M e a s u r e N a m e > S u b - h e a d e r   I s F i l t e r e d < / M e a s u r e N a m e > < D i s p l a y N a m e > S u b - h e a d e r   I s F i l t e r e d < / D i s p l a y N a m e > < V i s i b l e > F a l s e < / V i s i b l e > < / i t e m > < i t e m > < M e a s u r e N a m e > S u b   H e a d e r   D e t a i l < / M e a s u r e N a m e > < D i s p l a y N a m e > S u b   H e a d e r   D e t a i l < / D i s p l a y N a m e > < V i s i b l e > F a l s e < / V i s i b l e > < / i t e m > < i t e m > < M e a s u r e N a m e > P L   A m o u n t < / M e a s u r e N a m e > < D i s p l a y N a m e > P L   A m o u n t < / D i s p l a y N a m e > < V i s i b l e > F a l s e < / V i s i b l e > < / i t e m > < i t e m > < M e a s u r e N a m e > S c e n a r i o   S e l e c t e d < / M e a s u r e N a m e > < D i s p l a y N a m e > S c e n a r i o   S e l e c t e d < / D i s p l a y N a m e > < V i s i b l e > F a l s e < / V i s i b l e > < / i t e m > < i t e m > < M e a s u r e N a m e > S u m   M e t h o d   S e l e c t e d < / M e a s u r e N a m e > < D i s p l a y N a m e > S u m   M e t h o d   S e l e c t e d < / D i s p l a y N a m e > < V i s i b l e > F a l s e < / V i s i b l e > < / i t e m > < i t e m > < M e a s u r e N a m e > P L   S l i c e r   S e l e c t e d < / M e a s u r e N a m e > < D i s p l a y N a m e > P L   S l i c e r   S e l e c t e d < / D i s p l a y N a m e > < V i s i b l e > F a l s e < / V i s i b l e > < / i t e m > < i t e m > < M e a s u r e N a m e > B u d g e t   C u m u l a t i v e   A m o u n t < / M e a s u r e N a m e > < D i s p l a y N a m e > B u d g e t   C u m u l a t i v e   A m o u n t < / D i s p l a y N a m e > < V i s i b l e > F a l s e < / V i s i b l e > < / i t e m > < i t e m > < M e a s u r e N a m e > H o r A n a l y s i s   S e l e c t e d < / M e a s u r e N a m e > < D i s p l a y N a m e > H o r A n a l y s i s   S e l e c t e d < / D i s p l a y N a m e > < V i s i b l e > F a l s e < / V i s i b l e > < / i t e m > < i t e m > < M e a s u r e N a m e > H o r i z o n t a l   A n a l y s i s   A m o u n t < / M e a s u r e N a m e > < D i s p l a y N a m e > H o r i z o n t a l   A n a l y s i s   A m o u n t < / D i s p l a y N a m e > < V i s i b l e > F a l s e < / V i s i b l e > < / i t e m > < i t e m > < M e a s u r e N a m e > R e v e n u e < / M e a s u r e N a m e > < D i s p l a y N a m e > R e v e n u e < / D i s p l a y N a m e > < V i s i b l e > F a l s e < / V i s i b l e > < / i t e m > < i t e m > < M e a s u r e N a m e > %   O v e r   R e v e n u e < / M e a s u r e N a m e > < D i s p l a y N a m e > %   O v e r   R e v e n u e < / D i s p l a y N a m e > < V i s i b l e > F a l s e < / V i s i b l e > < / i t e m > < i t e m > < M e a s u r e N a m e > R e v e n u e   C u m u l a t i v e < / M e a s u r e N a m e > < D i s p l a y N a m e > R e v e n u e   C u m u l a t i v e < / D i s p l a y N a m e > < V i s i b l e > F a l s e < / V i s i b l e > < / i t e m > < i t e m > < M e a s u r e N a m e > %   O v e r   R e v e n u e   C u m u l a t i v e < / M e a s u r e N a m e > < D i s p l a y N a m e > %   O v e r   R e v e n u e   C u m u l a t i v e < / D i s p l a y N a m e > < V i s i b l e > F a l s e < / V i s i b l e > < / i t e m > < i t e m > < M e a s u r e N a m e > V e r t i c a l   A n a l y s i s   A m o u n t < / M e a s u r e N a m e > < D i s p l a y N a m e > V e r t i c a l   A n a l y s i s   A m o u n t < / D i s p l a y N a m e > < V i s i b l e > F a l s e < / V i s i b l e > < / i t e m > < i t e m > < M e a s u r e N a m e > V a r   $   C u m u l a t i v e < / M e a s u r e N a m e > < D i s p l a y N a m e > V a r   $   C u m u l a t i v e < / D i s p l a y N a m e > < V i s i b l e > F a l s e < / V i s i b l e > < / i t e m > < i t e m > < M e a s u r e N a m e > V a r   %   C u m u l a t i v e < / M e a s u r e N a m e > < D i s p l a y N a m e > V a r   %   C u m u l a t i v e < / D i s p l a y N a m e > < V i s i b l e > F a l s e < / V i s i b l e > < / i t e m > < i t e m > < M e a s u r e N a m e > V a r i a n c e   S l i c e r   S e l e c t e d < / M e a s u r e N a m e > < D i s p l a y N a m e > V a r i a n c e   S l i c e r   S e l e c t e d < / D i s p l a y N a m e > < V i s i b l e > F a l s e < / V i s i b l e > < / i t e m > < i t e m > < M e a s u r e N a m e > V a r i a n c e   A n a l y s i s   A m o u n t < / M e a s u r e N a m e > < D i s p l a y N a m e > V a r i a n c e   A n a l y s i s   A m o u n t < / D i s p l a y N a m e > < V i s i b l e > F a l s e < / V i s i b l e > < / i t e m > < i t e m > < M e a s u r e N a m e > P e r i o d   S e l e c t e d < / M e a s u r e N a m e > < D i s p l a y N a m e > P e r i o d   S e l e c t e d < / D i s p l a y N a m e > < V i s i b l e > F a l s e < / V i s i b l e > < / i t e m > < i t e m > < M e a s u r e N a m e > D B   A c t u a l   A c c o u n t   A m o u n t < / M e a s u r e N a m e > < D i s p l a y N a m e > D B   A c t u a l   A c c o u n t   A m o u n t < / D i s p l a y N a m e > < V i s i b l e > F a l s e < / V i s i b l e > < / i t e m > < i t e m > < M e a s u r e N a m e > D B   B u d g e t   A c c o u n t   A m o u n t < / M e a s u r e N a m e > < D i s p l a y N a m e > D B   B u d g e t   A c c o u n t   A m o u n t < / D i s p l a y N a m e > < V i s i b l e > F a l s e < / V i s i b l e > < / i t e m > < i t e m > < M e a s u r e N a m e > D B   V a r   $   A m o u n t < / M e a s u r e N a m e > < D i s p l a y N a m e > D B   V a r   $   A m o u n t < / D i s p l a y N a m e > < V i s i b l e > F a l s e < / V i s i b l e > < / i t e m > < i t e m > < M e a s u r e N a m e > D B   V a r   %   A m o u n t < / M e a s u r e N a m e > < D i s p l a y N a m e > D B   V a r   %   A m o u n t < / D i s p l a y N a m e > < V i s i b l e > F a l s e < / V i s i b l e > < / i t e m > < / C a l c u l a t e d F i e l d s > < S A H o s t H a s h > 0 < / S A H o s t H a s h > < G e m i n i F i e l d L i s t V i s i b l e > T r u e < / G e m i n i F i e l d L i s t V i s i b l e > < / S e t t i n g s > ] ] > < / C u s t o m C o n t e n t > < / G e m i n i > 
</file>

<file path=customXml/item44.xml>��< ? x m l   v e r s i o n = " 1 . 0 "   e n c o d i n g = " U T F - 1 6 " ? > < G e m i n i   x m l n s = " h t t p : / / g e m i n i / p i v o t c u s t o m i z a t i o n / T a b l e X M L _ D a t a T y p e " > < C u s t o m C o n t e n t > < ! [ C D A T A [ < T a b l e W i d g e t G r i d S e r i a l i z a t i o n   x m l n s : x s d = " h t t p : / / w w w . w 3 . o r g / 2 0 0 1 / X M L S c h e m a "   x m l n s : x s i = " h t t p : / / w w w . w 3 . o r g / 2 0 0 1 / X M L S c h e m a - i n s t a n c e " > < C o l u m n S u g g e s t e d T y p e   / > < C o l u m n F o r m a t   / > < C o l u m n A c c u r a c y   / > < C o l u m n C u r r e n c y S y m b o l   / > < C o l u m n P o s i t i v e P a t t e r n   / > < C o l u m n N e g a t i v e P a t t e r n   / > < C o l u m n W i d t h s > < i t e m > < k e y > < s t r i n g > K E Y < / s t r i n g > < / k e y > < v a l u e > < i n t > 5 6 < / i n t > < / v a l u e > < / i t e m > < i t e m > < k e y > < s t r i n g > D A T A   T Y P E < / s t r i n g > < / k e y > < v a l u e > < i n t > 9 6 < / i n t > < / v a l u e > < / i t e m > < / C o l u m n W i d t h s > < C o l u m n D i s p l a y I n d e x > < i t e m > < k e y > < s t r i n g > K E Y < / s t r i n g > < / k e y > < v a l u e > < i n t > 0 < / i n t > < / v a l u e > < / i t e m > < i t e m > < k e y > < s t r i n g > D A T A   T Y P E < / s t r i n g > < / k e y > < v a l u e > < i n t > 1 < / i n t > < / v a l u e > < / i t e m > < / C o l u m n D i s p l a y I n d e x > < C o l u m n F r o z e n   / > < C o l u m n C h e c k e d   / > < C o l u m n F i l t e r   / > < S e l e c t i o n F i l t e r   / > < F i l t e r P a r a m e t e r s   / > < I s S o r t D e s c e n d i n g > f a l s e < / I s S o r t D e s c e n d i n g > < / T a b l e W i d g e t G r i d S e r i a l i z a t i o n > ] ] > < / C u s t o m C o n t e n t > < / G e m i n i > 
</file>

<file path=customXml/item45.xml>��< ? x m l   v e r s i o n = " 1 . 0 "   e n c o d i n g = " U T F - 1 6 " ? > < G e m i n i   x m l n s = " h t t p : / / g e m i n i / p i v o t c u s t o m i z a t i o n / 4 b 1 2 7 f c d - 4 f 4 8 - 4 c b 3 - b d 0 5 - 4 5 9 e 4 8 2 a 5 6 1 7 " > < C u s t o m C o n t e n t > < ! [ C D A T A [ < ? x m l   v e r s i o n = " 1 . 0 "   e n c o d i n g = " u t f - 1 6 " ? > < S e t t i n g s > < C a l c u l a t e d F i e l d s > < i t e m > < M e a s u r e N a m e > A c t u a l   A m o u n t < / M e a s u r e N a m e > < D i s p l a y N a m e > A c t u a l   A m o u n t < / D i s p l a y N a m e > < V i s i b l e > F a l s e < / V i s i b l e > < / i t e m > < i t e m > < M e a s u r e N a m e > A c t u a l   A m o u n t   w /   R e p o r t   S i g n < / M e a s u r e N a m e > < D i s p l a y N a m e > A c t u a l   A m o u n t   w /   R e p o r t   S i g n < / D i s p l a y N a m e > < V i s i b l e > F a l s e < / V i s i b l e > < / i t e m > < i t e m > < M e a s u r e N a m e > A c t u a l   A m o u n t   w /   C a l c u l a t i o n   S i g n < / M e a s u r e N a m e > < D i s p l a y N a m e > A c t u a l   A m o u n t   w /   C a l c u l a t i o n   S i g n < / D i s p l a y N a m e > < V i s i b l e > F a l s e < / V i s i b l e > < / i t e m > < i t e m > < M e a s u r e N a m e > A c t u a l   R u n n i n g   S u m < / M e a s u r e N a m e > < D i s p l a y N a m e > A c t u a l   R u n n i n g   S u m < / D i s p l a y N a m e > < V i s i b l e > F a l s e < / V i s i b l e > < / i t e m > < i t e m > < M e a s u r e N a m e > A c t u a l   T o t a l   E x p e n s e s < / M e a s u r e N a m e > < D i s p l a y N a m e > A c t u a l   T o t a l   E x p e n s e s < / D i s p l a y N a m e > < V i s i b l e > F a l s e < / V i s i b l e > < / i t e m > < i t e m > < M e a s u r e N a m e > A c t u a l   H e a d e r   A m o u n t < / M e a s u r e N a m e > < D i s p l a y N a m e > A c t u a l   H e a d e r   A m o u n t < / D i s p l a y N a m e > < V i s i b l e > F a l s e < / V i s i b l e > < / i t e m > < i t e m > < M e a s u r e N a m e > A c t u a l   R e p o r t   A m o u n t < / M e a s u r e N a m e > < D i s p l a y N a m e > A c t u a l   R e p o r t   A m o u n t < / D i s p l a y N a m e > < V i s i b l e > F a l s e < / V i s i b l e > < / i t e m > < i t e m > < M e a s u r e N a m e > H e a d e r   D e t a i l < / M e a s u r e N a m e > < D i s p l a y N a m e > H e a d e r   D e t a i l < / D i s p l a y N a m e > < V i s i b l e > F a l s e < / V i s i b l e > < / i t e m > < i t e m > < M e a s u r e N a m e > H e a d e r   C a l c u l a t i o n < / M e a s u r e N a m e > < D i s p l a y N a m e > H e a d e r   C a l c u l a t i o n < / D i s p l a y N a m e > < V i s i b l e > F a l s e < / V i s i b l e > < / i t e m > < i t e m > < M e a s u r e N a m e > A c c o u n t   I s F i l t e r e d < / M e a s u r e N a m e > < D i s p l a y N a m e > A c c o u n t   I s F i l t e r e d < / D i s p l a y N a m e > < V i s i b l e > F a l s e < / V i s i b l e > < / i t e m > < i t e m > < M e a s u r e N a m e > B u d g e t   A m o u n t < / M e a s u r e N a m e > < D i s p l a y N a m e > B u d g e t   A m o u n t < / D i s p l a y N a m e > < V i s i b l e > F a l s e < / V i s i b l e > < / i t e m > < i t e m > < M e a s u r e N a m e > B u d g e t   A m o u n t   w /   R e p o r t   S i g n < / M e a s u r e N a m e > < D i s p l a y N a m e > B u d g e t   A m o u n t   w /   R e p o r t   S i g n < / D i s p l a y N a m e > < V i s i b l e > F a l s e < / V i s i b l e > < / i t e m > < i t e m > < M e a s u r e N a m e > B u d g e t   A m o u n t   w /   C a l c u l a t i o n   S i g n < / M e a s u r e N a m e > < D i s p l a y N a m e > B u d g e t   A m o u n t   w /   C a l c u l a t i o n   S i g n < / D i s p l a y N a m e > < V i s i b l e > F a l s e < / V i s i b l e > < / i t e m > < i t e m > < M e a s u r e N a m e > B u d g e t   R u n n i n g   S u m < / M e a s u r e N a m e > < D i s p l a y N a m e > B u d g e t   R u n n i n g   S u m < / D i s p l a y N a m e > < V i s i b l e > F a l s e < / V i s i b l e > < / i t e m > < i t e m > < M e a s u r e N a m e > B u d g e t   T o t a l   E x p e n s e < / M e a s u r e N a m e > < D i s p l a y N a m e > B u d g e t   T o t a l   E x p e n s e < / D i s p l a y N a m e > < V i s i b l e > F a l s e < / V i s i b l e > < / i t e m > < i t e m > < M e a s u r e N a m e > B u d g e t   H e a d e r   A m o u n t < / M e a s u r e N a m e > < D i s p l a y N a m e > B u d g e t   H e a d e r   A m o u n t < / D i s p l a y N a m e > < V i s i b l e > F a l s e < / V i s i b l e > < / i t e m > < i t e m > < M e a s u r e N a m e > B u d g e t   R e p o r t   A m o u n t < / M e a s u r e N a m e > < D i s p l a y N a m e > B u d g e t   R e p o r t   A m o u n t < / D i s p l a y N a m e > < V i s i b l e > F a l s e < / V i s i b l e > < / i t e m > < i t e m > < M e a s u r e N a m e > V a r   $ < / M e a s u r e N a m e > < D i s p l a y N a m e > V a r   $ < / D i s p l a y N a m e > < V i s i b l e > F a l s e < / V i s i b l e > < / i t e m > < i t e m > < M e a s u r e N a m e > V a r   % < / M e a s u r e N a m e > < D i s p l a y N a m e > V a r   % < / D i s p l a y N a m e > < V i s i b l e > F a l s e < / V i s i b l e > < / i t e m > < i t e m > < M e a s u r e N a m e > A c t u a l   P r i o r   F i s c a l   Y e a r < / M e a s u r e N a m e > < D i s p l a y N a m e > A c t u a l   P r i o r   F i s c a l   Y e a r < / D i s p l a y N a m e > < V i s i b l e > F a l s e < / V i s i b l e > < / i t e m > < i t e m > < M e a s u r e N a m e > A c t u a l   P r i o r   Q u a r t e r < / M e a s u r e N a m e > < D i s p l a y N a m e > A c t u a l   P r i o r   Q u a r t e r < / D i s p l a y N a m e > < V i s i b l e > F a l s e < / V i s i b l e > < / i t e m > < i t e m > < M e a s u r e N a m e > A c t u a l   P r i o r   P e r i o d   A m o u n t < / M e a s u r e N a m e > < D i s p l a y N a m e > A c t u a l   P r i o r   P e r i o d   A m o u n t < / D i s p l a y N a m e > < V i s i b l e > F a l s e < / V i s i b l e > < / i t e m > < i t e m > < M e a s u r e N a m e > C h a n g e   $   v s   P r i o r   P e r i o d < / M e a s u r e N a m e > < D i s p l a y N a m e > C h a n g e   $   v s   P r i o r   P e r i o d < / D i s p l a y N a m e > < V i s i b l e > F a l s e < / V i s i b l e > < / i t e m > < i t e m > < M e a s u r e N a m e > C h a n g e   %   v s   P r i o r   P e r i o d < / M e a s u r e N a m e > < D i s p l a y N a m e > C h a n g e   %   v s   P r i o r   P e r i o d < / D i s p l a y N a m e > < V i s i b l e > F a l s e < / V i s i b l e > < / i t e m > < i t e m > < M e a s u r e N a m e > A c t u a l   B a s e   Y e a r   A m o u n t < / M e a s u r e N a m e > < D i s p l a y N a m e > A c t u a l   B a s e   Y e a r   A m o u n t < / D i s p l a y N a m e > < V i s i b l e > F a l s e < / V i s i b l e > < / i t e m > < i t e m > < M e a s u r e N a m e > A c t u a l   Y o Y % < / M e a s u r e N a m e > < D i s p l a y N a m e > A c t u a l   Y o Y % < / D i s p l a y N a m e > < V i s i b l e > F a l s e < / V i s i b l e > < / i t e m > < i t e m > < M e a s u r e N a m e > A c t u a l   B a s e   Q u a r t e r   A m o u n t < / M e a s u r e N a m e > < D i s p l a y N a m e > A c t u a l   B a s e   Q u a r t e r   A m o u n t < / D i s p l a y N a m e > < V i s i b l e > F a l s e < / V i s i b l e > < / i t e m > < i t e m > < M e a s u r e N a m e > A c t u a l   B a s e   P e r i o d   A m o u n t < / M e a s u r e N a m e > < D i s p l a y N a m e > A c t u a l   B a s e   P e r i o d   A m o u n t < / D i s p l a y N a m e > < V i s i b l e > F a l s e < / V i s i b l e > < / i t e m > < i t e m > < M e a s u r e N a m e > G r o w t h   $ < / M e a s u r e N a m e > < D i s p l a y N a m e > G r o w t h   $ < / D i s p l a y N a m e > < V i s i b l e > F a l s e < / V i s i b l e > < / i t e m > < i t e m > < M e a s u r e N a m e > G r o w t h   % < / M e a s u r e N a m e > < D i s p l a y N a m e > G r o w t h   % < / D i s p l a y N a m e > < V i s i b l e > F a l s e < / V i s i b l e > < / i t e m > < i t e m > < M e a s u r e N a m e > A c t u a l   S a m e   Q u a r t e r   L a s t   Y e a r < / M e a s u r e N a m e > < D i s p l a y N a m e > A c t u a l   S a m e   Q u a r t e r   L a s t   Y e a r < / D i s p l a y N a m e > < V i s i b l e > F a l s e < / V i s i b l e > < / i t e m > < i t e m > < M e a s u r e N a m e > A c t u a l   Q o Q $ < / M e a s u r e N a m e > < D i s p l a y N a m e > A c t u a l   Q o Q $ < / D i s p l a y N a m e > < V i s i b l e > F a l s e < / V i s i b l e > < / i t e m > < i t e m > < M e a s u r e N a m e > A c t u a l   Q o Q % < / M e a s u r e N a m e > < D i s p l a y N a m e > A c t u a l   Q o Q % < / D i s p l a y N a m e > < V i s i b l e > F a l s e < / V i s i b l e > < / i t e m > < i t e m > < M e a s u r e N a m e > A c t u a l   P o P % < / M e a s u r e N a m e > < D i s p l a y N a m e > A c t u a l   P o P % < / D i s p l a y N a m e > < V i s i b l e > F a l s e < / V i s i b l e > < / i t e m > < i t e m > < M e a s u r e N a m e > A c t u a l   C u m u l a t i v e   A m o u n t < / M e a s u r e N a m e > < D i s p l a y N a m e > A c t u a l   C u m u l a t i v e   A m o u n t < / D i s p l a y N a m e > < V i s i b l e > F a l s e < / V i s i b l e > < / i t e m > < i t e m > < M e a s u r e N a m e > S u b - h e a d e r   I s F i l t e r e d < / M e a s u r e N a m e > < D i s p l a y N a m e > S u b - h e a d e r   I s F i l t e r e d < / D i s p l a y N a m e > < V i s i b l e > F a l s e < / V i s i b l e > < / i t e m > < i t e m > < M e a s u r e N a m e > S u b   H e a d e r   D e t a i l < / M e a s u r e N a m e > < D i s p l a y N a m e > S u b   H e a d e r   D e t a i l < / D i s p l a y N a m e > < V i s i b l e > F a l s e < / V i s i b l e > < / i t e m > < i t e m > < M e a s u r e N a m e > P L   A m o u n t < / M e a s u r e N a m e > < D i s p l a y N a m e > P L   A m o u n t < / D i s p l a y N a m e > < V i s i b l e > F a l s e < / V i s i b l e > < / i t e m > < i t e m > < M e a s u r e N a m e > S c e n a r i o   S e l e c t e d < / M e a s u r e N a m e > < D i s p l a y N a m e > S c e n a r i o   S e l e c t e d < / D i s p l a y N a m e > < V i s i b l e > F a l s e < / V i s i b l e > < / i t e m > < i t e m > < M e a s u r e N a m e > S u m   M e t h o d   S e l e c t e d < / M e a s u r e N a m e > < D i s p l a y N a m e > S u m   M e t h o d   S e l e c t e d < / D i s p l a y N a m e > < V i s i b l e > F a l s e < / V i s i b l e > < / i t e m > < i t e m > < M e a s u r e N a m e > P L   S l i c e r   S e l e c t e d < / M e a s u r e N a m e > < D i s p l a y N a m e > P L   S l i c e r   S e l e c t e d < / D i s p l a y N a m e > < V i s i b l e > F a l s e < / V i s i b l e > < / i t e m > < i t e m > < M e a s u r e N a m e > B u d g e t   C u m u l a t i v e   A m o u n t < / M e a s u r e N a m e > < D i s p l a y N a m e > B u d g e t   C u m u l a t i v e   A m o u n t < / D i s p l a y N a m e > < V i s i b l e > F a l s e < / V i s i b l e > < / i t e m > < i t e m > < M e a s u r e N a m e > H o r A n a l y s i s   S e l e c t e d < / M e a s u r e N a m e > < D i s p l a y N a m e > H o r A n a l y s i s   S e l e c t e d < / D i s p l a y N a m e > < V i s i b l e > F a l s e < / V i s i b l e > < / i t e m > < i t e m > < M e a s u r e N a m e > H o r i z o n t a l   A n a l y s i s   A m o u n t < / M e a s u r e N a m e > < D i s p l a y N a m e > H o r i z o n t a l   A n a l y s i s   A m o u n t < / D i s p l a y N a m e > < V i s i b l e > F a l s e < / V i s i b l e > < / i t e m > < i t e m > < M e a s u r e N a m e > R e v e n u e < / M e a s u r e N a m e > < D i s p l a y N a m e > R e v e n u e < / D i s p l a y N a m e > < V i s i b l e > F a l s e < / V i s i b l e > < / i t e m > < i t e m > < M e a s u r e N a m e > %   O v e r   R e v e n u e < / M e a s u r e N a m e > < D i s p l a y N a m e > %   O v e r   R e v e n u e < / D i s p l a y N a m e > < V i s i b l e > F a l s e < / V i s i b l e > < / i t e m > < i t e m > < M e a s u r e N a m e > R e v e n u e   C u m u l a t i v e < / M e a s u r e N a m e > < D i s p l a y N a m e > R e v e n u e   C u m u l a t i v e < / D i s p l a y N a m e > < V i s i b l e > F a l s e < / V i s i b l e > < / i t e m > < i t e m > < M e a s u r e N a m e > %   O v e r   R e v e n u e   C u m u l a t i v e < / M e a s u r e N a m e > < D i s p l a y N a m e > %   O v e r   R e v e n u e   C u m u l a t i v e < / D i s p l a y N a m e > < V i s i b l e > F a l s e < / V i s i b l e > < / i t e m > < i t e m > < M e a s u r e N a m e > V e r t i c a l   A n a l y s i s   A m o u n t < / M e a s u r e N a m e > < D i s p l a y N a m e > V e r t i c a l   A n a l y s i s   A m o u n t < / D i s p l a y N a m e > < V i s i b l e > F a l s e < / V i s i b l e > < / i t e m > < i t e m > < M e a s u r e N a m e > V a r   $   C u m u l a t i v e < / M e a s u r e N a m e > < D i s p l a y N a m e > V a r   $   C u m u l a t i v e < / D i s p l a y N a m e > < V i s i b l e > F a l s e < / V i s i b l e > < / i t e m > < i t e m > < M e a s u r e N a m e > V a r   %   C u m u l a t i v e < / M e a s u r e N a m e > < D i s p l a y N a m e > V a r   %   C u m u l a t i v e < / D i s p l a y N a m e > < V i s i b l e > F a l s e < / V i s i b l e > < / i t e m > < i t e m > < M e a s u r e N a m e > V a r i a n c e   S l i c e r   S e l e c t e d < / M e a s u r e N a m e > < D i s p l a y N a m e > V a r i a n c e   S l i c e r   S e l e c t e d < / D i s p l a y N a m e > < V i s i b l e > F a l s e < / V i s i b l e > < / i t e m > < i t e m > < M e a s u r e N a m e > V a r i a n c e   A n a l y s i s   A m o u n t < / M e a s u r e N a m e > < D i s p l a y N a m e > V a r i a n c e   A n a l y s i s   A m o u n t < / D i s p l a y N a m e > < V i s i b l e > F a l s e < / V i s i b l e > < / i t e m > < i t e m > < M e a s u r e N a m e > P e r i o d   S e l e c t e d < / M e a s u r e N a m e > < D i s p l a y N a m e > P e r i o d   S e l e c t e d < / D i s p l a y N a m e > < V i s i b l e > F a l s e < / V i s i b l e > < / i t e m > < i t e m > < M e a s u r e N a m e > D B   A c t u a l   A c c o u n t   A m o u n t < / M e a s u r e N a m e > < D i s p l a y N a m e > D B   A c t u a l   A c c o u n t   A m o u n t < / D i s p l a y N a m e > < V i s i b l e > F a l s e < / V i s i b l e > < / i t e m > < i t e m > < M e a s u r e N a m e > D B   B u d g e t   A c c o u n t   A m o u n t < / M e a s u r e N a m e > < D i s p l a y N a m e > D B   B u d g e t   A c c o u n t   A m o u n t < / D i s p l a y N a m e > < V i s i b l e > F a l s e < / V i s i b l e > < / i t e m > < i t e m > < M e a s u r e N a m e > D B   V a r   $   A m o u n t < / M e a s u r e N a m e > < D i s p l a y N a m e > D B   V a r   $   A m o u n t < / D i s p l a y N a m e > < V i s i b l e > F a l s e < / V i s i b l e > < / i t e m > < i t e m > < M e a s u r e N a m e > D B   V a r   %   A m o u n t < / M e a s u r e N a m e > < D i s p l a y N a m e > D B   V a r   %   A m o u n t < / D i s p l a y N a m e > < V i s i b l e > F a l s e < / V i s i b l e > < / i t e m > < i t e m > < M e a s u r e N a m e > T i m e   I n t e r v a l   S e l e c t e d < / M e a s u r e N a m e > < D i s p l a y N a m e > T i m e   I n t e r v a l   S e l e c t e d < / D i s p l a y N a m e > < V i s i b l e > F a l s e < / V i s i b l e > < / i t e m > < i t e m > < M e a s u r e N a m e > A c t u a l   R e p o r t   A m o u n t   w /   T i m e   F i l t e r < / M e a s u r e N a m e > < D i s p l a y N a m e > A c t u a l   R e p o r t   A m o u n t   w /   T i m e   F i l t e r < / D i s p l a y N a m e > < V i s i b l e > F a l s e < / V i s i b l e > < / i t e m > < i t e m > < M e a s u r e N a m e > V a r   $   w /   T i m e   F i l t e r < / M e a s u r e N a m e > < D i s p l a y N a m e > V a r   $   w /   T i m e   F i l t e r < / D i s p l a y N a m e > < V i s i b l e > F a l s e < / V i s i b l e > < / i t e m > < i t e m > < M e a s u r e N a m e > V a r   %   w /   T i m e   F i l t e r < / M e a s u r e N a m e > < D i s p l a y N a m e > V a r   %   w /   T i m e   F i l t e r < / D i s p l a y N a m e > < V i s i b l e > F a l s e < / V i s i b l e > < / i t e m > < i t e m > < M e a s u r e N a m e > G r o w t h   %   w /   T i m e   F i l t e r < / M e a s u r e N a m e > < D i s p l a y N a m e > G r o w t h   %   w /   T i m e   F i l t e r < / D i s p l a y N a m e > < V i s i b l e > F a l s e < / V i s i b l e > < / i t e m > < i t e m > < M e a s u r e N a m e > %   O v e r   R e v e n u e   w /   T i m e   F i l t e r < / M e a s u r e N a m e > < D i s p l a y N a m e > %   O v e r   R e v e n u e   w /   T i m e   F i l t e r < / D i s p l a y N a m e > < V i s i b l e > F a l s e < / V i s i b l e > < / i t e m > < / C a l c u l a t e d F i e l d s > < S A H o s t H a s h > 0 < / S A H o s t H a s h > < G e m i n i F i e l d L i s t V i s i b l e > T r u e < / G e m i n i F i e l d L i s t V i s i b l e > < / S e t t i n g s > ] ] > < / C u s t o m C o n t e n t > < / G e m i n i > 
</file>

<file path=customXml/item46.xml>��< ? x m l   v e r s i o n = " 1 . 0 "   e n c o d i n g = " U T F - 1 6 " ? > < G e m i n i   x m l n s = " h t t p : / / g e m i n i / p i v o t c u s t o m i z a t i o n / 6 3 6 a 6 3 7 2 - 2 b 7 f - 4 3 2 6 - 9 2 a 7 - d c e 7 8 2 7 e 8 d e 2 " > < C u s t o m C o n t e n t > < ! [ C D A T A [ < ? x m l   v e r s i o n = " 1 . 0 "   e n c o d i n g = " u t f - 1 6 " ? > < S e t t i n g s > < C a l c u l a t e d F i e l d s > < i t e m > < M e a s u r e N a m e > A c t u a l   A m o u n t < / M e a s u r e N a m e > < D i s p l a y N a m e > A c t u a l   A m o u n t < / D i s p l a y N a m e > < V i s i b l e > F a l s e < / V i s i b l e > < / i t e m > < i t e m > < M e a s u r e N a m e > A c t u a l   A m o u n t   w /   R e p o r t   S i g n < / M e a s u r e N a m e > < D i s p l a y N a m e > A c t u a l   A m o u n t   w /   R e p o r t   S i g n < / D i s p l a y N a m e > < V i s i b l e > F a l s e < / V i s i b l e > < / i t e m > < i t e m > < M e a s u r e N a m e > A c t u a l   A m o u n t   w /   C a l c u l a t i o n   S i g n < / M e a s u r e N a m e > < D i s p l a y N a m e > A c t u a l   A m o u n t   w /   C a l c u l a t i o n   S i g n < / D i s p l a y N a m e > < V i s i b l e > F a l s e < / V i s i b l e > < / i t e m > < i t e m > < M e a s u r e N a m e > A c t u a l   R u n n i n g   S u m < / M e a s u r e N a m e > < D i s p l a y N a m e > A c t u a l   R u n n i n g   S u m < / D i s p l a y N a m e > < V i s i b l e > F a l s e < / V i s i b l e > < / i t e m > < i t e m > < M e a s u r e N a m e > A c t u a l   T o t a l   E x p e n s e s < / M e a s u r e N a m e > < D i s p l a y N a m e > A c t u a l   T o t a l   E x p e n s e s < / D i s p l a y N a m e > < V i s i b l e > F a l s e < / V i s i b l e > < / i t e m > < i t e m > < M e a s u r e N a m e > A c t u a l   H e a d e r   A m o u n t < / M e a s u r e N a m e > < D i s p l a y N a m e > A c t u a l   H e a d e r   A m o u n t < / D i s p l a y N a m e > < V i s i b l e > F a l s e < / V i s i b l e > < / i t e m > < i t e m > < M e a s u r e N a m e > A c t u a l   R e p o r t   A m o u n t < / M e a s u r e N a m e > < D i s p l a y N a m e > A c t u a l   R e p o r t   A m o u n t < / D i s p l a y N a m e > < V i s i b l e > F a l s e < / V i s i b l e > < / i t e m > < i t e m > < M e a s u r e N a m e > H e a d e r   D e t a i l < / M e a s u r e N a m e > < D i s p l a y N a m e > H e a d e r   D e t a i l < / D i s p l a y N a m e > < V i s i b l e > F a l s e < / V i s i b l e > < / i t e m > < i t e m > < M e a s u r e N a m e > H e a d e r   C a l c u l a t i o n < / M e a s u r e N a m e > < D i s p l a y N a m e > H e a d e r   C a l c u l a t i o n < / D i s p l a y N a m e > < V i s i b l e > F a l s e < / V i s i b l e > < / i t e m > < i t e m > < M e a s u r e N a m e > A c c o u n t   I s F i l t e r e d < / M e a s u r e N a m e > < D i s p l a y N a m e > A c c o u n t   I s F i l t e r e d < / D i s p l a y N a m e > < V i s i b l e > F a l s e < / V i s i b l e > < / i t e m > < i t e m > < M e a s u r e N a m e > B u d g e t   A m o u n t < / M e a s u r e N a m e > < D i s p l a y N a m e > B u d g e t   A m o u n t < / D i s p l a y N a m e > < V i s i b l e > F a l s e < / V i s i b l e > < / i t e m > < i t e m > < M e a s u r e N a m e > B u d g e t   A m o u n t   w /   R e p o r t   S i g n < / M e a s u r e N a m e > < D i s p l a y N a m e > B u d g e t   A m o u n t   w /   R e p o r t   S i g n < / D i s p l a y N a m e > < V i s i b l e > F a l s e < / V i s i b l e > < / i t e m > < i t e m > < M e a s u r e N a m e > B u d g e t   A m o u n t   w /   C a l c u l a t i o n   S i g n < / M e a s u r e N a m e > < D i s p l a y N a m e > B u d g e t   A m o u n t   w /   C a l c u l a t i o n   S i g n < / D i s p l a y N a m e > < V i s i b l e > F a l s e < / V i s i b l e > < / i t e m > < i t e m > < M e a s u r e N a m e > B u d g e t   R u n n i n g   S u m < / M e a s u r e N a m e > < D i s p l a y N a m e > B u d g e t   R u n n i n g   S u m < / D i s p l a y N a m e > < V i s i b l e > F a l s e < / V i s i b l e > < / i t e m > < i t e m > < M e a s u r e N a m e > B u d g e t   T o t a l   E x p e n s e < / M e a s u r e N a m e > < D i s p l a y N a m e > B u d g e t   T o t a l   E x p e n s e < / D i s p l a y N a m e > < V i s i b l e > F a l s e < / V i s i b l e > < / i t e m > < i t e m > < M e a s u r e N a m e > B u d g e t   H e a d e r   A m o u n t < / M e a s u r e N a m e > < D i s p l a y N a m e > B u d g e t   H e a d e r   A m o u n t < / D i s p l a y N a m e > < V i s i b l e > F a l s e < / V i s i b l e > < / i t e m > < i t e m > < M e a s u r e N a m e > B u d g e t   R e p o r t   A m o u n t < / M e a s u r e N a m e > < D i s p l a y N a m e > B u d g e t   R e p o r t   A m o u n t < / D i s p l a y N a m e > < V i s i b l e > F a l s e < / V i s i b l e > < / i t e m > < i t e m > < M e a s u r e N a m e > V a r   $ < / M e a s u r e N a m e > < D i s p l a y N a m e > V a r   $ < / D i s p l a y N a m e > < V i s i b l e > F a l s e < / V i s i b l e > < / i t e m > < i t e m > < M e a s u r e N a m e > V a r   % < / M e a s u r e N a m e > < D i s p l a y N a m e > V a r   % < / D i s p l a y N a m e > < V i s i b l e > F a l s e < / V i s i b l e > < / i t e m > < i t e m > < M e a s u r e N a m e > A c t u a l   P r i o r   F i s c a l   Y e a r < / M e a s u r e N a m e > < D i s p l a y N a m e > A c t u a l   P r i o r   F i s c a l   Y e a r < / D i s p l a y N a m e > < V i s i b l e > F a l s e < / V i s i b l e > < / i t e m > < i t e m > < M e a s u r e N a m e > A c t u a l   P r i o r   Q u a r t e r < / M e a s u r e N a m e > < D i s p l a y N a m e > A c t u a l   P r i o r   Q u a r t e r < / D i s p l a y N a m e > < V i s i b l e > F a l s e < / V i s i b l e > < / i t e m > < i t e m > < M e a s u r e N a m e > A c t u a l   P r i o r   P e r i o d   A m o u n t < / M e a s u r e N a m e > < D i s p l a y N a m e > A c t u a l   P r i o r   P e r i o d   A m o u n t < / D i s p l a y N a m e > < V i s i b l e > F a l s e < / V i s i b l e > < / i t e m > < i t e m > < M e a s u r e N a m e > C h a n g e   $   v s   P r i o r   P e r i o d < / M e a s u r e N a m e > < D i s p l a y N a m e > C h a n g e   $   v s   P r i o r   P e r i o d < / D i s p l a y N a m e > < V i s i b l e > F a l s e < / V i s i b l e > < / i t e m > < i t e m > < M e a s u r e N a m e > C h a n g e   %   v s   P r i o r   P e r i o d < / M e a s u r e N a m e > < D i s p l a y N a m e > C h a n g e   %   v s   P r i o r   P e r i o d < / D i s p l a y N a m e > < V i s i b l e > F a l s e < / V i s i b l e > < / i t e m > < i t e m > < M e a s u r e N a m e > A c t u a l   B a s e   Y e a r   A m o u n t < / M e a s u r e N a m e > < D i s p l a y N a m e > A c t u a l   B a s e   Y e a r   A m o u n t < / D i s p l a y N a m e > < V i s i b l e > F a l s e < / V i s i b l e > < / i t e m > < i t e m > < M e a s u r e N a m e > A c t u a l   Y o Y % < / M e a s u r e N a m e > < D i s p l a y N a m e > A c t u a l   Y o Y % < / D i s p l a y N a m e > < V i s i b l e > F a l s e < / V i s i b l e > < / i t e m > < i t e m > < M e a s u r e N a m e > A c t u a l   B a s e   Q u a r t e r   A m o u n t < / M e a s u r e N a m e > < D i s p l a y N a m e > A c t u a l   B a s e   Q u a r t e r   A m o u n t < / D i s p l a y N a m e > < V i s i b l e > F a l s e < / V i s i b l e > < / i t e m > < i t e m > < M e a s u r e N a m e > A c t u a l   B a s e   P e r i o d   A m o u n t < / M e a s u r e N a m e > < D i s p l a y N a m e > A c t u a l   B a s e   P e r i o d   A m o u n t < / D i s p l a y N a m e > < V i s i b l e > F a l s e < / V i s i b l e > < / i t e m > < i t e m > < M e a s u r e N a m e > G r o w t h   $ < / M e a s u r e N a m e > < D i s p l a y N a m e > G r o w t h   $ < / D i s p l a y N a m e > < V i s i b l e > F a l s e < / V i s i b l e > < / i t e m > < i t e m > < M e a s u r e N a m e > G r o w t h   % < / M e a s u r e N a m e > < D i s p l a y N a m e > G r o w t h   % < / D i s p l a y N a m e > < V i s i b l e > F a l s e < / V i s i b l e > < / i t e m > < i t e m > < M e a s u r e N a m e > A c t u a l   S a m e   Q u a r t e r   L a s t   Y e a r < / M e a s u r e N a m e > < D i s p l a y N a m e > A c t u a l   S a m e   Q u a r t e r   L a s t   Y e a r < / D i s p l a y N a m e > < V i s i b l e > F a l s e < / V i s i b l e > < / i t e m > < i t e m > < M e a s u r e N a m e > A c t u a l   Q o Q $ < / M e a s u r e N a m e > < D i s p l a y N a m e > A c t u a l   Q o Q $ < / D i s p l a y N a m e > < V i s i b l e > F a l s e < / V i s i b l e > < / i t e m > < i t e m > < M e a s u r e N a m e > A c t u a l   Q o Q % < / M e a s u r e N a m e > < D i s p l a y N a m e > A c t u a l   Q o Q % < / D i s p l a y N a m e > < V i s i b l e > F a l s e < / V i s i b l e > < / i t e m > < i t e m > < M e a s u r e N a m e > A c t u a l   P o P % < / M e a s u r e N a m e > < D i s p l a y N a m e > A c t u a l   P o P % < / D i s p l a y N a m e > < V i s i b l e > F a l s e < / V i s i b l e > < / i t e m > < i t e m > < M e a s u r e N a m e > A c t u a l   C u m u l a t i v e   A m o u n t < / M e a s u r e N a m e > < D i s p l a y N a m e > A c t u a l   C u m u l a t i v e   A m o u n t < / D i s p l a y N a m e > < V i s i b l e > F a l s e < / V i s i b l e > < / i t e m > < i t e m > < M e a s u r e N a m e > S u b - h e a d e r   I s F i l t e r e d < / M e a s u r e N a m e > < D i s p l a y N a m e > S u b - h e a d e r   I s F i l t e r e d < / D i s p l a y N a m e > < V i s i b l e > F a l s e < / V i s i b l e > < / i t e m > < i t e m > < M e a s u r e N a m e > S u b   H e a d e r   D e t a i l < / M e a s u r e N a m e > < D i s p l a y N a m e > S u b   H e a d e r   D e t a i l < / D i s p l a y N a m e > < V i s i b l e > F a l s e < / V i s i b l e > < / i t e m > < i t e m > < M e a s u r e N a m e > P L   A m o u n t < / M e a s u r e N a m e > < D i s p l a y N a m e > P L   A m o u n t < / D i s p l a y N a m e > < V i s i b l e > F a l s e < / V i s i b l e > < / i t e m > < i t e m > < M e a s u r e N a m e > S c e n a r i o   S e l e c t e d < / M e a s u r e N a m e > < D i s p l a y N a m e > S c e n a r i o   S e l e c t e d < / D i s p l a y N a m e > < V i s i b l e > F a l s e < / V i s i b l e > < / i t e m > < i t e m > < M e a s u r e N a m e > S u m   M e t h o d   S e l e c t e d < / M e a s u r e N a m e > < D i s p l a y N a m e > S u m   M e t h o d   S e l e c t e d < / D i s p l a y N a m e > < V i s i b l e > F a l s e < / V i s i b l e > < / i t e m > < i t e m > < M e a s u r e N a m e > P L   S l i c e r   S e l e c t e d < / M e a s u r e N a m e > < D i s p l a y N a m e > P L   S l i c e r   S e l e c t e d < / D i s p l a y N a m e > < V i s i b l e > F a l s e < / V i s i b l e > < / i t e m > < i t e m > < M e a s u r e N a m e > B u d g e t   C u m u l a t i v e   A m o u n t < / M e a s u r e N a m e > < D i s p l a y N a m e > B u d g e t   C u m u l a t i v e   A m o u n t < / D i s p l a y N a m e > < V i s i b l e > F a l s e < / V i s i b l e > < / i t e m > < i t e m > < M e a s u r e N a m e > H o r A n a l y s i s   S e l e c t e d < / M e a s u r e N a m e > < D i s p l a y N a m e > H o r A n a l y s i s   S e l e c t e d < / D i s p l a y N a m e > < V i s i b l e > F a l s e < / V i s i b l e > < / i t e m > < i t e m > < M e a s u r e N a m e > H o r i z o n t a l   A n a l y s i s   A m o u n t < / M e a s u r e N a m e > < D i s p l a y N a m e > H o r i z o n t a l   A n a l y s i s   A m o u n t < / D i s p l a y N a m e > < V i s i b l e > F a l s e < / V i s i b l e > < / i t e m > < i t e m > < M e a s u r e N a m e > R e v e n u e < / M e a s u r e N a m e > < D i s p l a y N a m e > R e v e n u e < / D i s p l a y N a m e > < V i s i b l e > F a l s e < / V i s i b l e > < / i t e m > < i t e m > < M e a s u r e N a m e > %   O v e r   R e v e n u e < / M e a s u r e N a m e > < D i s p l a y N a m e > %   O v e r   R e v e n u e < / D i s p l a y N a m e > < V i s i b l e > F a l s e < / V i s i b l e > < / i t e m > < i t e m > < M e a s u r e N a m e > R e v e n u e   C u m u l a t i v e < / M e a s u r e N a m e > < D i s p l a y N a m e > R e v e n u e   C u m u l a t i v e < / D i s p l a y N a m e > < V i s i b l e > F a l s e < / V i s i b l e > < / i t e m > < i t e m > < M e a s u r e N a m e > %   O v e r   R e v e n u e   C u m u l a t i v e < / M e a s u r e N a m e > < D i s p l a y N a m e > %   O v e r   R e v e n u e   C u m u l a t i v e < / D i s p l a y N a m e > < V i s i b l e > F a l s e < / V i s i b l e > < / i t e m > < i t e m > < M e a s u r e N a m e > V e r t i c a l   A n a l y s i s   A m o u n t < / M e a s u r e N a m e > < D i s p l a y N a m e > V e r t i c a l   A n a l y s i s   A m o u n t < / D i s p l a y N a m e > < V i s i b l e > F a l s e < / V i s i b l e > < / i t e m > < i t e m > < M e a s u r e N a m e > V a r   $   C u m u l a t i v e < / M e a s u r e N a m e > < D i s p l a y N a m e > V a r   $   C u m u l a t i v e < / D i s p l a y N a m e > < V i s i b l e > F a l s e < / V i s i b l e > < / i t e m > < i t e m > < M e a s u r e N a m e > V a r   %   C u m u l a t i v e < / M e a s u r e N a m e > < D i s p l a y N a m e > V a r   %   C u m u l a t i v e < / D i s p l a y N a m e > < V i s i b l e > F a l s e < / V i s i b l e > < / i t e m > < i t e m > < M e a s u r e N a m e > V a r i a n c e   S l i c e r   S e l e c t e d < / M e a s u r e N a m e > < D i s p l a y N a m e > V a r i a n c e   S l i c e r   S e l e c t e d < / D i s p l a y N a m e > < V i s i b l e > F a l s e < / V i s i b l e > < / i t e m > < i t e m > < M e a s u r e N a m e > V a r i a n c e   A n a l y s i s   A m o u n t < / M e a s u r e N a m e > < D i s p l a y N a m e > V a r i a n c e   A n a l y s i s   A m o u n t < / D i s p l a y N a m e > < V i s i b l e > F a l s e < / V i s i b l e > < / i t e m > < i t e m > < M e a s u r e N a m e > P e r i o d   S e l e c t e d < / M e a s u r e N a m e > < D i s p l a y N a m e > P e r i o d   S e l e c t e d < / D i s p l a y N a m e > < V i s i b l e > F a l s e < / V i s i b l e > < / i t e m > < i t e m > < M e a s u r e N a m e > D B   A c t u a l   A c c o u n t   A m o u n t < / M e a s u r e N a m e > < D i s p l a y N a m e > D B   A c t u a l   A c c o u n t   A m o u n t < / D i s p l a y N a m e > < V i s i b l e > F a l s e < / V i s i b l e > < / i t e m > < i t e m > < M e a s u r e N a m e > D B   B u d g e t   A c c o u n t   A m o u n t < / M e a s u r e N a m e > < D i s p l a y N a m e > D B   B u d g e t   A c c o u n t   A m o u n t < / D i s p l a y N a m e > < V i s i b l e > F a l s e < / V i s i b l e > < / i t e m > < i t e m > < M e a s u r e N a m e > D B   V a r   $   A m o u n t < / M e a s u r e N a m e > < D i s p l a y N a m e > D B   V a r   $   A m o u n t < / D i s p l a y N a m e > < V i s i b l e > F a l s e < / V i s i b l e > < / i t e m > < i t e m > < M e a s u r e N a m e > D B   V a r   %   A m o u n t < / M e a s u r e N a m e > < D i s p l a y N a m e > D B   V a r   %   A m o u n t < / D i s p l a y N a m e > < V i s i b l e > F a l s e < / V i s i b l e > < / i t e m > < i t e m > < M e a s u r e N a m e > T i m e   I n t e r v a l   S e l e c t e d < / M e a s u r e N a m e > < D i s p l a y N a m e > T i m e   I n t e r v a l   S e l e c t e d < / D i s p l a y N a m e > < V i s i b l e > F a l s e < / V i s i b l e > < / i t e m > < i t e m > < M e a s u r e N a m e > A c t u a l   R e p o r t   A m o u n t   w /   T i m e   F i l t e r < / M e a s u r e N a m e > < D i s p l a y N a m e > A c t u a l   R e p o r t   A m o u n t   w /   T i m e   F i l t e r < / D i s p l a y N a m e > < V i s i b l e > F a l s e < / V i s i b l e > < / i t e m > < i t e m > < M e a s u r e N a m e > V a r   $   w /   T i m e   F i l t e r < / M e a s u r e N a m e > < D i s p l a y N a m e > V a r   $   w /   T i m e   F i l t e r < / D i s p l a y N a m e > < V i s i b l e > F a l s e < / V i s i b l e > < / i t e m > < i t e m > < M e a s u r e N a m e > V a r   %   w /   T i m e   F i l t e r < / M e a s u r e N a m e > < D i s p l a y N a m e > V a r   %   w /   T i m e   F i l t e r < / D i s p l a y N a m e > < V i s i b l e > F a l s e < / V i s i b l e > < / i t e m > < i t e m > < M e a s u r e N a m e > G r o w t h   %   w /   T i m e   F i l t e r < / M e a s u r e N a m e > < D i s p l a y N a m e > G r o w t h   %   w /   T i m e   F i l t e r < / D i s p l a y N a m e > < V i s i b l e > F a l s e < / V i s i b l e > < / i t e m > < i t e m > < M e a s u r e N a m e > %   O v e r   R e v e n u e   w /   T i m e   F i l t e r < / M e a s u r e N a m e > < D i s p l a y N a m e > %   O v e r   R e v e n u e   w /   T i m e   F i l t e r < / D i s p l a y N a m e > < V i s i b l e > F a l s e < / V i s i b l e > < / i t e m > < / C a l c u l a t e d F i e l d s > < S A H o s t H a s h > 0 < / S A H o s t H a s h > < G e m i n i F i e l d L i s t V i s i b l e > T r u e < / G e m i n i F i e l d L i s t V i s i b l e > < / S e t t i n g s > ] ] > < / C u s t o m C o n t e n t > < / G e m i n i > 
</file>

<file path=customXml/item47.xml>��< ? x m l   v e r s i o n = " 1 . 0 "   e n c o d i n g = " U T F - 1 6 " ? > < G e m i n i   x m l n s = " h t t p : / / g e m i n i / p i v o t c u s t o m i z a t i o n / 9 e 3 3 9 0 1 4 - 4 c c e - 4 1 b 9 - a e 9 6 - 9 c 8 f 3 2 6 7 0 d 8 8 " > < C u s t o m C o n t e n t > < ! [ C D A T A [ < ? x m l   v e r s i o n = " 1 . 0 "   e n c o d i n g = " u t f - 1 6 " ? > < S e t t i n g s > < C a l c u l a t e d F i e l d s > < i t e m > < M e a s u r e N a m e > A c t u a l   A m o u n t < / M e a s u r e N a m e > < D i s p l a y N a m e > A c t u a l   A m o u n t < / D i s p l a y N a m e > < V i s i b l e > F a l s e < / V i s i b l e > < / i t e m > < i t e m > < M e a s u r e N a m e > A c t u a l   A m o u n t   w /   R e p o r t   S i g n < / M e a s u r e N a m e > < D i s p l a y N a m e > A c t u a l   A m o u n t   w /   R e p o r t   S i g n < / D i s p l a y N a m e > < V i s i b l e > F a l s e < / V i s i b l e > < / i t e m > < i t e m > < M e a s u r e N a m e > A c t u a l   A m o u n t   w /   C a l c u l a t i o n   S i g n < / M e a s u r e N a m e > < D i s p l a y N a m e > A c t u a l   A m o u n t   w /   C a l c u l a t i o n   S i g n < / D i s p l a y N a m e > < V i s i b l e > F a l s e < / V i s i b l e > < / i t e m > < i t e m > < M e a s u r e N a m e > A c t u a l   R u n n i n g   S u m < / M e a s u r e N a m e > < D i s p l a y N a m e > A c t u a l   R u n n i n g   S u m < / D i s p l a y N a m e > < V i s i b l e > F a l s e < / V i s i b l e > < / i t e m > < i t e m > < M e a s u r e N a m e > A c t u a l   T o t a l   E x p e n s e s < / M e a s u r e N a m e > < D i s p l a y N a m e > A c t u a l   T o t a l   E x p e n s e s < / D i s p l a y N a m e > < V i s i b l e > F a l s e < / V i s i b l e > < / i t e m > < i t e m > < M e a s u r e N a m e > A c t u a l   H e a d e r   A m o u n t < / M e a s u r e N a m e > < D i s p l a y N a m e > A c t u a l   H e a d e r   A m o u n t < / D i s p l a y N a m e > < V i s i b l e > F a l s e < / V i s i b l e > < / i t e m > < i t e m > < M e a s u r e N a m e > A c t u a l   R e p o r t   A m o u n t < / M e a s u r e N a m e > < D i s p l a y N a m e > A c t u a l   R e p o r t   A m o u n t < / D i s p l a y N a m e > < V i s i b l e > F a l s e < / V i s i b l e > < / i t e m > < i t e m > < M e a s u r e N a m e > H e a d e r   D e t a i l < / M e a s u r e N a m e > < D i s p l a y N a m e > H e a d e r   D e t a i l < / D i s p l a y N a m e > < V i s i b l e > F a l s e < / V i s i b l e > < / i t e m > < i t e m > < M e a s u r e N a m e > H e a d e r   C a l c u l a t i o n < / M e a s u r e N a m e > < D i s p l a y N a m e > H e a d e r   C a l c u l a t i o n < / D i s p l a y N a m e > < V i s i b l e > F a l s e < / V i s i b l e > < / i t e m > < i t e m > < M e a s u r e N a m e > A c c o u n t   I s F i l t e r e d < / M e a s u r e N a m e > < D i s p l a y N a m e > A c c o u n t   I s F i l t e r e d < / D i s p l a y N a m e > < V i s i b l e > F a l s e < / V i s i b l e > < / i t e m > < i t e m > < M e a s u r e N a m e > B u d g e t   A m o u n t < / M e a s u r e N a m e > < D i s p l a y N a m e > B u d g e t   A m o u n t < / D i s p l a y N a m e > < V i s i b l e > F a l s e < / V i s i b l e > < / i t e m > < i t e m > < M e a s u r e N a m e > B u d g e t   A m o u n t   w /   R e p o r t   S i g n < / M e a s u r e N a m e > < D i s p l a y N a m e > B u d g e t   A m o u n t   w /   R e p o r t   S i g n < / D i s p l a y N a m e > < V i s i b l e > F a l s e < / V i s i b l e > < / i t e m > < i t e m > < M e a s u r e N a m e > B u d g e t   A m o u n t   w /   C a l c u l a t i o n   S i g n < / M e a s u r e N a m e > < D i s p l a y N a m e > B u d g e t   A m o u n t   w /   C a l c u l a t i o n   S i g n < / D i s p l a y N a m e > < V i s i b l e > F a l s e < / V i s i b l e > < / i t e m > < i t e m > < M e a s u r e N a m e > B u d g e t   R u n n i n g   S u m < / M e a s u r e N a m e > < D i s p l a y N a m e > B u d g e t   R u n n i n g   S u m < / D i s p l a y N a m e > < V i s i b l e > F a l s e < / V i s i b l e > < / i t e m > < i t e m > < M e a s u r e N a m e > B u d g e t   T o t a l   E x p e n s e < / M e a s u r e N a m e > < D i s p l a y N a m e > B u d g e t   T o t a l   E x p e n s e < / D i s p l a y N a m e > < V i s i b l e > F a l s e < / V i s i b l e > < / i t e m > < i t e m > < M e a s u r e N a m e > B u d g e t   H e a d e r   A m o u n t < / M e a s u r e N a m e > < D i s p l a y N a m e > B u d g e t   H e a d e r   A m o u n t < / D i s p l a y N a m e > < V i s i b l e > F a l s e < / V i s i b l e > < / i t e m > < i t e m > < M e a s u r e N a m e > B u d g e t   R e p o r t   A m o u n t < / M e a s u r e N a m e > < D i s p l a y N a m e > B u d g e t   R e p o r t   A m o u n t < / D i s p l a y N a m e > < V i s i b l e > F a l s e < / V i s i b l e > < / i t e m > < i t e m > < M e a s u r e N a m e > V a r   $ < / M e a s u r e N a m e > < D i s p l a y N a m e > V a r   $ < / D i s p l a y N a m e > < V i s i b l e > F a l s e < / V i s i b l e > < / i t e m > < i t e m > < M e a s u r e N a m e > V a r   % < / M e a s u r e N a m e > < D i s p l a y N a m e > V a r   % < / D i s p l a y N a m e > < V i s i b l e > F a l s e < / V i s i b l e > < / i t e m > < i t e m > < M e a s u r e N a m e > A c t u a l   P r i o r   F i s c a l   Y e a r < / M e a s u r e N a m e > < D i s p l a y N a m e > A c t u a l   P r i o r   F i s c a l   Y e a r < / D i s p l a y N a m e > < V i s i b l e > F a l s e < / V i s i b l e > < / i t e m > < i t e m > < M e a s u r e N a m e > A c t u a l   P r i o r   Q u a r t e r < / M e a s u r e N a m e > < D i s p l a y N a m e > A c t u a l   P r i o r   Q u a r t e r < / D i s p l a y N a m e > < V i s i b l e > F a l s e < / V i s i b l e > < / i t e m > < i t e m > < M e a s u r e N a m e > A c t u a l   P r i o r   P e r i o d   A m o u n t < / M e a s u r e N a m e > < D i s p l a y N a m e > A c t u a l   P r i o r   P e r i o d   A m o u n t < / D i s p l a y N a m e > < V i s i b l e > F a l s e < / V i s i b l e > < / i t e m > < i t e m > < M e a s u r e N a m e > C h a n g e   $   v s   P r i o r   P e r i o d < / M e a s u r e N a m e > < D i s p l a y N a m e > C h a n g e   $   v s   P r i o r   P e r i o d < / D i s p l a y N a m e > < V i s i b l e > F a l s e < / V i s i b l e > < / i t e m > < i t e m > < M e a s u r e N a m e > C h a n g e   %   v s   P r i o r   P e r i o d < / M e a s u r e N a m e > < D i s p l a y N a m e > C h a n g e   %   v s   P r i o r   P e r i o d < / D i s p l a y N a m e > < V i s i b l e > F a l s e < / V i s i b l e > < / i t e m > < i t e m > < M e a s u r e N a m e > A c t u a l   B a s e   Y e a r   A m o u n t < / M e a s u r e N a m e > < D i s p l a y N a m e > A c t u a l   B a s e   Y e a r   A m o u n t < / D i s p l a y N a m e > < V i s i b l e > F a l s e < / V i s i b l e > < / i t e m > < i t e m > < M e a s u r e N a m e > A c t u a l   Y o Y % < / M e a s u r e N a m e > < D i s p l a y N a m e > A c t u a l   Y o Y % < / D i s p l a y N a m e > < V i s i b l e > F a l s e < / V i s i b l e > < / i t e m > < i t e m > < M e a s u r e N a m e > A c t u a l   B a s e   Q u a r t e r   A m o u n t < / M e a s u r e N a m e > < D i s p l a y N a m e > A c t u a l   B a s e   Q u a r t e r   A m o u n t < / D i s p l a y N a m e > < V i s i b l e > F a l s e < / V i s i b l e > < / i t e m > < i t e m > < M e a s u r e N a m e > A c t u a l   B a s e   P e r i o d   A m o u n t < / M e a s u r e N a m e > < D i s p l a y N a m e > A c t u a l   B a s e   P e r i o d   A m o u n t < / D i s p l a y N a m e > < V i s i b l e > F a l s e < / V i s i b l e > < / i t e m > < i t e m > < M e a s u r e N a m e > G r o w t h   $ < / M e a s u r e N a m e > < D i s p l a y N a m e > G r o w t h   $ < / D i s p l a y N a m e > < V i s i b l e > F a l s e < / V i s i b l e > < / i t e m > < i t e m > < M e a s u r e N a m e > G r o w t h   % < / M e a s u r e N a m e > < D i s p l a y N a m e > G r o w t h   % < / D i s p l a y N a m e > < V i s i b l e > F a l s e < / V i s i b l e > < / i t e m > < i t e m > < M e a s u r e N a m e > A c t u a l   S a m e   Q u a r t e r   L a s t   Y e a r < / M e a s u r e N a m e > < D i s p l a y N a m e > A c t u a l   S a m e   Q u a r t e r   L a s t   Y e a r < / D i s p l a y N a m e > < V i s i b l e > F a l s e < / V i s i b l e > < / i t e m > < i t e m > < M e a s u r e N a m e > A c t u a l   Q o Q $ < / M e a s u r e N a m e > < D i s p l a y N a m e > A c t u a l   Q o Q $ < / D i s p l a y N a m e > < V i s i b l e > F a l s e < / V i s i b l e > < / i t e m > < i t e m > < M e a s u r e N a m e > A c t u a l   Q o Q % < / M e a s u r e N a m e > < D i s p l a y N a m e > A c t u a l   Q o Q % < / D i s p l a y N a m e > < V i s i b l e > F a l s e < / V i s i b l e > < / i t e m > < i t e m > < M e a s u r e N a m e > A c t u a l   P o P % < / M e a s u r e N a m e > < D i s p l a y N a m e > A c t u a l   P o P % < / D i s p l a y N a m e > < V i s i b l e > F a l s e < / V i s i b l e > < / i t e m > < i t e m > < M e a s u r e N a m e > A c t u a l   C u m u l a t i v e   A m o u n t < / M e a s u r e N a m e > < D i s p l a y N a m e > A c t u a l   C u m u l a t i v e   A m o u n t < / D i s p l a y N a m e > < V i s i b l e > F a l s e < / V i s i b l e > < / i t e m > < i t e m > < M e a s u r e N a m e > S u b - h e a d e r   I s F i l t e r e d < / M e a s u r e N a m e > < D i s p l a y N a m e > S u b - h e a d e r   I s F i l t e r e d < / D i s p l a y N a m e > < V i s i b l e > F a l s e < / V i s i b l e > < / i t e m > < i t e m > < M e a s u r e N a m e > S u b   H e a d e r   D e t a i l < / M e a s u r e N a m e > < D i s p l a y N a m e > S u b   H e a d e r   D e t a i l < / D i s p l a y N a m e > < V i s i b l e > F a l s e < / V i s i b l e > < / i t e m > < i t e m > < M e a s u r e N a m e > P L   A m o u n t < / M e a s u r e N a m e > < D i s p l a y N a m e > P L   A m o u n t < / D i s p l a y N a m e > < V i s i b l e > F a l s e < / V i s i b l e > < / i t e m > < i t e m > < M e a s u r e N a m e > S c e n a r i o   S e l e c t e d < / M e a s u r e N a m e > < D i s p l a y N a m e > S c e n a r i o   S e l e c t e d < / D i s p l a y N a m e > < V i s i b l e > F a l s e < / V i s i b l e > < / i t e m > < i t e m > < M e a s u r e N a m e > S u m   M e t h o d   S e l e c t e d < / M e a s u r e N a m e > < D i s p l a y N a m e > S u m   M e t h o d   S e l e c t e d < / D i s p l a y N a m e > < V i s i b l e > F a l s e < / V i s i b l e > < / i t e m > < i t e m > < M e a s u r e N a m e > P L   S l i c e r   S e l e c t e d < / M e a s u r e N a m e > < D i s p l a y N a m e > P L   S l i c e r   S e l e c t e d < / D i s p l a y N a m e > < V i s i b l e > F a l s e < / V i s i b l e > < / i t e m > < i t e m > < M e a s u r e N a m e > B u d g e t   C u m u l a t i v e   A m o u n t < / M e a s u r e N a m e > < D i s p l a y N a m e > B u d g e t   C u m u l a t i v e   A m o u n t < / D i s p l a y N a m e > < V i s i b l e > F a l s e < / V i s i b l e > < / i t e m > < i t e m > < M e a s u r e N a m e > H o r A n a l y s i s   S e l e c t e d < / M e a s u r e N a m e > < D i s p l a y N a m e > H o r A n a l y s i s   S e l e c t e d < / D i s p l a y N a m e > < V i s i b l e > F a l s e < / V i s i b l e > < / i t e m > < i t e m > < M e a s u r e N a m e > H o r i z o n t a l   A n a l y s i s   A m o u n t < / M e a s u r e N a m e > < D i s p l a y N a m e > H o r i z o n t a l   A n a l y s i s   A m o u n t < / D i s p l a y N a m e > < V i s i b l e > F a l s e < / V i s i b l e > < / i t e m > < i t e m > < M e a s u r e N a m e > R e v e n u e < / M e a s u r e N a m e > < D i s p l a y N a m e > R e v e n u e < / D i s p l a y N a m e > < V i s i b l e > F a l s e < / V i s i b l e > < / i t e m > < i t e m > < M e a s u r e N a m e > %   O v e r   R e v e n u e < / M e a s u r e N a m e > < D i s p l a y N a m e > %   O v e r   R e v e n u e < / D i s p l a y N a m e > < V i s i b l e > F a l s e < / V i s i b l e > < / i t e m > < i t e m > < M e a s u r e N a m e > R e v e n u e   C u m u l a t i v e < / M e a s u r e N a m e > < D i s p l a y N a m e > R e v e n u e   C u m u l a t i v e < / D i s p l a y N a m e > < V i s i b l e > F a l s e < / V i s i b l e > < / i t e m > < i t e m > < M e a s u r e N a m e > %   O v e r   R e v e n u e   C u m u l a t i v e < / M e a s u r e N a m e > < D i s p l a y N a m e > %   O v e r   R e v e n u e   C u m u l a t i v e < / D i s p l a y N a m e > < V i s i b l e > F a l s e < / V i s i b l e > < / i t e m > < i t e m > < M e a s u r e N a m e > V e r t i c a l   A n a l y s i s   A m o u n t < / M e a s u r e N a m e > < D i s p l a y N a m e > V e r t i c a l   A n a l y s i s   A m o u n t < / D i s p l a y N a m e > < V i s i b l e > F a l s e < / V i s i b l e > < / i t e m > < i t e m > < M e a s u r e N a m e > V a r   $   C u m u l a t i v e < / M e a s u r e N a m e > < D i s p l a y N a m e > V a r   $   C u m u l a t i v e < / D i s p l a y N a m e > < V i s i b l e > F a l s e < / V i s i b l e > < / i t e m > < i t e m > < M e a s u r e N a m e > V a r   %   C u m u l a t i v e < / M e a s u r e N a m e > < D i s p l a y N a m e > V a r   %   C u m u l a t i v e < / D i s p l a y N a m e > < V i s i b l e > F a l s e < / V i s i b l e > < / i t e m > < i t e m > < M e a s u r e N a m e > V a r i a n c e   S l i c e r   S e l e c t e d < / M e a s u r e N a m e > < D i s p l a y N a m e > V a r i a n c e   S l i c e r   S e l e c t e d < / D i s p l a y N a m e > < V i s i b l e > F a l s e < / V i s i b l e > < / i t e m > < i t e m > < M e a s u r e N a m e > V a r i a n c e   A n a l y s i s   A m o u n t < / M e a s u r e N a m e > < D i s p l a y N a m e > V a r i a n c e   A n a l y s i s   A m o u n t < / D i s p l a y N a m e > < V i s i b l e > F a l s e < / V i s i b l e > < / i t e m > < i t e m > < M e a s u r e N a m e > P e r i o d   S e l e c t e d < / M e a s u r e N a m e > < D i s p l a y N a m e > P e r i o d   S e l e c t e d < / D i s p l a y N a m e > < V i s i b l e > F a l s e < / V i s i b l e > < / i t e m > < i t e m > < M e a s u r e N a m e > D B   A c t u a l   A c c o u n t   A m o u n t < / M e a s u r e N a m e > < D i s p l a y N a m e > D B   A c t u a l   A c c o u n t   A m o u n t < / D i s p l a y N a m e > < V i s i b l e > F a l s e < / V i s i b l e > < / i t e m > < i t e m > < M e a s u r e N a m e > D B   B u d g e t   A c c o u n t   A m o u n t < / M e a s u r e N a m e > < D i s p l a y N a m e > D B   B u d g e t   A c c o u n t   A m o u n t < / D i s p l a y N a m e > < V i s i b l e > F a l s e < / V i s i b l e > < / i t e m > < i t e m > < M e a s u r e N a m e > D B   V a r   $   A m o u n t < / M e a s u r e N a m e > < D i s p l a y N a m e > D B   V a r   $   A m o u n t < / D i s p l a y N a m e > < V i s i b l e > F a l s e < / V i s i b l e > < / i t e m > < i t e m > < M e a s u r e N a m e > D B   V a r   %   A m o u n t < / M e a s u r e N a m e > < D i s p l a y N a m e > D B   V a r   %   A m o u n t < / D i s p l a y N a m e > < V i s i b l e > F a l s e < / V i s i b l e > < / i t e m > < / C a l c u l a t e d F i e l d s > < S A H o s t H a s h > 0 < / S A H o s t H a s h > < G e m i n i F i e l d L i s t V i s i b l e > T r u e < / G e m i n i F i e l d L i s t V i s i b l e > < / S e t t i n g s > ] ] > < / C u s t o m C o n t e n t > < / G e m i n i > 
</file>

<file path=customXml/item48.xml>��< ? x m l   v e r s i o n = " 1 . 0 "   e n c o d i n g = " U T F - 1 6 " ? > < G e m i n i   x m l n s = " h t t p : / / g e m i n i / p i v o t c u s t o m i z a t i o n / 5 0 9 e 3 9 8 8 - a e 0 1 - 4 e b 9 - b 6 7 7 - 9 d 1 c 4 2 3 9 c c b 2 " > < C u s t o m C o n t e n t > < ! [ C D A T A [ < ? x m l   v e r s i o n = " 1 . 0 "   e n c o d i n g = " u t f - 1 6 " ? > < S e t t i n g s > < C a l c u l a t e d F i e l d s > < i t e m > < M e a s u r e N a m e > A c t u a l   A m o u n t < / M e a s u r e N a m e > < D i s p l a y N a m e > A c t u a l   A m o u n t < / D i s p l a y N a m e > < V i s i b l e > F a l s e < / V i s i b l e > < / i t e m > < i t e m > < M e a s u r e N a m e > A c t u a l   A m o u n t   w /   R e p o r t   S i g n < / M e a s u r e N a m e > < D i s p l a y N a m e > A c t u a l   A m o u n t   w /   R e p o r t   S i g n < / D i s p l a y N a m e > < V i s i b l e > F a l s e < / V i s i b l e > < / i t e m > < i t e m > < M e a s u r e N a m e > A c t u a l   A m o u n t   w /   C a l c u l a t i o n   S i g n < / M e a s u r e N a m e > < D i s p l a y N a m e > A c t u a l   A m o u n t   w /   C a l c u l a t i o n   S i g n < / D i s p l a y N a m e > < V i s i b l e > F a l s e < / V i s i b l e > < / i t e m > < i t e m > < M e a s u r e N a m e > A c t u a l   R u n n i n g   S u m < / M e a s u r e N a m e > < D i s p l a y N a m e > A c t u a l   R u n n i n g   S u m < / D i s p l a y N a m e > < V i s i b l e > F a l s e < / V i s i b l e > < / i t e m > < i t e m > < M e a s u r e N a m e > A c t u a l   T o t a l   E x p e n s e s < / M e a s u r e N a m e > < D i s p l a y N a m e > A c t u a l   T o t a l   E x p e n s e s < / D i s p l a y N a m e > < V i s i b l e > F a l s e < / V i s i b l e > < / i t e m > < i t e m > < M e a s u r e N a m e > A c t u a l   H e a d e r   A m o u n t < / M e a s u r e N a m e > < D i s p l a y N a m e > A c t u a l   H e a d e r   A m o u n t < / D i s p l a y N a m e > < V i s i b l e > F a l s e < / V i s i b l e > < / i t e m > < i t e m > < M e a s u r e N a m e > A c t u a l   R e p o r t   A m o u n t < / M e a s u r e N a m e > < D i s p l a y N a m e > A c t u a l   R e p o r t   A m o u n t < / D i s p l a y N a m e > < V i s i b l e > F a l s e < / V i s i b l e > < / i t e m > < i t e m > < M e a s u r e N a m e > H e a d e r   D e t a i l < / M e a s u r e N a m e > < D i s p l a y N a m e > H e a d e r   D e t a i l < / D i s p l a y N a m e > < V i s i b l e > F a l s e < / V i s i b l e > < / i t e m > < i t e m > < M e a s u r e N a m e > H e a d e r   C a l c u l a t i o n < / M e a s u r e N a m e > < D i s p l a y N a m e > H e a d e r   C a l c u l a t i o n < / D i s p l a y N a m e > < V i s i b l e > F a l s e < / V i s i b l e > < / i t e m > < i t e m > < M e a s u r e N a m e > A c c o u n t   I s F i l t e r e d < / M e a s u r e N a m e > < D i s p l a y N a m e > A c c o u n t   I s F i l t e r e d < / D i s p l a y N a m e > < V i s i b l e > F a l s e < / V i s i b l e > < / i t e m > < i t e m > < M e a s u r e N a m e > B u d g e t   A m o u n t < / M e a s u r e N a m e > < D i s p l a y N a m e > B u d g e t   A m o u n t < / D i s p l a y N a m e > < V i s i b l e > F a l s e < / V i s i b l e > < / i t e m > < i t e m > < M e a s u r e N a m e > B u d g e t   A m o u n t   w /   R e p o r t   S i g n < / M e a s u r e N a m e > < D i s p l a y N a m e > B u d g e t   A m o u n t   w /   R e p o r t   S i g n < / D i s p l a y N a m e > < V i s i b l e > F a l s e < / V i s i b l e > < / i t e m > < i t e m > < M e a s u r e N a m e > B u d g e t   A m o u n t   w /   C a l c u l a t i o n   S i g n < / M e a s u r e N a m e > < D i s p l a y N a m e > B u d g e t   A m o u n t   w /   C a l c u l a t i o n   S i g n < / D i s p l a y N a m e > < V i s i b l e > F a l s e < / V i s i b l e > < / i t e m > < i t e m > < M e a s u r e N a m e > B u d g e t   R u n n i n g   S u m < / M e a s u r e N a m e > < D i s p l a y N a m e > B u d g e t   R u n n i n g   S u m < / D i s p l a y N a m e > < V i s i b l e > F a l s e < / V i s i b l e > < / i t e m > < i t e m > < M e a s u r e N a m e > B u d g e t   T o t a l   E x p e n s e < / M e a s u r e N a m e > < D i s p l a y N a m e > B u d g e t   T o t a l   E x p e n s e < / D i s p l a y N a m e > < V i s i b l e > F a l s e < / V i s i b l e > < / i t e m > < i t e m > < M e a s u r e N a m e > B u d g e t   H e a d e r   A m o u n t < / M e a s u r e N a m e > < D i s p l a y N a m e > B u d g e t   H e a d e r   A m o u n t < / D i s p l a y N a m e > < V i s i b l e > F a l s e < / V i s i b l e > < / i t e m > < i t e m > < M e a s u r e N a m e > B u d g e t   R e p o r t   A m o u n t < / M e a s u r e N a m e > < D i s p l a y N a m e > B u d g e t   R e p o r t   A m o u n t < / D i s p l a y N a m e > < V i s i b l e > F a l s e < / V i s i b l e > < / i t e m > < i t e m > < M e a s u r e N a m e > V a r   $ < / M e a s u r e N a m e > < D i s p l a y N a m e > V a r   $ < / D i s p l a y N a m e > < V i s i b l e > F a l s e < / V i s i b l e > < / i t e m > < i t e m > < M e a s u r e N a m e > V a r   % < / M e a s u r e N a m e > < D i s p l a y N a m e > V a r   % < / D i s p l a y N a m e > < V i s i b l e > F a l s e < / V i s i b l e > < / i t e m > < i t e m > < M e a s u r e N a m e > A c t u a l   P r i o r   F i s c a l   Y e a r < / M e a s u r e N a m e > < D i s p l a y N a m e > A c t u a l   P r i o r   F i s c a l   Y e a r < / D i s p l a y N a m e > < V i s i b l e > F a l s e < / V i s i b l e > < / i t e m > < i t e m > < M e a s u r e N a m e > A c t u a l   P r i o r   Q u a r t e r < / M e a s u r e N a m e > < D i s p l a y N a m e > A c t u a l   P r i o r   Q u a r t e r < / D i s p l a y N a m e > < V i s i b l e > F a l s e < / V i s i b l e > < / i t e m > < i t e m > < M e a s u r e N a m e > A c t u a l   P r i o r   P e r i o d   A m o u n t < / M e a s u r e N a m e > < D i s p l a y N a m e > A c t u a l   P r i o r   P e r i o d   A m o u n t < / D i s p l a y N a m e > < V i s i b l e > F a l s e < / V i s i b l e > < / i t e m > < i t e m > < M e a s u r e N a m e > C h a n g e   $   v s   P r i o r   P e r i o d < / M e a s u r e N a m e > < D i s p l a y N a m e > C h a n g e   $   v s   P r i o r   P e r i o d < / D i s p l a y N a m e > < V i s i b l e > F a l s e < / V i s i b l e > < / i t e m > < i t e m > < M e a s u r e N a m e > C h a n g e   %   v s   P r i o r   P e r i o d < / M e a s u r e N a m e > < D i s p l a y N a m e > C h a n g e   %   v s   P r i o r   P e r i o d < / D i s p l a y N a m e > < V i s i b l e > F a l s e < / V i s i b l e > < / i t e m > < i t e m > < M e a s u r e N a m e > A c t u a l   B a s e   Y e a r   A m o u n t < / M e a s u r e N a m e > < D i s p l a y N a m e > A c t u a l   B a s e   Y e a r   A m o u n t < / D i s p l a y N a m e > < V i s i b l e > F a l s e < / V i s i b l e > < / i t e m > < i t e m > < M e a s u r e N a m e > A c t u a l   Y o Y % < / M e a s u r e N a m e > < D i s p l a y N a m e > A c t u a l   Y o Y % < / D i s p l a y N a m e > < V i s i b l e > F a l s e < / V i s i b l e > < / i t e m > < i t e m > < M e a s u r e N a m e > A c t u a l   B a s e   Q u a r t e r   A m o u n t < / M e a s u r e N a m e > < D i s p l a y N a m e > A c t u a l   B a s e   Q u a r t e r   A m o u n t < / D i s p l a y N a m e > < V i s i b l e > F a l s e < / V i s i b l e > < / i t e m > < i t e m > < M e a s u r e N a m e > A c t u a l   B a s e   P e r i o d   A m o u n t < / M e a s u r e N a m e > < D i s p l a y N a m e > A c t u a l   B a s e   P e r i o d   A m o u n t < / D i s p l a y N a m e > < V i s i b l e > F a l s e < / V i s i b l e > < / i t e m > < i t e m > < M e a s u r e N a m e > G r o w t h   $ < / M e a s u r e N a m e > < D i s p l a y N a m e > G r o w t h   $ < / D i s p l a y N a m e > < V i s i b l e > F a l s e < / V i s i b l e > < / i t e m > < i t e m > < M e a s u r e N a m e > G r o w t h   % < / M e a s u r e N a m e > < D i s p l a y N a m e > G r o w t h   % < / D i s p l a y N a m e > < V i s i b l e > F a l s e < / V i s i b l e > < / i t e m > < i t e m > < M e a s u r e N a m e > A c t u a l   S a m e   Q u a r t e r   L a s t   Y e a r < / M e a s u r e N a m e > < D i s p l a y N a m e > A c t u a l   S a m e   Q u a r t e r   L a s t   Y e a r < / D i s p l a y N a m e > < V i s i b l e > F a l s e < / V i s i b l e > < / i t e m > < i t e m > < M e a s u r e N a m e > A c t u a l   Q o Q $ < / M e a s u r e N a m e > < D i s p l a y N a m e > A c t u a l   Q o Q $ < / D i s p l a y N a m e > < V i s i b l e > F a l s e < / V i s i b l e > < / i t e m > < i t e m > < M e a s u r e N a m e > A c t u a l   Q o Q % < / M e a s u r e N a m e > < D i s p l a y N a m e > A c t u a l   Q o Q % < / D i s p l a y N a m e > < V i s i b l e > F a l s e < / V i s i b l e > < / i t e m > < i t e m > < M e a s u r e N a m e > A c t u a l   P o P % < / M e a s u r e N a m e > < D i s p l a y N a m e > A c t u a l   P o P % < / D i s p l a y N a m e > < V i s i b l e > F a l s e < / V i s i b l e > < / i t e m > < i t e m > < M e a s u r e N a m e > A c t u a l   C u m u l a t i v e   A m o u n t < / M e a s u r e N a m e > < D i s p l a y N a m e > A c t u a l   C u m u l a t i v e   A m o u n t < / D i s p l a y N a m e > < V i s i b l e > F a l s e < / V i s i b l e > < / i t e m > < i t e m > < M e a s u r e N a m e > S u b - h e a d e r   I s F i l t e r e d < / M e a s u r e N a m e > < D i s p l a y N a m e > S u b - h e a d e r   I s F i l t e r e d < / D i s p l a y N a m e > < V i s i b l e > F a l s e < / V i s i b l e > < / i t e m > < i t e m > < M e a s u r e N a m e > S u b   H e a d e r   D e t a i l < / M e a s u r e N a m e > < D i s p l a y N a m e > S u b   H e a d e r   D e t a i l < / D i s p l a y N a m e > < V i s i b l e > F a l s e < / V i s i b l e > < / i t e m > < i t e m > < M e a s u r e N a m e > P L   A m o u n t < / M e a s u r e N a m e > < D i s p l a y N a m e > P L   A m o u n t < / D i s p l a y N a m e > < V i s i b l e > F a l s e < / V i s i b l e > < / i t e m > < i t e m > < M e a s u r e N a m e > S c e n a r i o   S e l e c t e d < / M e a s u r e N a m e > < D i s p l a y N a m e > S c e n a r i o   S e l e c t e d < / D i s p l a y N a m e > < V i s i b l e > F a l s e < / V i s i b l e > < / i t e m > < i t e m > < M e a s u r e N a m e > S u m   M e t h o d   S e l e c t e d < / M e a s u r e N a m e > < D i s p l a y N a m e > S u m   M e t h o d   S e l e c t e d < / D i s p l a y N a m e > < V i s i b l e > F a l s e < / V i s i b l e > < / i t e m > < i t e m > < M e a s u r e N a m e > P L   S l i c e r   S e l e c t e d < / M e a s u r e N a m e > < D i s p l a y N a m e > P L   S l i c e r   S e l e c t e d < / D i s p l a y N a m e > < V i s i b l e > F a l s e < / V i s i b l e > < / i t e m > < i t e m > < M e a s u r e N a m e > B u d g e t   C u m u l a t i v e   A m o u n t < / M e a s u r e N a m e > < D i s p l a y N a m e > B u d g e t   C u m u l a t i v e   A m o u n t < / D i s p l a y N a m e > < V i s i b l e > F a l s e < / V i s i b l e > < / i t e m > < i t e m > < M e a s u r e N a m e > H o r A n a l y s i s   S e l e c t e d < / M e a s u r e N a m e > < D i s p l a y N a m e > H o r A n a l y s i s   S e l e c t e d < / D i s p l a y N a m e > < V i s i b l e > F a l s e < / V i s i b l e > < / i t e m > < i t e m > < M e a s u r e N a m e > H o r i z o n t a l   A n a l y s i s   A m o u n t < / M e a s u r e N a m e > < D i s p l a y N a m e > H o r i z o n t a l   A n a l y s i s   A m o u n t < / D i s p l a y N a m e > < V i s i b l e > F a l s e < / V i s i b l e > < / i t e m > < i t e m > < M e a s u r e N a m e > R e v e n u e < / M e a s u r e N a m e > < D i s p l a y N a m e > R e v e n u e < / D i s p l a y N a m e > < V i s i b l e > F a l s e < / V i s i b l e > < / i t e m > < i t e m > < M e a s u r e N a m e > %   O v e r   R e v e n u e < / M e a s u r e N a m e > < D i s p l a y N a m e > %   O v e r   R e v e n u e < / D i s p l a y N a m e > < V i s i b l e > F a l s e < / V i s i b l e > < / i t e m > < i t e m > < M e a s u r e N a m e > R e v e n u e   C u m u l a t i v e < / M e a s u r e N a m e > < D i s p l a y N a m e > R e v e n u e   C u m u l a t i v e < / D i s p l a y N a m e > < V i s i b l e > F a l s e < / V i s i b l e > < / i t e m > < i t e m > < M e a s u r e N a m e > %   O v e r   R e v e n u e   C u m u l a t i v e < / M e a s u r e N a m e > < D i s p l a y N a m e > %   O v e r   R e v e n u e   C u m u l a t i v e < / D i s p l a y N a m e > < V i s i b l e > F a l s e < / V i s i b l e > < / i t e m > < i t e m > < M e a s u r e N a m e > V e r t i c a l   A n a l y s i s   A m o u n t < / M e a s u r e N a m e > < D i s p l a y N a m e > V e r t i c a l   A n a l y s i s   A m o u n t < / D i s p l a y N a m e > < V i s i b l e > F a l s e < / V i s i b l e > < / i t e m > < i t e m > < M e a s u r e N a m e > V a r   $   C u m u l a t i v e < / M e a s u r e N a m e > < D i s p l a y N a m e > V a r   $   C u m u l a t i v e < / D i s p l a y N a m e > < V i s i b l e > F a l s e < / V i s i b l e > < / i t e m > < i t e m > < M e a s u r e N a m e > V a r   %   C u m u l a t i v e < / M e a s u r e N a m e > < D i s p l a y N a m e > V a r   %   C u m u l a t i v e < / D i s p l a y N a m e > < V i s i b l e > F a l s e < / V i s i b l e > < / i t e m > < i t e m > < M e a s u r e N a m e > V a r i a n c e   S l i c e r   S e l e c t e d < / M e a s u r e N a m e > < D i s p l a y N a m e > V a r i a n c e   S l i c e r   S e l e c t e d < / D i s p l a y N a m e > < V i s i b l e > F a l s e < / V i s i b l e > < / i t e m > < i t e m > < M e a s u r e N a m e > V a r i a n c e   A n a l y s i s   A m o u n t < / M e a s u r e N a m e > < D i s p l a y N a m e > V a r i a n c e   A n a l y s i s   A m o u n t < / D i s p l a y N a m e > < V i s i b l e > F a l s e < / V i s i b l e > < / i t e m > < i t e m > < M e a s u r e N a m e > P e r i o d   S e l e c t e d < / M e a s u r e N a m e > < D i s p l a y N a m e > P e r i o d   S e l e c t e d < / D i s p l a y N a m e > < V i s i b l e > F a l s e < / V i s i b l e > < / i t e m > < i t e m > < M e a s u r e N a m e > D B   A c t u a l   A c c o u n t   A m o u n t < / M e a s u r e N a m e > < D i s p l a y N a m e > D B   A c t u a l   A c c o u n t   A m o u n t < / D i s p l a y N a m e > < V i s i b l e > F a l s e < / V i s i b l e > < / i t e m > < i t e m > < M e a s u r e N a m e > D B   B u d g e t   A c c o u n t   A m o u n t < / M e a s u r e N a m e > < D i s p l a y N a m e > D B   B u d g e t   A c c o u n t   A m o u n t < / D i s p l a y N a m e > < V i s i b l e > F a l s e < / V i s i b l e > < / i t e m > < i t e m > < M e a s u r e N a m e > D B   V a r   $   A m o u n t < / M e a s u r e N a m e > < D i s p l a y N a m e > D B   V a r   $   A m o u n t < / D i s p l a y N a m e > < V i s i b l e > F a l s e < / V i s i b l e > < / i t e m > < i t e m > < M e a s u r e N a m e > D B   V a r   %   A m o u n t < / M e a s u r e N a m e > < D i s p l a y N a m e > D B   V a r   %   A m o u n t < / D i s p l a y N a m e > < V i s i b l e > F a l s e < / V i s i b l e > < / i t e m > < / C a l c u l a t e d F i e l d s > < S A H o s t H a s h > 0 < / S A H o s t H a s h > < G e m i n i F i e l d L i s t V i s i b l e > T r u e < / G e m i n i F i e l d L i s t V i s i b l e > < / S e t t i n g s > ] ] > < / C u s t o m C o n t e n t > < / G e m i n i > 
</file>

<file path=customXml/item49.xml>��< ? x m l   v e r s i o n = " 1 . 0 "   e n c o d i n g = " U T F - 1 6 " ? > < G e m i n i   x m l n s = " h t t p : / / g e m i n i / p i v o t c u s t o m i z a t i o n / 1 2 5 a b 7 7 3 - c d d e - 4 4 2 1 - 8 e 4 6 - 2 e 9 f 5 5 f 2 2 e 1 e " > < C u s t o m C o n t e n t > < ! [ C D A T A [ < ? x m l   v e r s i o n = " 1 . 0 "   e n c o d i n g = " u t f - 1 6 " ? > < S e t t i n g s > < C a l c u l a t e d F i e l d s > < i t e m > < M e a s u r e N a m e > A c t u a l   A m o u n t < / M e a s u r e N a m e > < D i s p l a y N a m e > A c t u a l   A m o u n t < / D i s p l a y N a m e > < V i s i b l e > F a l s e < / V i s i b l e > < / i t e m > < i t e m > < M e a s u r e N a m e > A c t u a l   A m o u n t   w /   R e p o r t   S i g n < / M e a s u r e N a m e > < D i s p l a y N a m e > A c t u a l   A m o u n t   w /   R e p o r t   S i g n < / D i s p l a y N a m e > < V i s i b l e > F a l s e < / V i s i b l e > < / i t e m > < i t e m > < M e a s u r e N a m e > A c t u a l   A m o u n t   w /   C a l c u l a t i o n   S i g n < / M e a s u r e N a m e > < D i s p l a y N a m e > A c t u a l   A m o u n t   w /   C a l c u l a t i o n   S i g n < / D i s p l a y N a m e > < V i s i b l e > F a l s e < / V i s i b l e > < / i t e m > < i t e m > < M e a s u r e N a m e > A c t u a l   R u n n i n g   S u m < / M e a s u r e N a m e > < D i s p l a y N a m e > A c t u a l   R u n n i n g   S u m < / D i s p l a y N a m e > < V i s i b l e > F a l s e < / V i s i b l e > < / i t e m > < i t e m > < M e a s u r e N a m e > A c t u a l   T o t a l   E x p e n s e s < / M e a s u r e N a m e > < D i s p l a y N a m e > A c t u a l   T o t a l   E x p e n s e s < / D i s p l a y N a m e > < V i s i b l e > F a l s e < / V i s i b l e > < / i t e m > < i t e m > < M e a s u r e N a m e > A c t u a l   H e a d e r   A m o u n t < / M e a s u r e N a m e > < D i s p l a y N a m e > A c t u a l   H e a d e r   A m o u n t < / D i s p l a y N a m e > < V i s i b l e > F a l s e < / V i s i b l e > < / i t e m > < i t e m > < M e a s u r e N a m e > A c t u a l   R e p o r t   A m o u n t < / M e a s u r e N a m e > < D i s p l a y N a m e > A c t u a l   R e p o r t   A m o u n t < / D i s p l a y N a m e > < V i s i b l e > F a l s e < / V i s i b l e > < / i t e m > < i t e m > < M e a s u r e N a m e > H e a d e r   D e t a i l < / M e a s u r e N a m e > < D i s p l a y N a m e > H e a d e r   D e t a i l < / D i s p l a y N a m e > < V i s i b l e > F a l s e < / V i s i b l e > < / i t e m > < i t e m > < M e a s u r e N a m e > H e a d e r   C a l c u l a t i o n < / M e a s u r e N a m e > < D i s p l a y N a m e > H e a d e r   C a l c u l a t i o n < / D i s p l a y N a m e > < V i s i b l e > F a l s e < / V i s i b l e > < / i t e m > < i t e m > < M e a s u r e N a m e > A c c o u n t   I s F i l t e r e d < / M e a s u r e N a m e > < D i s p l a y N a m e > A c c o u n t   I s F i l t e r e d < / D i s p l a y N a m e > < V i s i b l e > F a l s e < / V i s i b l e > < / i t e m > < i t e m > < M e a s u r e N a m e > B u d g e t   A m o u n t < / M e a s u r e N a m e > < D i s p l a y N a m e > B u d g e t   A m o u n t < / D i s p l a y N a m e > < V i s i b l e > F a l s e < / V i s i b l e > < / i t e m > < i t e m > < M e a s u r e N a m e > B u d g e t   A m o u n t   w /   R e p o r t   S i g n < / M e a s u r e N a m e > < D i s p l a y N a m e > B u d g e t   A m o u n t   w /   R e p o r t   S i g n < / D i s p l a y N a m e > < V i s i b l e > F a l s e < / V i s i b l e > < / i t e m > < i t e m > < M e a s u r e N a m e > B u d g e t   A m o u n t   w /   C a l c u l a t i o n   S i g n < / M e a s u r e N a m e > < D i s p l a y N a m e > B u d g e t   A m o u n t   w /   C a l c u l a t i o n   S i g n < / D i s p l a y N a m e > < V i s i b l e > F a l s e < / V i s i b l e > < / i t e m > < i t e m > < M e a s u r e N a m e > B u d g e t   R u n n i n g   S u m < / M e a s u r e N a m e > < D i s p l a y N a m e > B u d g e t   R u n n i n g   S u m < / D i s p l a y N a m e > < V i s i b l e > F a l s e < / V i s i b l e > < / i t e m > < i t e m > < M e a s u r e N a m e > B u d g e t   T o t a l   E x p e n s e < / M e a s u r e N a m e > < D i s p l a y N a m e > B u d g e t   T o t a l   E x p e n s e < / D i s p l a y N a m e > < V i s i b l e > F a l s e < / V i s i b l e > < / i t e m > < i t e m > < M e a s u r e N a m e > B u d g e t   H e a d e r   A m o u n t < / M e a s u r e N a m e > < D i s p l a y N a m e > B u d g e t   H e a d e r   A m o u n t < / D i s p l a y N a m e > < V i s i b l e > F a l s e < / V i s i b l e > < / i t e m > < i t e m > < M e a s u r e N a m e > B u d g e t   R e p o r t   A m o u n t < / M e a s u r e N a m e > < D i s p l a y N a m e > B u d g e t   R e p o r t   A m o u n t < / D i s p l a y N a m e > < V i s i b l e > F a l s e < / V i s i b l e > < / i t e m > < i t e m > < M e a s u r e N a m e > V a r   $ < / M e a s u r e N a m e > < D i s p l a y N a m e > V a r   $ < / D i s p l a y N a m e > < V i s i b l e > F a l s e < / V i s i b l e > < / i t e m > < i t e m > < M e a s u r e N a m e > V a r   % < / M e a s u r e N a m e > < D i s p l a y N a m e > V a r   % < / D i s p l a y N a m e > < V i s i b l e > F a l s e < / V i s i b l e > < / i t e m > < i t e m > < M e a s u r e N a m e > A c t u a l   P r i o r   F i s c a l   Y e a r < / M e a s u r e N a m e > < D i s p l a y N a m e > A c t u a l   P r i o r   F i s c a l   Y e a r < / D i s p l a y N a m e > < V i s i b l e > F a l s e < / V i s i b l e > < / i t e m > < i t e m > < M e a s u r e N a m e > A c t u a l   P r i o r   Q u a r t e r < / M e a s u r e N a m e > < D i s p l a y N a m e > A c t u a l   P r i o r   Q u a r t e r < / D i s p l a y N a m e > < V i s i b l e > F a l s e < / V i s i b l e > < / i t e m > < i t e m > < M e a s u r e N a m e > A c t u a l   P r i o r   P e r i o d   A m o u n t < / M e a s u r e N a m e > < D i s p l a y N a m e > A c t u a l   P r i o r   P e r i o d   A m o u n t < / D i s p l a y N a m e > < V i s i b l e > F a l s e < / V i s i b l e > < / i t e m > < i t e m > < M e a s u r e N a m e > C h a n g e   $   v s   P r i o r   P e r i o d < / M e a s u r e N a m e > < D i s p l a y N a m e > C h a n g e   $   v s   P r i o r   P e r i o d < / D i s p l a y N a m e > < V i s i b l e > F a l s e < / V i s i b l e > < / i t e m > < i t e m > < M e a s u r e N a m e > C h a n g e   %   v s   P r i o r   P e r i o d < / M e a s u r e N a m e > < D i s p l a y N a m e > C h a n g e   %   v s   P r i o r   P e r i o d < / D i s p l a y N a m e > < V i s i b l e > F a l s e < / V i s i b l e > < / i t e m > < i t e m > < M e a s u r e N a m e > A c t u a l   B a s e   Y e a r   A m o u n t < / M e a s u r e N a m e > < D i s p l a y N a m e > A c t u a l   B a s e   Y e a r   A m o u n t < / D i s p l a y N a m e > < V i s i b l e > F a l s e < / V i s i b l e > < / i t e m > < i t e m > < M e a s u r e N a m e > A c t u a l   Y o Y % < / M e a s u r e N a m e > < D i s p l a y N a m e > A c t u a l   Y o Y % < / D i s p l a y N a m e > < V i s i b l e > F a l s e < / V i s i b l e > < / i t e m > < i t e m > < M e a s u r e N a m e > A c t u a l   B a s e   Q u a r t e r   A m o u n t < / M e a s u r e N a m e > < D i s p l a y N a m e > A c t u a l   B a s e   Q u a r t e r   A m o u n t < / D i s p l a y N a m e > < V i s i b l e > F a l s e < / V i s i b l e > < / i t e m > < i t e m > < M e a s u r e N a m e > A c t u a l   B a s e   P e r i o d   A m o u n t < / M e a s u r e N a m e > < D i s p l a y N a m e > A c t u a l   B a s e   P e r i o d   A m o u n t < / D i s p l a y N a m e > < V i s i b l e > F a l s e < / V i s i b l e > < / i t e m > < i t e m > < M e a s u r e N a m e > G r o w t h   $ < / M e a s u r e N a m e > < D i s p l a y N a m e > G r o w t h   $ < / D i s p l a y N a m e > < V i s i b l e > F a l s e < / V i s i b l e > < / i t e m > < i t e m > < M e a s u r e N a m e > G r o w t h   % < / M e a s u r e N a m e > < D i s p l a y N a m e > G r o w t h   % < / D i s p l a y N a m e > < V i s i b l e > F a l s e < / V i s i b l e > < / i t e m > < i t e m > < M e a s u r e N a m e > A c t u a l   S a m e   Q u a r t e r   L a s t   Y e a r < / M e a s u r e N a m e > < D i s p l a y N a m e > A c t u a l   S a m e   Q u a r t e r   L a s t   Y e a r < / D i s p l a y N a m e > < V i s i b l e > F a l s e < / V i s i b l e > < / i t e m > < i t e m > < M e a s u r e N a m e > A c t u a l   Q o Q $ < / M e a s u r e N a m e > < D i s p l a y N a m e > A c t u a l   Q o Q $ < / D i s p l a y N a m e > < V i s i b l e > F a l s e < / V i s i b l e > < / i t e m > < i t e m > < M e a s u r e N a m e > A c t u a l   Q o Q % < / M e a s u r e N a m e > < D i s p l a y N a m e > A c t u a l   Q o Q % < / D i s p l a y N a m e > < V i s i b l e > F a l s e < / V i s i b l e > < / i t e m > < i t e m > < M e a s u r e N a m e > A c t u a l   P o P % < / M e a s u r e N a m e > < D i s p l a y N a m e > A c t u a l   P o P % < / D i s p l a y N a m e > < V i s i b l e > F a l s e < / V i s i b l e > < / i t e m > < i t e m > < M e a s u r e N a m e > A c t u a l   C u m u l a t i v e   A m o u n t < / M e a s u r e N a m e > < D i s p l a y N a m e > A c t u a l   C u m u l a t i v e   A m o u n t < / D i s p l a y N a m e > < V i s i b l e > F a l s e < / V i s i b l e > < / i t e m > < i t e m > < M e a s u r e N a m e > S u b - h e a d e r   I s F i l t e r e d < / M e a s u r e N a m e > < D i s p l a y N a m e > S u b - h e a d e r   I s F i l t e r e d < / D i s p l a y N a m e > < V i s i b l e > F a l s e < / V i s i b l e > < / i t e m > < i t e m > < M e a s u r e N a m e > S u b   H e a d e r   D e t a i l < / M e a s u r e N a m e > < D i s p l a y N a m e > S u b   H e a d e r   D e t a i l < / D i s p l a y N a m e > < V i s i b l e > F a l s e < / V i s i b l e > < / i t e m > < i t e m > < M e a s u r e N a m e > P L   A m o u n t < / M e a s u r e N a m e > < D i s p l a y N a m e > P L   A m o u n t < / D i s p l a y N a m e > < V i s i b l e > F a l s e < / V i s i b l e > < / i t e m > < i t e m > < M e a s u r e N a m e > S c e n a r i o   S e l e c t e d < / M e a s u r e N a m e > < D i s p l a y N a m e > S c e n a r i o   S e l e c t e d < / D i s p l a y N a m e > < V i s i b l e > F a l s e < / V i s i b l e > < / i t e m > < i t e m > < M e a s u r e N a m e > S u m   M e t h o d   S e l e c t e d < / M e a s u r e N a m e > < D i s p l a y N a m e > S u m   M e t h o d   S e l e c t e d < / D i s p l a y N a m e > < V i s i b l e > F a l s e < / V i s i b l e > < / i t e m > < i t e m > < M e a s u r e N a m e > P L   S l i c e r   S e l e c t e d < / M e a s u r e N a m e > < D i s p l a y N a m e > P L   S l i c e r   S e l e c t e d < / D i s p l a y N a m e > < V i s i b l e > F a l s e < / V i s i b l e > < / i t e m > < i t e m > < M e a s u r e N a m e > B u d g e t   C u m u l a t i v e   A m o u n t < / M e a s u r e N a m e > < D i s p l a y N a m e > B u d g e t   C u m u l a t i v e   A m o u n t < / D i s p l a y N a m e > < V i s i b l e > F a l s e < / V i s i b l e > < / i t e m > < i t e m > < M e a s u r e N a m e > H o r A n a l y s i s   S e l e c t e d < / M e a s u r e N a m e > < D i s p l a y N a m e > H o r A n a l y s i s   S e l e c t e d < / D i s p l a y N a m e > < V i s i b l e > F a l s e < / V i s i b l e > < / i t e m > < i t e m > < M e a s u r e N a m e > H o r i z o n t a l   A n a l y s i s   A m o u n t < / M e a s u r e N a m e > < D i s p l a y N a m e > H o r i z o n t a l   A n a l y s i s   A m o u n t < / D i s p l a y N a m e > < V i s i b l e > F a l s e < / V i s i b l e > < / i t e m > < i t e m > < M e a s u r e N a m e > R e v e n u e < / M e a s u r e N a m e > < D i s p l a y N a m e > R e v e n u e < / D i s p l a y N a m e > < V i s i b l e > F a l s e < / V i s i b l e > < / i t e m > < i t e m > < M e a s u r e N a m e > %   O v e r   R e v e n u e < / M e a s u r e N a m e > < D i s p l a y N a m e > %   O v e r   R e v e n u e < / D i s p l a y N a m e > < V i s i b l e > F a l s e < / V i s i b l e > < / i t e m > < i t e m > < M e a s u r e N a m e > R e v e n u e   C u m u l a t i v e < / M e a s u r e N a m e > < D i s p l a y N a m e > R e v e n u e   C u m u l a t i v e < / D i s p l a y N a m e > < V i s i b l e > F a l s e < / V i s i b l e > < / i t e m > < i t e m > < M e a s u r e N a m e > %   O v e r   R e v e n u e   C u m u l a t i v e < / M e a s u r e N a m e > < D i s p l a y N a m e > %   O v e r   R e v e n u e   C u m u l a t i v e < / D i s p l a y N a m e > < V i s i b l e > F a l s e < / V i s i b l e > < / i t e m > < i t e m > < M e a s u r e N a m e > V e r t i c a l   A n a l y s i s   A m o u n t < / M e a s u r e N a m e > < D i s p l a y N a m e > V e r t i c a l   A n a l y s i s   A m o u n t < / D i s p l a y N a m e > < V i s i b l e > F a l s e < / V i s i b l e > < / i t e m > < i t e m > < M e a s u r e N a m e > V a r   $   C u m u l a t i v e < / M e a s u r e N a m e > < D i s p l a y N a m e > V a r   $   C u m u l a t i v e < / D i s p l a y N a m e > < V i s i b l e > F a l s e < / V i s i b l e > < / i t e m > < i t e m > < M e a s u r e N a m e > V a r   %   C u m u l a t i v e < / M e a s u r e N a m e > < D i s p l a y N a m e > V a r   %   C u m u l a t i v e < / D i s p l a y N a m e > < V i s i b l e > F a l s e < / V i s i b l e > < / i t e m > < i t e m > < M e a s u r e N a m e > V a r i a n c e   S l i c e r   S e l e c t e d < / M e a s u r e N a m e > < D i s p l a y N a m e > V a r i a n c e   S l i c e r   S e l e c t e d < / D i s p l a y N a m e > < V i s i b l e > F a l s e < / V i s i b l e > < / i t e m > < i t e m > < M e a s u r e N a m e > V a r i a n c e   A n a l y s i s   A m o u n t < / M e a s u r e N a m e > < D i s p l a y N a m e > V a r i a n c e   A n a l y s i s   A m o u n t < / D i s p l a y N a m e > < V i s i b l e > F a l s e < / V i s i b l e > < / i t e m > < i t e m > < M e a s u r e N a m e > P e r i o d   S e l e c t e d < / M e a s u r e N a m e > < D i s p l a y N a m e > P e r i o d   S e l e c t e d < / D i s p l a y N a m e > < V i s i b l e > F a l s e < / V i s i b l e > < / i t e m > < i t e m > < M e a s u r e N a m e > D B   A c t u a l   A c c o u n t   A m o u n t < / M e a s u r e N a m e > < D i s p l a y N a m e > D B   A c t u a l   A c c o u n t   A m o u n t < / D i s p l a y N a m e > < V i s i b l e > F a l s e < / V i s i b l e > < / i t e m > < i t e m > < M e a s u r e N a m e > D B   B u d g e t   A c c o u n t   A m o u n t < / M e a s u r e N a m e > < D i s p l a y N a m e > D B   B u d g e t   A c c o u n t   A m o u n t < / D i s p l a y N a m e > < V i s i b l e > F a l s e < / V i s i b l e > < / i t e m > < i t e m > < M e a s u r e N a m e > D B   V a r   $   A m o u n t < / M e a s u r e N a m e > < D i s p l a y N a m e > D B   V a r   $   A m o u n t < / D i s p l a y N a m e > < V i s i b l e > F a l s e < / V i s i b l e > < / i t e m > < i t e m > < M e a s u r e N a m e > D B   V a r   %   A m o u n t < / M e a s u r e N a m e > < D i s p l a y N a m e > D B   V a r   %   A m o u n t < / D i s p l a y N a m e > < V i s i b l e > F a l s e < / V i s i b l e > < / i t e m > < i t e m > < M e a s u r e N a m e > T i m e   I n t e r v a l   S e l e c t e d < / M e a s u r e N a m e > < D i s p l a y N a m e > T i m e   I n t e r v a l   S e l e c t e d < / D i s p l a y N a m e > < V i s i b l e > F a l s e < / V i s i b l e > < / i t e m > < i t e m > < M e a s u r e N a m e > A c t u a l   R e p o r t   A m o u n t   w /   T i m e   F i l t e r < / M e a s u r e N a m e > < D i s p l a y N a m e > A c t u a l   R e p o r t   A m o u n t   w /   T i m e   F i l t e r < / D i s p l a y N a m e > < V i s i b l e > F a l s e < / V i s i b l e > < / i t e m > < i t e m > < M e a s u r e N a m e > V a r   $   w /   T i m e   F i l t e r < / M e a s u r e N a m e > < D i s p l a y N a m e > V a r   $   w /   T i m e   F i l t e r < / D i s p l a y N a m e > < V i s i b l e > F a l s e < / V i s i b l e > < / i t e m > < i t e m > < M e a s u r e N a m e > V a r   %   w /   T i m e   F i l t e r < / M e a s u r e N a m e > < D i s p l a y N a m e > V a r   %   w /   T i m e   F i l t e r < / D i s p l a y N a m e > < V i s i b l e > F a l s e < / V i s i b l e > < / i t e m > < i t e m > < M e a s u r e N a m e > G r o w t h   %   w /   T i m e   F i l t e r < / M e a s u r e N a m e > < D i s p l a y N a m e > G r o w t h   %   w /   T i m e   F i l t e r < / D i s p l a y N a m e > < V i s i b l e > F a l s e < / V i s i b l e > < / i t e m > < i t e m > < M e a s u r e N a m e > %   O v e r   R e v e n u e   w /   T i m e   F i l t e r < / M e a s u r e N a m e > < D i s p l a y N a m e > %   O v e r   R e v e n u e   w /   T i m e   F i l t e r < / D i s p l a y N a m e > < V i s i b l e > F a l s e < / V i s i b l e > < / i t e m > < / C a l c u l a t e d F i e l d s > < S A H o s t H a s h > 0 < / S A H o s t H a s h > < G e m i n i F i e l d L i s t V i s i b l e > T r u e < / G e m i n i F i e l d L i s t V i s i b l e > < / S e t t i n g s > ] ] > < / C u s t o m C o n t e n t > < / G e m i n i > 
</file>

<file path=customXml/item5.xml>��< ? x m l   v e r s i o n = " 1 . 0 "   e n c o d i n g = " U T F - 1 6 " ? > < G e m i n i   x m l n s = " h t t p : / / g e m i n i / p i v o t c u s t o m i z a t i o n / T a b l e X M L _ T i m e S e r i e s _ c a a 4 8 c 0 f - 3 2 2 d - 4 5 2 d - b e 0 5 - 7 2 b 7 3 a 0 4 3 e 7 8 " > < C u s t o m C o n t e n t > < ! [ C D A T A [ < T a b l e W i d g e t G r i d S e r i a l i z a t i o n   x m l n s : x s d = " h t t p : / / w w w . w 3 . o r g / 2 0 0 1 / X M L S c h e m a "   x m l n s : x s i = " h t t p : / / w w w . w 3 . o r g / 2 0 0 1 / X M L S c h e m a - i n s t a n c e " > < C o l u m n S u g g e s t e d T y p e   / > < C o l u m n F o r m a t   / > < C o l u m n A c c u r a c y   / > < C o l u m n C u r r e n c y S y m b o l   / > < C o l u m n P o s i t i v e P a t t e r n   / > < C o l u m n N e g a t i v e P a t t e r n   / > < C o l u m n W i d t h s > < i t e m > < k e y > < s t r i n g > P E R I O D   K E Y < / s t r i n g > < / k e y > < v a l u e > < i n t > 3 1 7 < / i n t > < / v a l u e > < / i t e m > < i t e m > < k e y > < s t r i n g > E O P E R I O D   K E Y < / s t r i n g > < / k e y > < v a l u e > < i n t > 1 1 9 < / i n t > < / v a l u e > < / i t e m > < i t e m > < k e y > < s t r i n g > C A L E N D A R   Y E A R < / s t r i n g > < / k e y > < v a l u e > < i n t > 1 3 0 < / i n t > < / v a l u e > < / i t e m > < i t e m > < k e y > < s t r i n g > M O N T H   K E Y < / s t r i n g > < / k e y > < v a l u e > < i n t > 1 0 5 < / i n t > < / v a l u e > < / i t e m > < i t e m > < k e y > < s t r i n g > F I S C A L   Y E A R < / s t r i n g > < / k e y > < v a l u e > < i n t > 1 0 5 < / i n t > < / v a l u e > < / i t e m > < i t e m > < k e y > < s t r i n g > Q U A R T E R   L A B E L < / s t r i n g > < / k e y > < v a l u e > < i n t > 1 2 9 < / i n t > < / v a l u e > < / i t e m > < i t e m > < k e y > < s t r i n g > E O P E R I O D   L A B E L < / s t r i n g > < / k e y > < v a l u e > < i n t > 1 3 3 < / i n t > < / v a l u e > < / i t e m > < i t e m > < k e y > < s t r i n g > Q U A R T E R   K E Y < / s t r i n g > < / k e y > < v a l u e > < i n t > 1 1 5 < / i n t > < / v a l u e > < / i t e m > < / C o l u m n W i d t h s > < C o l u m n D i s p l a y I n d e x > < i t e m > < k e y > < s t r i n g > P E R I O D   K E Y < / s t r i n g > < / k e y > < v a l u e > < i n t > 0 < / i n t > < / v a l u e > < / i t e m > < i t e m > < k e y > < s t r i n g > E O P E R I O D   K E Y < / s t r i n g > < / k e y > < v a l u e > < i n t > 1 < / i n t > < / v a l u e > < / i t e m > < i t e m > < k e y > < s t r i n g > C A L E N D A R   Y E A R < / s t r i n g > < / k e y > < v a l u e > < i n t > 2 < / i n t > < / v a l u e > < / i t e m > < i t e m > < k e y > < s t r i n g > M O N T H   K E Y < / s t r i n g > < / k e y > < v a l u e > < i n t > 3 < / i n t > < / v a l u e > < / i t e m > < i t e m > < k e y > < s t r i n g > F I S C A L   Y E A R < / s t r i n g > < / k e y > < v a l u e > < i n t > 4 < / i n t > < / v a l u e > < / i t e m > < i t e m > < k e y > < s t r i n g > Q U A R T E R   L A B E L < / s t r i n g > < / k e y > < v a l u e > < i n t > 5 < / i n t > < / v a l u e > < / i t e m > < i t e m > < k e y > < s t r i n g > E O P E R I O D   L A B E L < / s t r i n g > < / k e y > < v a l u e > < i n t > 6 < / i n t > < / v a l u e > < / i t e m > < i t e m > < k e y > < s t r i n g > Q U A R T E R   K E Y < / s t r i n g > < / k e y > < v a l u e > < i n t > 7 < / i n t > < / v a l u e > < / i t e m > < / C o l u m n D i s p l a y I n d e x > < C o l u m n F r o z e n   / > < C o l u m n C h e c k e d   / > < C o l u m n F i l t e r   / > < S e l e c t i o n F i l t e r   / > < F i l t e r P a r a m e t e r s   / > < I s S o r t D e s c e n d i n g > f a l s e < / I s S o r t D e s c e n d i n g > < / T a b l e W i d g e t G r i d S e r i a l i z a t i o n > ] ] > < / C u s t o m C o n t e n t > < / G e m i n i > 
</file>

<file path=customXml/item50.xml>��< ? x m l   v e r s i o n = " 1 . 0 "   e n c o d i n g = " U T F - 1 6 " ? > < G e m i n i   x m l n s = " h t t p : / / g e m i n i / p i v o t c u s t o m i z a t i o n / f 4 c b f c 5 2 - b c c e - 4 9 3 c - 8 3 b a - e 8 f e a 0 b f 9 0 1 a " > < C u s t o m C o n t e n t > < ! [ C D A T A [ < ? x m l   v e r s i o n = " 1 . 0 "   e n c o d i n g = " u t f - 1 6 " ? > < S e t t i n g s > < C a l c u l a t e d F i e l d s > < i t e m > < M e a s u r e N a m e > A c t u a l   A m o u n t < / M e a s u r e N a m e > < D i s p l a y N a m e > A c t u a l   A m o u n t < / D i s p l a y N a m e > < V i s i b l e > F a l s e < / V i s i b l e > < / i t e m > < i t e m > < M e a s u r e N a m e > A c t u a l   A m o u n t   w /   R e p o r t   S i g n < / M e a s u r e N a m e > < D i s p l a y N a m e > A c t u a l   A m o u n t   w /   R e p o r t   S i g n < / D i s p l a y N a m e > < V i s i b l e > F a l s e < / V i s i b l e > < / i t e m > < i t e m > < M e a s u r e N a m e > A c t u a l   A m o u n t   w /   C a l c u l a t i o n   S i g n < / M e a s u r e N a m e > < D i s p l a y N a m e > A c t u a l   A m o u n t   w /   C a l c u l a t i o n   S i g n < / D i s p l a y N a m e > < V i s i b l e > F a l s e < / V i s i b l e > < / i t e m > < i t e m > < M e a s u r e N a m e > A c t u a l   R u n n i n g   S u m < / M e a s u r e N a m e > < D i s p l a y N a m e > A c t u a l   R u n n i n g   S u m < / D i s p l a y N a m e > < V i s i b l e > F a l s e < / V i s i b l e > < / i t e m > < i t e m > < M e a s u r e N a m e > A c t u a l   T o t a l   E x p e n s e s < / M e a s u r e N a m e > < D i s p l a y N a m e > A c t u a l   T o t a l   E x p e n s e s < / D i s p l a y N a m e > < V i s i b l e > F a l s e < / V i s i b l e > < / i t e m > < i t e m > < M e a s u r e N a m e > A c t u a l   H e a d e r   A m o u n t < / M e a s u r e N a m e > < D i s p l a y N a m e > A c t u a l   H e a d e r   A m o u n t < / D i s p l a y N a m e > < V i s i b l e > F a l s e < / V i s i b l e > < / i t e m > < i t e m > < M e a s u r e N a m e > A c t u a l   R e p o r t   A m o u n t < / M e a s u r e N a m e > < D i s p l a y N a m e > A c t u a l   R e p o r t   A m o u n t < / D i s p l a y N a m e > < V i s i b l e > F a l s e < / V i s i b l e > < / i t e m > < i t e m > < M e a s u r e N a m e > H e a d e r   D e t a i l < / M e a s u r e N a m e > < D i s p l a y N a m e > H e a d e r   D e t a i l < / D i s p l a y N a m e > < V i s i b l e > F a l s e < / V i s i b l e > < / i t e m > < i t e m > < M e a s u r e N a m e > H e a d e r   C a l c u l a t i o n < / M e a s u r e N a m e > < D i s p l a y N a m e > H e a d e r   C a l c u l a t i o n < / D i s p l a y N a m e > < V i s i b l e > F a l s e < / V i s i b l e > < / i t e m > < i t e m > < M e a s u r e N a m e > A c c o u n t   I s F i l t e r e d < / M e a s u r e N a m e > < D i s p l a y N a m e > A c c o u n t   I s F i l t e r e d < / D i s p l a y N a m e > < V i s i b l e > F a l s e < / V i s i b l e > < / i t e m > < i t e m > < M e a s u r e N a m e > B u d g e t   A m o u n t < / M e a s u r e N a m e > < D i s p l a y N a m e > B u d g e t   A m o u n t < / D i s p l a y N a m e > < V i s i b l e > F a l s e < / V i s i b l e > < / i t e m > < i t e m > < M e a s u r e N a m e > B u d g e t   A m o u n t   w /   R e p o r t   S i g n < / M e a s u r e N a m e > < D i s p l a y N a m e > B u d g e t   A m o u n t   w /   R e p o r t   S i g n < / D i s p l a y N a m e > < V i s i b l e > F a l s e < / V i s i b l e > < / i t e m > < i t e m > < M e a s u r e N a m e > B u d g e t   A m o u n t   w /   C a l c u l a t i o n   S i g n < / M e a s u r e N a m e > < D i s p l a y N a m e > B u d g e t   A m o u n t   w /   C a l c u l a t i o n   S i g n < / D i s p l a y N a m e > < V i s i b l e > F a l s e < / V i s i b l e > < / i t e m > < i t e m > < M e a s u r e N a m e > B u d g e t   R u n n i n g   S u m < / M e a s u r e N a m e > < D i s p l a y N a m e > B u d g e t   R u n n i n g   S u m < / D i s p l a y N a m e > < V i s i b l e > F a l s e < / V i s i b l e > < / i t e m > < i t e m > < M e a s u r e N a m e > B u d g e t   T o t a l   E x p e n s e < / M e a s u r e N a m e > < D i s p l a y N a m e > B u d g e t   T o t a l   E x p e n s e < / D i s p l a y N a m e > < V i s i b l e > F a l s e < / V i s i b l e > < / i t e m > < i t e m > < M e a s u r e N a m e > B u d g e t   H e a d e r   A m o u n t < / M e a s u r e N a m e > < D i s p l a y N a m e > B u d g e t   H e a d e r   A m o u n t < / D i s p l a y N a m e > < V i s i b l e > F a l s e < / V i s i b l e > < / i t e m > < i t e m > < M e a s u r e N a m e > B u d g e t   R e p o r t   A m o u n t < / M e a s u r e N a m e > < D i s p l a y N a m e > B u d g e t   R e p o r t   A m o u n t < / D i s p l a y N a m e > < V i s i b l e > F a l s e < / V i s i b l e > < / i t e m > < i t e m > < M e a s u r e N a m e > V a r   $ < / M e a s u r e N a m e > < D i s p l a y N a m e > V a r   $ < / D i s p l a y N a m e > < V i s i b l e > F a l s e < / V i s i b l e > < / i t e m > < i t e m > < M e a s u r e N a m e > V a r   % < / M e a s u r e N a m e > < D i s p l a y N a m e > V a r   % < / D i s p l a y N a m e > < V i s i b l e > F a l s e < / V i s i b l e > < / i t e m > < i t e m > < M e a s u r e N a m e > A c t u a l   P r i o r   F i s c a l   Y e a r < / M e a s u r e N a m e > < D i s p l a y N a m e > A c t u a l   P r i o r   F i s c a l   Y e a r < / D i s p l a y N a m e > < V i s i b l e > F a l s e < / V i s i b l e > < / i t e m > < i t e m > < M e a s u r e N a m e > A c t u a l   P r i o r   Q u a r t e r < / M e a s u r e N a m e > < D i s p l a y N a m e > A c t u a l   P r i o r   Q u a r t e r < / D i s p l a y N a m e > < V i s i b l e > F a l s e < / V i s i b l e > < / i t e m > < i t e m > < M e a s u r e N a m e > A c t u a l   P r i o r   P e r i o d   A m o u n t < / M e a s u r e N a m e > < D i s p l a y N a m e > A c t u a l   P r i o r   P e r i o d   A m o u n t < / D i s p l a y N a m e > < V i s i b l e > F a l s e < / V i s i b l e > < / i t e m > < i t e m > < M e a s u r e N a m e > C h a n g e   $   v s   P r i o r   P e r i o d < / M e a s u r e N a m e > < D i s p l a y N a m e > C h a n g e   $   v s   P r i o r   P e r i o d < / D i s p l a y N a m e > < V i s i b l e > F a l s e < / V i s i b l e > < / i t e m > < i t e m > < M e a s u r e N a m e > C h a n g e   %   v s   P r i o r   P e r i o d < / M e a s u r e N a m e > < D i s p l a y N a m e > C h a n g e   %   v s   P r i o r   P e r i o d < / D i s p l a y N a m e > < V i s i b l e > F a l s e < / V i s i b l e > < / i t e m > < i t e m > < M e a s u r e N a m e > A c t u a l   B a s e   Y e a r   A m o u n t < / M e a s u r e N a m e > < D i s p l a y N a m e > A c t u a l   B a s e   Y e a r   A m o u n t < / D i s p l a y N a m e > < V i s i b l e > F a l s e < / V i s i b l e > < / i t e m > < i t e m > < M e a s u r e N a m e > A c t u a l   Y o Y % < / M e a s u r e N a m e > < D i s p l a y N a m e > A c t u a l   Y o Y % < / D i s p l a y N a m e > < V i s i b l e > F a l s e < / V i s i b l e > < / i t e m > < i t e m > < M e a s u r e N a m e > A c t u a l   B a s e   Q u a r t e r   A m o u n t < / M e a s u r e N a m e > < D i s p l a y N a m e > A c t u a l   B a s e   Q u a r t e r   A m o u n t < / D i s p l a y N a m e > < V i s i b l e > F a l s e < / V i s i b l e > < / i t e m > < i t e m > < M e a s u r e N a m e > A c t u a l   B a s e   P e r i o d   A m o u n t < / M e a s u r e N a m e > < D i s p l a y N a m e > A c t u a l   B a s e   P e r i o d   A m o u n t < / D i s p l a y N a m e > < V i s i b l e > F a l s e < / V i s i b l e > < / i t e m > < i t e m > < M e a s u r e N a m e > G r o w t h   $ < / M e a s u r e N a m e > < D i s p l a y N a m e > G r o w t h   $ < / D i s p l a y N a m e > < V i s i b l e > F a l s e < / V i s i b l e > < / i t e m > < i t e m > < M e a s u r e N a m e > G r o w t h   % < / M e a s u r e N a m e > < D i s p l a y N a m e > G r o w t h   % < / D i s p l a y N a m e > < V i s i b l e > F a l s e < / V i s i b l e > < / i t e m > < i t e m > < M e a s u r e N a m e > A c t u a l   S a m e   Q u a r t e r   L a s t   Y e a r < / M e a s u r e N a m e > < D i s p l a y N a m e > A c t u a l   S a m e   Q u a r t e r   L a s t   Y e a r < / D i s p l a y N a m e > < V i s i b l e > F a l s e < / V i s i b l e > < / i t e m > < i t e m > < M e a s u r e N a m e > A c t u a l   Q o Q $ < / M e a s u r e N a m e > < D i s p l a y N a m e > A c t u a l   Q o Q $ < / D i s p l a y N a m e > < V i s i b l e > F a l s e < / V i s i b l e > < / i t e m > < i t e m > < M e a s u r e N a m e > A c t u a l   Q o Q % < / M e a s u r e N a m e > < D i s p l a y N a m e > A c t u a l   Q o Q % < / D i s p l a y N a m e > < V i s i b l e > F a l s e < / V i s i b l e > < / i t e m > < i t e m > < M e a s u r e N a m e > A c t u a l   P o P % < / M e a s u r e N a m e > < D i s p l a y N a m e > A c t u a l   P o P % < / D i s p l a y N a m e > < V i s i b l e > F a l s e < / V i s i b l e > < / i t e m > < i t e m > < M e a s u r e N a m e > A c t u a l   C u m u l a t i v e   A m o u n t < / M e a s u r e N a m e > < D i s p l a y N a m e > A c t u a l   C u m u l a t i v e   A m o u n t < / D i s p l a y N a m e > < V i s i b l e > F a l s e < / V i s i b l e > < / i t e m > < i t e m > < M e a s u r e N a m e > S u b - h e a d e r   I s F i l t e r e d < / M e a s u r e N a m e > < D i s p l a y N a m e > S u b - h e a d e r   I s F i l t e r e d < / D i s p l a y N a m e > < V i s i b l e > F a l s e < / V i s i b l e > < / i t e m > < i t e m > < M e a s u r e N a m e > S u b   H e a d e r   D e t a i l < / M e a s u r e N a m e > < D i s p l a y N a m e > S u b   H e a d e r   D e t a i l < / D i s p l a y N a m e > < V i s i b l e > F a l s e < / V i s i b l e > < / i t e m > < i t e m > < M e a s u r e N a m e > P L   A m o u n t < / M e a s u r e N a m e > < D i s p l a y N a m e > P L   A m o u n t < / D i s p l a y N a m e > < V i s i b l e > F a l s e < / V i s i b l e > < / i t e m > < i t e m > < M e a s u r e N a m e > S c e n a r i o   S e l e c t e d < / M e a s u r e N a m e > < D i s p l a y N a m e > S c e n a r i o   S e l e c t e d < / D i s p l a y N a m e > < V i s i b l e > F a l s e < / V i s i b l e > < / i t e m > < i t e m > < M e a s u r e N a m e > S u m   M e t h o d   S e l e c t e d < / M e a s u r e N a m e > < D i s p l a y N a m e > S u m   M e t h o d   S e l e c t e d < / D i s p l a y N a m e > < V i s i b l e > F a l s e < / V i s i b l e > < / i t e m > < i t e m > < M e a s u r e N a m e > P L   S l i c e r   S e l e c t e d < / M e a s u r e N a m e > < D i s p l a y N a m e > P L   S l i c e r   S e l e c t e d < / D i s p l a y N a m e > < V i s i b l e > F a l s e < / V i s i b l e > < / i t e m > < i t e m > < M e a s u r e N a m e > B u d g e t   C u m u l a t i v e   A m o u n t < / M e a s u r e N a m e > < D i s p l a y N a m e > B u d g e t   C u m u l a t i v e   A m o u n t < / D i s p l a y N a m e > < V i s i b l e > F a l s e < / V i s i b l e > < / i t e m > < i t e m > < M e a s u r e N a m e > H o r A n a l y s i s   S e l e c t e d < / M e a s u r e N a m e > < D i s p l a y N a m e > H o r A n a l y s i s   S e l e c t e d < / D i s p l a y N a m e > < V i s i b l e > F a l s e < / V i s i b l e > < / i t e m > < i t e m > < M e a s u r e N a m e > H o r i z o n t a l   A n a l y s i s   A m o u n t < / M e a s u r e N a m e > < D i s p l a y N a m e > H o r i z o n t a l   A n a l y s i s   A m o u n t < / D i s p l a y N a m e > < V i s i b l e > F a l s e < / V i s i b l e > < / i t e m > < i t e m > < M e a s u r e N a m e > R e v e n u e < / M e a s u r e N a m e > < D i s p l a y N a m e > R e v e n u e < / D i s p l a y N a m e > < V i s i b l e > F a l s e < / V i s i b l e > < / i t e m > < i t e m > < M e a s u r e N a m e > %   O v e r   R e v e n u e < / M e a s u r e N a m e > < D i s p l a y N a m e > %   O v e r   R e v e n u e < / D i s p l a y N a m e > < V i s i b l e > F a l s e < / V i s i b l e > < / i t e m > < i t e m > < M e a s u r e N a m e > R e v e n u e   C u m u l a t i v e < / M e a s u r e N a m e > < D i s p l a y N a m e > R e v e n u e   C u m u l a t i v e < / D i s p l a y N a m e > < V i s i b l e > F a l s e < / V i s i b l e > < / i t e m > < i t e m > < M e a s u r e N a m e > %   O v e r   R e v e n u e   C u m u l a t i v e < / M e a s u r e N a m e > < D i s p l a y N a m e > %   O v e r   R e v e n u e   C u m u l a t i v e < / D i s p l a y N a m e > < V i s i b l e > F a l s e < / V i s i b l e > < / i t e m > < i t e m > < M e a s u r e N a m e > V e r t i c a l   A n a l y s i s   A m o u n t < / M e a s u r e N a m e > < D i s p l a y N a m e > V e r t i c a l   A n a l y s i s   A m o u n t < / D i s p l a y N a m e > < V i s i b l e > F a l s e < / V i s i b l e > < / i t e m > < i t e m > < M e a s u r e N a m e > V a r   $   C u m u l a t i v e < / M e a s u r e N a m e > < D i s p l a y N a m e > V a r   $   C u m u l a t i v e < / D i s p l a y N a m e > < V i s i b l e > F a l s e < / V i s i b l e > < / i t e m > < i t e m > < M e a s u r e N a m e > V a r   %   C u m u l a t i v e < / M e a s u r e N a m e > < D i s p l a y N a m e > V a r   %   C u m u l a t i v e < / D i s p l a y N a m e > < V i s i b l e > F a l s e < / V i s i b l e > < / i t e m > < i t e m > < M e a s u r e N a m e > V a r i a n c e   S l i c e r   S e l e c t e d < / M e a s u r e N a m e > < D i s p l a y N a m e > V a r i a n c e   S l i c e r   S e l e c t e d < / D i s p l a y N a m e > < V i s i b l e > F a l s e < / V i s i b l e > < / i t e m > < i t e m > < M e a s u r e N a m e > V a r i a n c e   A n a l y s i s   A m o u n t < / M e a s u r e N a m e > < D i s p l a y N a m e > V a r i a n c e   A n a l y s i s   A m o u n t < / D i s p l a y N a m e > < V i s i b l e > F a l s e < / V i s i b l e > < / i t e m > < i t e m > < M e a s u r e N a m e > P e r i o d   S e l e c t e d < / M e a s u r e N a m e > < D i s p l a y N a m e > P e r i o d   S e l e c t e d < / D i s p l a y N a m e > < V i s i b l e > F a l s e < / V i s i b l e > < / i t e m > < i t e m > < M e a s u r e N a m e > D B   A c t u a l   A c c o u n t   A m o u n t < / M e a s u r e N a m e > < D i s p l a y N a m e > D B   A c t u a l   A c c o u n t   A m o u n t < / D i s p l a y N a m e > < V i s i b l e > F a l s e < / V i s i b l e > < / i t e m > < i t e m > < M e a s u r e N a m e > D B   B u d g e t   A c c o u n t   A m o u n t < / M e a s u r e N a m e > < D i s p l a y N a m e > D B   B u d g e t   A c c o u n t   A m o u n t < / D i s p l a y N a m e > < V i s i b l e > F a l s e < / V i s i b l e > < / i t e m > < i t e m > < M e a s u r e N a m e > D B   V a r   $   A m o u n t < / M e a s u r e N a m e > < D i s p l a y N a m e > D B   V a r   $   A m o u n t < / D i s p l a y N a m e > < V i s i b l e > F a l s e < / V i s i b l e > < / i t e m > < i t e m > < M e a s u r e N a m e > D B   V a r   %   A m o u n t < / M e a s u r e N a m e > < D i s p l a y N a m e > D B   V a r   %   A m o u n t < / D i s p l a y N a m e > < V i s i b l e > F a l s e < / V i s i b l e > < / i t e m > < i t e m > < M e a s u r e N a m e > T i m e   I n t e r v a l   S e l e c t e d < / M e a s u r e N a m e > < D i s p l a y N a m e > T i m e   I n t e r v a l   S e l e c t e d < / D i s p l a y N a m e > < V i s i b l e > F a l s e < / V i s i b l e > < / i t e m > < i t e m > < M e a s u r e N a m e > A c t u a l   R e p o r t   A m o u n t   w /   T i m e   F i l t e r < / M e a s u r e N a m e > < D i s p l a y N a m e > A c t u a l   R e p o r t   A m o u n t   w /   T i m e   F i l t e r < / D i s p l a y N a m e > < V i s i b l e > F a l s e < / V i s i b l e > < / i t e m > < i t e m > < M e a s u r e N a m e > V a r   $   w /   T i m e   F i l t e r < / M e a s u r e N a m e > < D i s p l a y N a m e > V a r   $   w /   T i m e   F i l t e r < / D i s p l a y N a m e > < V i s i b l e > F a l s e < / V i s i b l e > < / i t e m > < i t e m > < M e a s u r e N a m e > V a r   %   w /   T i m e   F i l t e r < / M e a s u r e N a m e > < D i s p l a y N a m e > V a r   %   w /   T i m e   F i l t e r < / D i s p l a y N a m e > < V i s i b l e > F a l s e < / V i s i b l e > < / i t e m > < i t e m > < M e a s u r e N a m e > G r o w t h   %   w /   T i m e   F i l t e r < / M e a s u r e N a m e > < D i s p l a y N a m e > G r o w t h   %   w /   T i m e   F i l t e r < / D i s p l a y N a m e > < V i s i b l e > F a l s e < / V i s i b l e > < / i t e m > < i t e m > < M e a s u r e N a m e > %   O v e r   R e v e n u e   w /   T i m e   F i l t e r < / M e a s u r e N a m e > < D i s p l a y N a m e > %   O v e r   R e v e n u e   w /   T i m e   F i l t e r < / D i s p l a y N a m e > < V i s i b l e > F a l s e < / V i s i b l e > < / i t e m > < / C a l c u l a t e d F i e l d s > < S A H o s t H a s h > 0 < / S A H o s t H a s h > < G e m i n i F i e l d L i s t V i s i b l e > T r u e < / G e m i n i F i e l d L i s t V i s i b l e > < / S e t t i n g s > ] ] > < / C u s t o m C o n t e n t > < / G e m i n i > 
</file>

<file path=customXml/item5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 2 0 2 3 - 0 1 - 1 3 T 0 0 : 0 8 : 0 2 . 3 2 3 6 3 1 3 + 0 8 : 0 0 < / L a s t P r o c e s s e d T i m e > < / D a t a M o d e l i n g S a n d b o x . S e r i a l i z e d S a n d b o x E r r o r C a c h e > ] ] > < / C u s t o m C o n t e n t > < / G e m i n i > 
</file>

<file path=customXml/item5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 C o l u m n s \ K E Y < / K e y > < / a : K e y > < a : V a l u e   i : t y p e = " T a b l e W i d g e t B a s e V i e w S t a t e " / > < / a : K e y V a l u e O f D i a g r a m O b j e c t K e y a n y T y p e z b w N T n L X > < a : K e y V a l u e O f D i a g r a m O b j e c t K e y a n y T y p e z b w N T n L X > < a : K e y > < K e y > C o l u m n s \ D A T A   T Y P E 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 H o r A n a l y s i s 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 H o r A n a l y s i s 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 C o l u m n s \ K E Y < / K e y > < / a : K e y > < a : V a l u e   i : t y p e = " T a b l e W i d g e t B a s e V i e w S t a t e " / > < / a : K e y V a l u e O f D i a g r a m O b j e c t K e y a n y T y p e z b w N T n L X > < a : K e y V a l u e O f D i a g r a m O b j e c t K e y a n y T y p e z b w N T n L X > < a : K e y > < K e y > C o l u m n s \ A N A L Y S I S   M E T H O D 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 S c e n a r i o 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 S c e n a r i o 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 C o l u m n s \ K E Y < / K e y > < / a : K e y > < a : V a l u e   i : t y p e = " T a b l e W i d g e t B a s e V i e w S t a t e " / > < / a : K e y V a l u e O f D i a g r a m O b j e c t K e y a n y T y p e z b w N T n L X > < a : K e y V a l u e O f D i a g r a m O b j e c t K e y a n y T y p e z b w N T n L X > < a : K e y > < K e y > C o l u m n s \ S C E N A R I O 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 H e a d e r 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 H e a d e r 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 C o l u m n s \ H E A D E R   K E Y < / K e y > < / a : K e y > < a : V a l u e   i : t y p e = " T a b l e W i d g e t B a s e V i e w S t a t e " / > < / a : K e y V a l u e O f D i a g r a m O b j e c t K e y a n y T y p e z b w N T n L X > < a : K e y V a l u e O f D i a g r a m O b j e c t K e y a n y T y p e z b w N T n L X > < a : K e y > < K e y > C o l u m n s \ H E A D E R < / K e y > < / a : K e y > < a : V a l u e   i : t y p e = " T a b l e W i d g e t B a s e V i e w S t a t e " / > < / a : K e y V a l u e O f D i a g r a m O b j e c t K e y a n y T y p e z b w N T n L X > < a : K e y V a l u e O f D i a g r a m O b j e c t K e y a n y T y p e z b w N T n L X > < a : K e y > < K e y > C o l u m n s \ D E T A I L S < / K e y > < / a : K e y > < a : V a l u e   i : t y p e = " T a b l e W i d g e t B a s e V i e w S t a t e " / > < / a : K e y V a l u e O f D i a g r a m O b j e c t K e y a n y T y p e z b w N T n L X > < a : K e y V a l u e O f D i a g r a m O b j e c t K e y a n y T y p e z b w N T n L X > < a : K e y > < K e y > C o l u m n s \ C A L C U L A T I O N < / K e y > < / a : K e y > < a : V a l u e   i : t y p e = " T a b l e W i d g e t B a s e V i e w S t a t e " / > < / a : K e y V a l u e O f D i a g r a m O b j e c t K e y a n y T y p e z b w N T n L X > < a : K e y V a l u e O f D i a g r a m O b j e c t K e y a n y T y p e z b w N T n L X > < a : K e y > < K e y > C o l u m n s \ V A R   C A L C U L A T I O N < / 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 K E Y < / 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 C o l u m n s \ S U B - H E A D E R < / K e y > < / a : K e y > < a : V a l u e   i : t y p e = " T a b l e W i d g e t B a s e V i e w S t a t e " / > < / a : K e y V a l u e O f D i a g r a m O b j e c t K e y a n y T y p e z b w N T n L X > < a : K e y V a l u e O f D i a g r a m O b j e c t K e y a n y T y p e z b w N T n L X > < a : K e y > < K e y > C o l u m n s \ H E A D E R   K E Y < / K e y > < / a : K e y > < a : V a l u e   i : t y p e = " T a b l e W i d g e t B a s e V i e w S t a t e " / > < / a : K e y V a l u e O f D i a g r a m O b j e c t K e y a n y T y p e z b w N T n L X > < a : K e y V a l u e O f D i a g r a m O b j e c t K e y a n y T y p e z b w N T n L X > < a : K e y > < K e y > C o l u m n s \ S U B - H E A D E R   D E T A I L < / K e y > < / a : K e y > < a : V a l u e   i : t y p e = " T a b l e W i d g e t B a s e V i e w S t a t e " / > < / a : K e y V a l u e O f D i a g r a m O b j e c t K e y a n y T y p e z b w N T n L X > < a : K e y V a l u e O f D i a g r a m O b j e c t K e y a n y T y p e z b w N T n L X > < a : K e y > < K e y > C o l u m n s \ R E P O R T   S I G N < / K e y > < / a : K e y > < a : V a l u e   i : t y p e = " T a b l e W i d g e t B a s e V i e w S t a t e " / > < / a : K e y V a l u e O f D i a g r a m O b j e c t K e y a n y T y p e z b w N T n L X > < a : K e y V a l u e O f D i a g r a m O b j e c t K e y a n y T y p e z b w N T n L X > < a : K e y > < K e y > C o l u m n s \ C A L C U L A T I O N   S I G N < / K e y > < / a : K e y > < a : V a l u e   i : t y p e = " T a b l e W i d g e t B a s e V i e w S t a t e " / > < / a : K e y V a l u e O f D i a g r a m O b j e c t K e y a n y T y p e z b w N T n L X > < a : K e y V a l u e O f D i a g r a m O b j e c t K e y a n y T y p e z b w N T n L X > < a : K e y > < K e y > C o l u m n s \ S U B   H E A D E R   K E Y 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 K E Y < / K e y > < / a : K e y > < a : V a l u e   i : t y p e = " T a b l e W i d g e t B a s e V i e w S t a t e " / > < / a : K e y V a l u e O f D i a g r a m O b j e c t K e y a n y T y p e z b w N T n L X > < a : K e y V a l u e O f D i a g r a m O b j e c t K e y a n y T y p e z b w N T n L X > < a : K e y > < K e y > C o l u m n s \ P E R I O D   K E Y 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 C o l u m n s \ S C E N A R I O   K E Y 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 A c t u a l 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 A c t u a l 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 K E Y < / K e y > < / a : K e y > < a : V a l u e   i : t y p e = " T a b l e W i d g e t B a s e V i e w S t a t e " / > < / a : K e y V a l u e O f D i a g r a m O b j e c t K e y a n y T y p e z b w N T n L X > < a : K e y V a l u e O f D i a g r a m O b j e c t K e y a n y T y p e z b w N T n L X > < a : K e y > < K e y > C o l u m n s \ P E R I O D   K E Y 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 C o l u m n s \ S C E N A R I O   K E Y 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 D B _ T i m e I n t e r v a l S l i c e r 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 D B _ T i m e I n t e r v a l S l i c e r 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 C o l u m n s \ K E Y < / K e y > < / a : K e y > < a : V a l u e   i : t y p e = " T a b l e W i d g e t B a s e V i e w S t a t e " / > < / a : K e y V a l u e O f D i a g r a m O b j e c t K e y a n y T y p e z b w N T n L X > < a : K e y V a l u e O f D i a g r a m O b j e c t K e y a n y T y p e z b w N T n L X > < a : K e y > < K e y > C o l u m n s \ T I M E   I N T E R V A L 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 R e p V a r S l i c e r 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 R e p V a r S l i c e r 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 C o l u m n s \ K E Y < / K e y > < / a : K e y > < a : V a l u e   i : t y p e = " T a b l e W i d g e t B a s e V i e w S t a t e " / > < / a : K e y V a l u e O f D i a g r a m O b j e c t K e y a n y T y p e z b w N T n L X > < a : K e y V a l u e O f D i a g r a m O b j e c t K e y a n y T y p e z b w N T n L X > < a : K e y > < K e y > C o l u m n s \ V A R I A N C E   S L I C E R < / K e y > < / a : K e y > < a : V a l u e   i : t y p e = " T a b l e W i d g e t B a s e V i e w S t a t e " / > < / a : K e y V a l u e O f D i a g r a m O b j e c t K e y a n y T y p e z b w N T n L X > < a : K e y V a l u e O f D i a g r a m O b j e c t K e y a n y T y p e z b w N T n L X > < a : K e y > < K e y > C o l u m n s \ D A T A   T Y P E   K E Y < / K e y > < / a : K e y > < a : V a l u e   i : t y p e = " T a b l e W i d g e t B a s e V i e w S t a t e " / > < / a : K e y V a l u e O f D i a g r a m O b j e c t K e y a n y T y p e z b w N T n L X > < a : K e y V a l u e O f D i a g r a m O b j e c t K e y a n y T y p e z b w N T n L X > < a : K e y > < K e y > C o l u m n s \ S U M   M E T H O D   K E Y 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 S c e n a r i o S l i c e r 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 S c e n a r i o S l i c e r 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 C o l u m n s \ K E Y < / K e y > < / a : K e y > < a : V a l u e   i : t y p e = " T a b l e W i d g e t B a s e V i e w S t a t e " / > < / a : K e y V a l u e O f D i a g r a m O b j e c t K e y a n y T y p e z b w N T n L X > < a : K e y V a l u e O f D i a g r a m O b j e c t K e y a n y T y p e z b w N T n L X > < a : K e y > < K e y > C o l u m n s \ P L   S L I C E R < / K e y > < / a : K e y > < a : V a l u e   i : t y p e = " T a b l e W i d g e t B a s e V i e w S t a t e " / > < / a : K e y V a l u e O f D i a g r a m O b j e c t K e y a n y T y p e z b w N T n L X > < a : K e y V a l u e O f D i a g r a m O b j e c t K e y a n y T y p e z b w N T n L X > < a : K e y > < K e y > C o l u m n s \ S C E N A R I O   K E Y < / K e y > < / a : K e y > < a : V a l u e   i : t y p e = " T a b l e W i d g e t B a s e V i e w S t a t e " / > < / a : K e y V a l u e O f D i a g r a m O b j e c t K e y a n y T y p e z b w N T n L X > < a : K e y V a l u e O f D i a g r a m O b j e c t K e y a n y T y p e z b w N T n L X > < a : K e y > < K e y > C o l u m n s \ S U M   M E T H O D 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 S u m M e t h o d 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 S u m M e t h o d 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 C o l u m n s \ K E Y < / K e y > < / a : K e y > < a : V a l u e   i : t y p e = " T a b l e W i d g e t B a s e V i e w S t a t e " / > < / a : K e y V a l u e O f D i a g r a m O b j e c t K e y a n y T y p e z b w N T n L X > < a : K e y V a l u e O f D i a g r a m O b j e c t K e y a n y T y p e z b w N T n L X > < a : K e y > < K e y > C o l u m n s \ S U M   M E T H O D 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 T i m e S e r i e s 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 T i m e S e r i e s 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  K E Y < / K e y > < / a : K e y > < a : V a l u e   i : t y p e = " T a b l e W i d g e t B a s e V i e w S t a t e " / > < / a : K e y V a l u e O f D i a g r a m O b j e c t K e y a n y T y p e z b w N T n L X > < a : K e y V a l u e O f D i a g r a m O b j e c t K e y a n y T y p e z b w N T n L X > < a : K e y > < K e y > C o l u m n s \ E O P E R I O D   K E Y < / K e y > < / a : K e y > < a : V a l u e   i : t y p e = " T a b l e W i d g e t B a s e V i e w S t a t e " / > < / a : K e y V a l u e O f D i a g r a m O b j e c t K e y a n y T y p e z b w N T n L X > < a : K e y V a l u e O f D i a g r a m O b j e c t K e y a n y T y p e z b w N T n L X > < a : K e y > < K e y > C o l u m n s \ C A L E N D A R   Y E A R < / K e y > < / a : K e y > < a : V a l u e   i : t y p e = " T a b l e W i d g e t B a s e V i e w S t a t e " / > < / a : K e y V a l u e O f D i a g r a m O b j e c t K e y a n y T y p e z b w N T n L X > < a : K e y V a l u e O f D i a g r a m O b j e c t K e y a n y T y p e z b w N T n L X > < a : K e y > < K e y > C o l u m n s \ M O N T H   K E Y < / K e y > < / a : K e y > < a : V a l u e   i : t y p e = " T a b l e W i d g e t B a s e V i e w S t a t e " / > < / a : K e y V a l u e O f D i a g r a m O b j e c t K e y a n y T y p e z b w N T n L X > < a : K e y V a l u e O f D i a g r a m O b j e c t K e y a n y T y p e z b w N T n L X > < a : K e y > < K e y > C o l u m n s \ F I S C A L   Y E A R < / K e y > < / a : K e y > < a : V a l u e   i : t y p e = " T a b l e W i d g e t B a s e V i e w S t a t e " / > < / a : K e y V a l u e O f D i a g r a m O b j e c t K e y a n y T y p e z b w N T n L X > < a : K e y V a l u e O f D i a g r a m O b j e c t K e y a n y T y p e z b w N T n L X > < a : K e y > < K e y > C o l u m n s \ Q U A R T E R   L A B E L < / K e y > < / a : K e y > < a : V a l u e   i : t y p e = " T a b l e W i d g e t B a s e V i e w S t a t e " / > < / a : K e y V a l u e O f D i a g r a m O b j e c t K e y a n y T y p e z b w N T n L X > < a : K e y V a l u e O f D i a g r a m O b j e c t K e y a n y T y p e z b w N T n L X > < a : K e y > < K e y > C o l u m n s \ E O P E R I O D   L A B E L < / K e y > < / a : K e y > < a : V a l u e   i : t y p e = " T a b l e W i d g e t B a s e V i e w S t a t e " / > < / a : K e y V a l u e O f D i a g r a m O b j e c t K e y a n y T y p e z b w N T n L X > < a : K e y V a l u e O f D i a g r a m O b j e c t K e y a n y T y p e z b w N T n L X > < a : K e y > < K e y > C o l u m n s \ Q U A R T E R   K E Y 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 R e p P L S l i c e r 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 R e p P L S l i c e r 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 C o l u m n s \ K E Y < / K e y > < / a : K e y > < a : V a l u e   i : t y p e = " T a b l e W i d g e t B a s e V i e w S t a t e " / > < / a : K e y V a l u e O f D i a g r a m O b j e c t K e y a n y T y p e z b w N T n L X > < a : K e y V a l u e O f D i a g r a m O b j e c t K e y a n y T y p e z b w N T n L X > < a : K e y > < K e y > C o l u m n s \ P L   S L I C E R < / K e y > < / a : K e y > < a : V a l u e   i : t y p e = " T a b l e W i d g e t B a s e V i e w S t a t e " / > < / a : K e y V a l u e O f D i a g r a m O b j e c t K e y a n y T y p e z b w N T n L X > < a : K e y V a l u e O f D i a g r a m O b j e c t K e y a n y T y p e z b w N T n L X > < a : K e y > < K e y > C o l u m n s \ S C E N A R I O   K E Y < / K e y > < / a : K e y > < a : V a l u e   i : t y p e = " T a b l e W i d g e t B a s e V i e w S t a t e " / > < / a : K e y V a l u e O f D i a g r a m O b j e c t K e y a n y T y p e z b w N T n L X > < a : K e y V a l u e O f D i a g r a m O b j e c t K e y a n y T y p e z b w N T n L X > < a : K e y > < K e y > C o l u m n s \ S U M   M E T H O D   K E Y 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3.xml>��< ? x m l   v e r s i o n = " 1 . 0 "   e n c o d i n g = " U T F - 1 6 " ? > < G e m i n i   x m l n s = " h t t p : / / g e m i n i / p i v o t c u s t o m i z a t i o n / 9 5 3 6 9 1 4 6 - 7 9 5 9 - 4 2 9 9 - a 1 7 2 - 8 3 d 3 9 4 3 a a c 1 1 " > < C u s t o m C o n t e n t > < ! [ C D A T A [ < ? x m l   v e r s i o n = " 1 . 0 "   e n c o d i n g = " u t f - 1 6 " ? > < S e t t i n g s > < C a l c u l a t e d F i e l d s > < i t e m > < M e a s u r e N a m e > A c t u a l   A m o u n t < / M e a s u r e N a m e > < D i s p l a y N a m e > A c t u a l   A m o u n t < / D i s p l a y N a m e > < V i s i b l e > F a l s e < / V i s i b l e > < / i t e m > < i t e m > < M e a s u r e N a m e > A c t u a l   A m o u n t   w /   R e p o r t   S i g n < / M e a s u r e N a m e > < D i s p l a y N a m e > A c t u a l   A m o u n t   w /   R e p o r t   S i g n < / D i s p l a y N a m e > < V i s i b l e > F a l s e < / V i s i b l e > < / i t e m > < i t e m > < M e a s u r e N a m e > A c t u a l   A m o u n t   w /   C a l c u l a t i o n   S i g n < / M e a s u r e N a m e > < D i s p l a y N a m e > A c t u a l   A m o u n t   w /   C a l c u l a t i o n   S i g n < / D i s p l a y N a m e > < V i s i b l e > F a l s e < / V i s i b l e > < / i t e m > < i t e m > < M e a s u r e N a m e > A c t u a l   R u n n i n g   S u m < / M e a s u r e N a m e > < D i s p l a y N a m e > A c t u a l   R u n n i n g   S u m < / D i s p l a y N a m e > < V i s i b l e > F a l s e < / V i s i b l e > < / i t e m > < i t e m > < M e a s u r e N a m e > A c t u a l   T o t a l   E x p e n s e s < / M e a s u r e N a m e > < D i s p l a y N a m e > A c t u a l   T o t a l   E x p e n s e s < / D i s p l a y N a m e > < V i s i b l e > F a l s e < / V i s i b l e > < / i t e m > < i t e m > < M e a s u r e N a m e > A c t u a l   H e a d e r   A m o u n t < / M e a s u r e N a m e > < D i s p l a y N a m e > A c t u a l   H e a d e r   A m o u n t < / D i s p l a y N a m e > < V i s i b l e > F a l s e < / V i s i b l e > < / i t e m > < i t e m > < M e a s u r e N a m e > A c t u a l   R e p o r t   A m o u n t < / M e a s u r e N a m e > < D i s p l a y N a m e > A c t u a l   R e p o r t   A m o u n t < / D i s p l a y N a m e > < V i s i b l e > F a l s e < / V i s i b l e > < / i t e m > < i t e m > < M e a s u r e N a m e > H e a d e r   D e t a i l < / M e a s u r e N a m e > < D i s p l a y N a m e > H e a d e r   D e t a i l < / D i s p l a y N a m e > < V i s i b l e > F a l s e < / V i s i b l e > < / i t e m > < i t e m > < M e a s u r e N a m e > H e a d e r   C a l c u l a t i o n < / M e a s u r e N a m e > < D i s p l a y N a m e > H e a d e r   C a l c u l a t i o n < / D i s p l a y N a m e > < V i s i b l e > F a l s e < / V i s i b l e > < / i t e m > < i t e m > < M e a s u r e N a m e > A c c o u n t   I s F i l t e r e d < / M e a s u r e N a m e > < D i s p l a y N a m e > A c c o u n t   I s F i l t e r e d < / D i s p l a y N a m e > < V i s i b l e > F a l s e < / V i s i b l e > < / i t e m > < i t e m > < M e a s u r e N a m e > B u d g e t   A m o u n t < / M e a s u r e N a m e > < D i s p l a y N a m e > B u d g e t   A m o u n t < / D i s p l a y N a m e > < V i s i b l e > F a l s e < / V i s i b l e > < / i t e m > < i t e m > < M e a s u r e N a m e > B u d g e t   A m o u n t   w /   R e p o r t   S i g n < / M e a s u r e N a m e > < D i s p l a y N a m e > B u d g e t   A m o u n t   w /   R e p o r t   S i g n < / D i s p l a y N a m e > < V i s i b l e > F a l s e < / V i s i b l e > < / i t e m > < i t e m > < M e a s u r e N a m e > B u d g e t   A m o u n t   w /   C a l c u l a t i o n   S i g n < / M e a s u r e N a m e > < D i s p l a y N a m e > B u d g e t   A m o u n t   w /   C a l c u l a t i o n   S i g n < / D i s p l a y N a m e > < V i s i b l e > F a l s e < / V i s i b l e > < / i t e m > < i t e m > < M e a s u r e N a m e > B u d g e t   R u n n i n g   S u m < / M e a s u r e N a m e > < D i s p l a y N a m e > B u d g e t   R u n n i n g   S u m < / D i s p l a y N a m e > < V i s i b l e > F a l s e < / V i s i b l e > < / i t e m > < i t e m > < M e a s u r e N a m e > B u d g e t   T o t a l   E x p e n s e < / M e a s u r e N a m e > < D i s p l a y N a m e > B u d g e t   T o t a l   E x p e n s e < / D i s p l a y N a m e > < V i s i b l e > F a l s e < / V i s i b l e > < / i t e m > < i t e m > < M e a s u r e N a m e > B u d g e t   H e a d e r   A m o u n t < / M e a s u r e N a m e > < D i s p l a y N a m e > B u d g e t   H e a d e r   A m o u n t < / D i s p l a y N a m e > < V i s i b l e > F a l s e < / V i s i b l e > < / i t e m > < i t e m > < M e a s u r e N a m e > B u d g e t   R e p o r t   A m o u n t < / M e a s u r e N a m e > < D i s p l a y N a m e > B u d g e t   R e p o r t   A m o u n t < / D i s p l a y N a m e > < V i s i b l e > F a l s e < / V i s i b l e > < / i t e m > < i t e m > < M e a s u r e N a m e > V a r   $ < / M e a s u r e N a m e > < D i s p l a y N a m e > V a r   $ < / D i s p l a y N a m e > < V i s i b l e > F a l s e < / V i s i b l e > < / i t e m > < i t e m > < M e a s u r e N a m e > V a r   % < / M e a s u r e N a m e > < D i s p l a y N a m e > V a r   % < / D i s p l a y N a m e > < V i s i b l e > F a l s e < / V i s i b l e > < / i t e m > < i t e m > < M e a s u r e N a m e > A c t u a l   P r i o r   F i s c a l   Y e a r < / M e a s u r e N a m e > < D i s p l a y N a m e > A c t u a l   P r i o r   F i s c a l   Y e a r < / D i s p l a y N a m e > < V i s i b l e > F a l s e < / V i s i b l e > < / i t e m > < i t e m > < M e a s u r e N a m e > A c t u a l   P r i o r   Q u a r t e r < / M e a s u r e N a m e > < D i s p l a y N a m e > A c t u a l   P r i o r   Q u a r t e r < / D i s p l a y N a m e > < V i s i b l e > F a l s e < / V i s i b l e > < / i t e m > < i t e m > < M e a s u r e N a m e > A c t u a l   P r i o r   P e r i o d   A m o u n t < / M e a s u r e N a m e > < D i s p l a y N a m e > A c t u a l   P r i o r   P e r i o d   A m o u n t < / D i s p l a y N a m e > < V i s i b l e > F a l s e < / V i s i b l e > < / i t e m > < i t e m > < M e a s u r e N a m e > C h a n g e   $   v s   P r i o r   P e r i o d < / M e a s u r e N a m e > < D i s p l a y N a m e > C h a n g e   $   v s   P r i o r   P e r i o d < / D i s p l a y N a m e > < V i s i b l e > F a l s e < / V i s i b l e > < / i t e m > < i t e m > < M e a s u r e N a m e > C h a n g e   %   v s   P r i o r   P e r i o d < / M e a s u r e N a m e > < D i s p l a y N a m e > C h a n g e   %   v s   P r i o r   P e r i o d < / D i s p l a y N a m e > < V i s i b l e > F a l s e < / V i s i b l e > < / i t e m > < i t e m > < M e a s u r e N a m e > A c t u a l   B a s e   Y e a r   A m o u n t < / M e a s u r e N a m e > < D i s p l a y N a m e > A c t u a l   B a s e   Y e a r   A m o u n t < / D i s p l a y N a m e > < V i s i b l e > F a l s e < / V i s i b l e > < / i t e m > < i t e m > < M e a s u r e N a m e > A c t u a l   Y o Y % < / M e a s u r e N a m e > < D i s p l a y N a m e > A c t u a l   Y o Y % < / D i s p l a y N a m e > < V i s i b l e > F a l s e < / V i s i b l e > < / i t e m > < i t e m > < M e a s u r e N a m e > A c t u a l   B a s e   Q u a r t e r   A m o u n t < / M e a s u r e N a m e > < D i s p l a y N a m e > A c t u a l   B a s e   Q u a r t e r   A m o u n t < / D i s p l a y N a m e > < V i s i b l e > F a l s e < / V i s i b l e > < / i t e m > < i t e m > < M e a s u r e N a m e > A c t u a l   B a s e   P e r i o d   A m o u n t < / M e a s u r e N a m e > < D i s p l a y N a m e > A c t u a l   B a s e   P e r i o d   A m o u n t < / D i s p l a y N a m e > < V i s i b l e > F a l s e < / V i s i b l e > < / i t e m > < i t e m > < M e a s u r e N a m e > G r o w t h   $ < / M e a s u r e N a m e > < D i s p l a y N a m e > G r o w t h   $ < / D i s p l a y N a m e > < V i s i b l e > F a l s e < / V i s i b l e > < / i t e m > < i t e m > < M e a s u r e N a m e > G r o w t h   % < / M e a s u r e N a m e > < D i s p l a y N a m e > G r o w t h   % < / D i s p l a y N a m e > < V i s i b l e > F a l s e < / V i s i b l e > < / i t e m > < i t e m > < M e a s u r e N a m e > A c t u a l   S a m e   Q u a r t e r   L a s t   Y e a r < / M e a s u r e N a m e > < D i s p l a y N a m e > A c t u a l   S a m e   Q u a r t e r   L a s t   Y e a r < / D i s p l a y N a m e > < V i s i b l e > F a l s e < / V i s i b l e > < / i t e m > < i t e m > < M e a s u r e N a m e > A c t u a l   Q o Q $ < / M e a s u r e N a m e > < D i s p l a y N a m e > A c t u a l   Q o Q $ < / D i s p l a y N a m e > < V i s i b l e > F a l s e < / V i s i b l e > < / i t e m > < i t e m > < M e a s u r e N a m e > A c t u a l   Q o Q % < / M e a s u r e N a m e > < D i s p l a y N a m e > A c t u a l   Q o Q % < / D i s p l a y N a m e > < V i s i b l e > F a l s e < / V i s i b l e > < / i t e m > < i t e m > < M e a s u r e N a m e > A c t u a l   P o P % < / M e a s u r e N a m e > < D i s p l a y N a m e > A c t u a l   P o P % < / D i s p l a y N a m e > < V i s i b l e > F a l s e < / V i s i b l e > < / i t e m > < i t e m > < M e a s u r e N a m e > A c t u a l   C u m u l a t i v e   A m o u n t < / M e a s u r e N a m e > < D i s p l a y N a m e > A c t u a l   C u m u l a t i v e   A m o u n t < / D i s p l a y N a m e > < V i s i b l e > F a l s e < / V i s i b l e > < / i t e m > < i t e m > < M e a s u r e N a m e > S u b - h e a d e r   I s F i l t e r e d < / M e a s u r e N a m e > < D i s p l a y N a m e > S u b - h e a d e r   I s F i l t e r e d < / D i s p l a y N a m e > < V i s i b l e > F a l s e < / V i s i b l e > < / i t e m > < i t e m > < M e a s u r e N a m e > S u b   H e a d e r   D e t a i l < / M e a s u r e N a m e > < D i s p l a y N a m e > S u b   H e a d e r   D e t a i l < / D i s p l a y N a m e > < V i s i b l e > F a l s e < / V i s i b l e > < / i t e m > < i t e m > < M e a s u r e N a m e > P L   A m o u n t < / M e a s u r e N a m e > < D i s p l a y N a m e > P L   A m o u n t < / D i s p l a y N a m e > < V i s i b l e > F a l s e < / V i s i b l e > < / i t e m > < i t e m > < M e a s u r e N a m e > S c e n a r i o   S e l e c t e d < / M e a s u r e N a m e > < D i s p l a y N a m e > S c e n a r i o   S e l e c t e d < / D i s p l a y N a m e > < V i s i b l e > F a l s e < / V i s i b l e > < / i t e m > < i t e m > < M e a s u r e N a m e > S u m   M e t h o d   S e l e c t e d < / M e a s u r e N a m e > < D i s p l a y N a m e > S u m   M e t h o d   S e l e c t e d < / D i s p l a y N a m e > < V i s i b l e > F a l s e < / V i s i b l e > < / i t e m > < i t e m > < M e a s u r e N a m e > P L   S l i c e r   S e l e c t e d < / M e a s u r e N a m e > < D i s p l a y N a m e > P L   S l i c e r   S e l e c t e d < / D i s p l a y N a m e > < V i s i b l e > F a l s e < / V i s i b l e > < / i t e m > < i t e m > < M e a s u r e N a m e > B u d g e t   C u m u l a t i v e   A m o u n t < / M e a s u r e N a m e > < D i s p l a y N a m e > B u d g e t   C u m u l a t i v e   A m o u n t < / D i s p l a y N a m e > < V i s i b l e > F a l s e < / V i s i b l e > < / i t e m > < i t e m > < M e a s u r e N a m e > H o r A n a l y s i s   S e l e c t e d < / M e a s u r e N a m e > < D i s p l a y N a m e > H o r A n a l y s i s   S e l e c t e d < / D i s p l a y N a m e > < V i s i b l e > F a l s e < / V i s i b l e > < / i t e m > < i t e m > < M e a s u r e N a m e > H o r i z o n t a l   A n a l y s i s   A m o u n t < / M e a s u r e N a m e > < D i s p l a y N a m e > H o r i z o n t a l   A n a l y s i s   A m o u n t < / D i s p l a y N a m e > < V i s i b l e > F a l s e < / V i s i b l e > < / i t e m > < i t e m > < M e a s u r e N a m e > R e v e n u e < / M e a s u r e N a m e > < D i s p l a y N a m e > R e v e n u e < / D i s p l a y N a m e > < V i s i b l e > F a l s e < / V i s i b l e > < / i t e m > < i t e m > < M e a s u r e N a m e > %   O v e r   R e v e n u e < / M e a s u r e N a m e > < D i s p l a y N a m e > %   O v e r   R e v e n u e < / D i s p l a y N a m e > < V i s i b l e > F a l s e < / V i s i b l e > < / i t e m > < i t e m > < M e a s u r e N a m e > R e v e n u e   C u m u l a t i v e < / M e a s u r e N a m e > < D i s p l a y N a m e > R e v e n u e   C u m u l a t i v e < / D i s p l a y N a m e > < V i s i b l e > F a l s e < / V i s i b l e > < / i t e m > < i t e m > < M e a s u r e N a m e > %   O v e r   R e v e n u e   C u m u l a t i v e < / M e a s u r e N a m e > < D i s p l a y N a m e > %   O v e r   R e v e n u e   C u m u l a t i v e < / D i s p l a y N a m e > < V i s i b l e > F a l s e < / V i s i b l e > < / i t e m > < i t e m > < M e a s u r e N a m e > V e r t i c a l   A n a l y s i s   A m o u n t < / M e a s u r e N a m e > < D i s p l a y N a m e > V e r t i c a l   A n a l y s i s   A m o u n t < / D i s p l a y N a m e > < V i s i b l e > F a l s e < / V i s i b l e > < / i t e m > < i t e m > < M e a s u r e N a m e > V a r   $   C u m u l a t i v e < / M e a s u r e N a m e > < D i s p l a y N a m e > V a r   $   C u m u l a t i v e < / D i s p l a y N a m e > < V i s i b l e > F a l s e < / V i s i b l e > < / i t e m > < i t e m > < M e a s u r e N a m e > V a r   %   C u m u l a t i v e < / M e a s u r e N a m e > < D i s p l a y N a m e > V a r   %   C u m u l a t i v e < / D i s p l a y N a m e > < V i s i b l e > F a l s e < / V i s i b l e > < / i t e m > < i t e m > < M e a s u r e N a m e > V a r i a n c e   S l i c e r   S e l e c t e d < / M e a s u r e N a m e > < D i s p l a y N a m e > V a r i a n c e   S l i c e r   S e l e c t e d < / D i s p l a y N a m e > < V i s i b l e > F a l s e < / V i s i b l e > < / i t e m > < i t e m > < M e a s u r e N a m e > V a r i a n c e   A n a l y s i s   A m o u n t < / M e a s u r e N a m e > < D i s p l a y N a m e > V a r i a n c e   A n a l y s i s   A m o u n t < / D i s p l a y N a m e > < V i s i b l e > F a l s e < / V i s i b l e > < / i t e m > < i t e m > < M e a s u r e N a m e > P e r i o d   S e l e c t e d < / M e a s u r e N a m e > < D i s p l a y N a m e > P e r i o d   S e l e c t e d < / D i s p l a y N a m e > < V i s i b l e > F a l s e < / V i s i b l e > < / i t e m > < i t e m > < M e a s u r e N a m e > D B   A c t u a l   A c c o u n t   A m o u n t < / M e a s u r e N a m e > < D i s p l a y N a m e > D B   A c t u a l   A c c o u n t   A m o u n t < / D i s p l a y N a m e > < V i s i b l e > F a l s e < / V i s i b l e > < / i t e m > < i t e m > < M e a s u r e N a m e > D B   B u d g e t   A c c o u n t   A m o u n t < / M e a s u r e N a m e > < D i s p l a y N a m e > D B   B u d g e t   A c c o u n t   A m o u n t < / D i s p l a y N a m e > < V i s i b l e > F a l s e < / V i s i b l e > < / i t e m > < i t e m > < M e a s u r e N a m e > D B   V a r   $   A m o u n t < / M e a s u r e N a m e > < D i s p l a y N a m e > D B   V a r   $   A m o u n t < / D i s p l a y N a m e > < V i s i b l e > F a l s e < / V i s i b l e > < / i t e m > < i t e m > < M e a s u r e N a m e > D B   V a r   %   A m o u n t < / M e a s u r e N a m e > < D i s p l a y N a m e > D B   V a r   %   A m o u n t < / D i s p l a y N a m e > < V i s i b l e > F a l s e < / V i s i b l e > < / i t e m > < / C a l c u l a t e d F i e l d s > < S A H o s t H a s h > 0 < / S A H o s t H a s h > < G e m i n i F i e l d L i s t V i s i b l e > T r u e < / G e m i n i F i e l d L i s t V i s i b l e > < / S e t t i n g s > ] ] > < / C u s t o m C o n t e n t > < / G e m i n i > 
</file>

<file path=customXml/item54.xml>��< ? x m l   v e r s i o n = " 1 . 0 "   e n c o d i n g = " U T F - 1 6 " ? > < G e m i n i   x m l n s = " h t t p : / / g e m i n i / p i v o t c u s t o m i z a t i o n / e b e b c 3 0 9 - a c b a - 4 3 6 d - 9 2 e c - 9 2 f f 7 4 e a e 5 0 a " > < C u s t o m C o n t e n t > < ! [ C D A T A [ < ? x m l   v e r s i o n = " 1 . 0 "   e n c o d i n g = " u t f - 1 6 " ? > < S e t t i n g s > < C a l c u l a t e d F i e l d s > < i t e m > < M e a s u r e N a m e > A c t u a l   A m o u n t < / M e a s u r e N a m e > < D i s p l a y N a m e > A c t u a l   A m o u n t < / D i s p l a y N a m e > < V i s i b l e > F a l s e < / V i s i b l e > < / i t e m > < i t e m > < M e a s u r e N a m e > A c t u a l   A m o u n t   w /   R e p o r t   S i g n < / M e a s u r e N a m e > < D i s p l a y N a m e > A c t u a l   A m o u n t   w /   R e p o r t   S i g n < / D i s p l a y N a m e > < V i s i b l e > F a l s e < / V i s i b l e > < / i t e m > < i t e m > < M e a s u r e N a m e > A c t u a l   A m o u n t   w /   C a l c u l a t i o n   S i g n < / M e a s u r e N a m e > < D i s p l a y N a m e > A c t u a l   A m o u n t   w /   C a l c u l a t i o n   S i g n < / D i s p l a y N a m e > < V i s i b l e > F a l s e < / V i s i b l e > < / i t e m > < i t e m > < M e a s u r e N a m e > A c t u a l   R u n n i n g   S u m < / M e a s u r e N a m e > < D i s p l a y N a m e > A c t u a l   R u n n i n g   S u m < / D i s p l a y N a m e > < V i s i b l e > F a l s e < / V i s i b l e > < / i t e m > < i t e m > < M e a s u r e N a m e > A c t u a l   T o t a l   E x p e n s e s < / M e a s u r e N a m e > < D i s p l a y N a m e > A c t u a l   T o t a l   E x p e n s e s < / D i s p l a y N a m e > < V i s i b l e > F a l s e < / V i s i b l e > < / i t e m > < i t e m > < M e a s u r e N a m e > A c t u a l   H e a d e r   A m o u n t < / M e a s u r e N a m e > < D i s p l a y N a m e > A c t u a l   H e a d e r   A m o u n t < / D i s p l a y N a m e > < V i s i b l e > F a l s e < / V i s i b l e > < / i t e m > < i t e m > < M e a s u r e N a m e > A c t u a l   R e p o r t   A m o u n t < / M e a s u r e N a m e > < D i s p l a y N a m e > A c t u a l   R e p o r t   A m o u n t < / D i s p l a y N a m e > < V i s i b l e > F a l s e < / V i s i b l e > < / i t e m > < i t e m > < M e a s u r e N a m e > H e a d e r   D e t a i l < / M e a s u r e N a m e > < D i s p l a y N a m e > H e a d e r   D e t a i l < / D i s p l a y N a m e > < V i s i b l e > F a l s e < / V i s i b l e > < / i t e m > < i t e m > < M e a s u r e N a m e > H e a d e r   C a l c u l a t i o n < / M e a s u r e N a m e > < D i s p l a y N a m e > H e a d e r   C a l c u l a t i o n < / D i s p l a y N a m e > < V i s i b l e > F a l s e < / V i s i b l e > < / i t e m > < i t e m > < M e a s u r e N a m e > A c c o u n t   I s F i l t e r e d < / M e a s u r e N a m e > < D i s p l a y N a m e > A c c o u n t   I s F i l t e r e d < / D i s p l a y N a m e > < V i s i b l e > F a l s e < / V i s i b l e > < / i t e m > < i t e m > < M e a s u r e N a m e > B u d g e t   A m o u n t < / M e a s u r e N a m e > < D i s p l a y N a m e > B u d g e t   A m o u n t < / D i s p l a y N a m e > < V i s i b l e > F a l s e < / V i s i b l e > < / i t e m > < i t e m > < M e a s u r e N a m e > B u d g e t   A m o u n t   w /   R e p o r t   S i g n < / M e a s u r e N a m e > < D i s p l a y N a m e > B u d g e t   A m o u n t   w /   R e p o r t   S i g n < / D i s p l a y N a m e > < V i s i b l e > F a l s e < / V i s i b l e > < / i t e m > < i t e m > < M e a s u r e N a m e > B u d g e t   A m o u n t   w /   C a l c u l a t i o n   S i g n < / M e a s u r e N a m e > < D i s p l a y N a m e > B u d g e t   A m o u n t   w /   C a l c u l a t i o n   S i g n < / D i s p l a y N a m e > < V i s i b l e > F a l s e < / V i s i b l e > < / i t e m > < i t e m > < M e a s u r e N a m e > B u d g e t   R u n n i n g   S u m < / M e a s u r e N a m e > < D i s p l a y N a m e > B u d g e t   R u n n i n g   S u m < / D i s p l a y N a m e > < V i s i b l e > F a l s e < / V i s i b l e > < / i t e m > < i t e m > < M e a s u r e N a m e > B u d g e t   T o t a l   E x p e n s e < / M e a s u r e N a m e > < D i s p l a y N a m e > B u d g e t   T o t a l   E x p e n s e < / D i s p l a y N a m e > < V i s i b l e > F a l s e < / V i s i b l e > < / i t e m > < i t e m > < M e a s u r e N a m e > B u d g e t   H e a d e r   A m o u n t < / M e a s u r e N a m e > < D i s p l a y N a m e > B u d g e t   H e a d e r   A m o u n t < / D i s p l a y N a m e > < V i s i b l e > F a l s e < / V i s i b l e > < / i t e m > < i t e m > < M e a s u r e N a m e > B u d g e t   R e p o r t   A m o u n t < / M e a s u r e N a m e > < D i s p l a y N a m e > B u d g e t   R e p o r t   A m o u n t < / D i s p l a y N a m e > < V i s i b l e > F a l s e < / V i s i b l e > < / i t e m > < i t e m > < M e a s u r e N a m e > V a r   $ < / M e a s u r e N a m e > < D i s p l a y N a m e > V a r   $ < / D i s p l a y N a m e > < V i s i b l e > F a l s e < / V i s i b l e > < / i t e m > < i t e m > < M e a s u r e N a m e > V a r   % < / M e a s u r e N a m e > < D i s p l a y N a m e > V a r   % < / D i s p l a y N a m e > < V i s i b l e > F a l s e < / V i s i b l e > < / i t e m > < i t e m > < M e a s u r e N a m e > A c t u a l   P r i o r   F i s c a l   Y e a r < / M e a s u r e N a m e > < D i s p l a y N a m e > A c t u a l   P r i o r   F i s c a l   Y e a r < / D i s p l a y N a m e > < V i s i b l e > F a l s e < / V i s i b l e > < / i t e m > < i t e m > < M e a s u r e N a m e > A c t u a l   P r i o r   Q u a r t e r < / M e a s u r e N a m e > < D i s p l a y N a m e > A c t u a l   P r i o r   Q u a r t e r < / D i s p l a y N a m e > < V i s i b l e > F a l s e < / V i s i b l e > < / i t e m > < i t e m > < M e a s u r e N a m e > A c t u a l   P r i o r   P e r i o d   A m o u n t < / M e a s u r e N a m e > < D i s p l a y N a m e > A c t u a l   P r i o r   P e r i o d   A m o u n t < / D i s p l a y N a m e > < V i s i b l e > F a l s e < / V i s i b l e > < / i t e m > < i t e m > < M e a s u r e N a m e > C h a n g e   $   v s   P r i o r   P e r i o d < / M e a s u r e N a m e > < D i s p l a y N a m e > C h a n g e   $   v s   P r i o r   P e r i o d < / D i s p l a y N a m e > < V i s i b l e > F a l s e < / V i s i b l e > < / i t e m > < i t e m > < M e a s u r e N a m e > C h a n g e   %   v s   P r i o r   P e r i o d < / M e a s u r e N a m e > < D i s p l a y N a m e > C h a n g e   %   v s   P r i o r   P e r i o d < / D i s p l a y N a m e > < V i s i b l e > F a l s e < / V i s i b l e > < / i t e m > < i t e m > < M e a s u r e N a m e > A c t u a l   B a s e   Y e a r   A m o u n t < / M e a s u r e N a m e > < D i s p l a y N a m e > A c t u a l   B a s e   Y e a r   A m o u n t < / D i s p l a y N a m e > < V i s i b l e > F a l s e < / V i s i b l e > < / i t e m > < i t e m > < M e a s u r e N a m e > A c t u a l   Y o Y % < / M e a s u r e N a m e > < D i s p l a y N a m e > A c t u a l   Y o Y % < / D i s p l a y N a m e > < V i s i b l e > F a l s e < / V i s i b l e > < / i t e m > < i t e m > < M e a s u r e N a m e > A c t u a l   B a s e   Q u a r t e r   A m o u n t < / M e a s u r e N a m e > < D i s p l a y N a m e > A c t u a l   B a s e   Q u a r t e r   A m o u n t < / D i s p l a y N a m e > < V i s i b l e > F a l s e < / V i s i b l e > < / i t e m > < i t e m > < M e a s u r e N a m e > A c t u a l   B a s e   P e r i o d   A m o u n t < / M e a s u r e N a m e > < D i s p l a y N a m e > A c t u a l   B a s e   P e r i o d   A m o u n t < / D i s p l a y N a m e > < V i s i b l e > F a l s e < / V i s i b l e > < / i t e m > < i t e m > < M e a s u r e N a m e > G r o w t h   $ < / M e a s u r e N a m e > < D i s p l a y N a m e > G r o w t h   $ < / D i s p l a y N a m e > < V i s i b l e > F a l s e < / V i s i b l e > < / i t e m > < i t e m > < M e a s u r e N a m e > G r o w t h   % < / M e a s u r e N a m e > < D i s p l a y N a m e > G r o w t h   % < / D i s p l a y N a m e > < V i s i b l e > F a l s e < / V i s i b l e > < / i t e m > < i t e m > < M e a s u r e N a m e > A c t u a l   S a m e   Q u a r t e r   L a s t   Y e a r < / M e a s u r e N a m e > < D i s p l a y N a m e > A c t u a l   S a m e   Q u a r t e r   L a s t   Y e a r < / D i s p l a y N a m e > < V i s i b l e > F a l s e < / V i s i b l e > < / i t e m > < i t e m > < M e a s u r e N a m e > A c t u a l   Q o Q $ < / M e a s u r e N a m e > < D i s p l a y N a m e > A c t u a l   Q o Q $ < / D i s p l a y N a m e > < V i s i b l e > F a l s e < / V i s i b l e > < / i t e m > < i t e m > < M e a s u r e N a m e > A c t u a l   Q o Q % < / M e a s u r e N a m e > < D i s p l a y N a m e > A c t u a l   Q o Q % < / D i s p l a y N a m e > < V i s i b l e > F a l s e < / V i s i b l e > < / i t e m > < i t e m > < M e a s u r e N a m e > A c t u a l   P o P % < / M e a s u r e N a m e > < D i s p l a y N a m e > A c t u a l   P o P % < / D i s p l a y N a m e > < V i s i b l e > F a l s e < / V i s i b l e > < / i t e m > < i t e m > < M e a s u r e N a m e > A c t u a l   C u m u l a t i v e   A m o u n t < / M e a s u r e N a m e > < D i s p l a y N a m e > A c t u a l   C u m u l a t i v e   A m o u n t < / D i s p l a y N a m e > < V i s i b l e > F a l s e < / V i s i b l e > < / i t e m > < i t e m > < M e a s u r e N a m e > S u b - h e a d e r   I s F i l t e r e d < / M e a s u r e N a m e > < D i s p l a y N a m e > S u b - h e a d e r   I s F i l t e r e d < / D i s p l a y N a m e > < V i s i b l e > F a l s e < / V i s i b l e > < / i t e m > < i t e m > < M e a s u r e N a m e > S u b   H e a d e r   D e t a i l < / M e a s u r e N a m e > < D i s p l a y N a m e > S u b   H e a d e r   D e t a i l < / D i s p l a y N a m e > < V i s i b l e > F a l s e < / V i s i b l e > < / i t e m > < i t e m > < M e a s u r e N a m e > P L   A m o u n t < / M e a s u r e N a m e > < D i s p l a y N a m e > P L   A m o u n t < / D i s p l a y N a m e > < V i s i b l e > F a l s e < / V i s i b l e > < / i t e m > < i t e m > < M e a s u r e N a m e > S c e n a r i o   S e l e c t e d < / M e a s u r e N a m e > < D i s p l a y N a m e > S c e n a r i o   S e l e c t e d < / D i s p l a y N a m e > < V i s i b l e > F a l s e < / V i s i b l e > < / i t e m > < i t e m > < M e a s u r e N a m e > S u m   M e t h o d   S e l e c t e d < / M e a s u r e N a m e > < D i s p l a y N a m e > S u m   M e t h o d   S e l e c t e d < / D i s p l a y N a m e > < V i s i b l e > F a l s e < / V i s i b l e > < / i t e m > < i t e m > < M e a s u r e N a m e > P L   S l i c e r   S e l e c t e d < / M e a s u r e N a m e > < D i s p l a y N a m e > P L   S l i c e r   S e l e c t e d < / D i s p l a y N a m e > < V i s i b l e > F a l s e < / V i s i b l e > < / i t e m > < i t e m > < M e a s u r e N a m e > B u d g e t   C u m u l a t i v e   A m o u n t < / M e a s u r e N a m e > < D i s p l a y N a m e > B u d g e t   C u m u l a t i v e   A m o u n t < / D i s p l a y N a m e > < V i s i b l e > F a l s e < / V i s i b l e > < / i t e m > < i t e m > < M e a s u r e N a m e > H o r A n a l y s i s   S e l e c t e d < / M e a s u r e N a m e > < D i s p l a y N a m e > H o r A n a l y s i s   S e l e c t e d < / D i s p l a y N a m e > < V i s i b l e > F a l s e < / V i s i b l e > < / i t e m > < i t e m > < M e a s u r e N a m e > H o r i z o n t a l   A n a l y s i s   A m o u n t < / M e a s u r e N a m e > < D i s p l a y N a m e > H o r i z o n t a l   A n a l y s i s   A m o u n t < / D i s p l a y N a m e > < V i s i b l e > F a l s e < / V i s i b l e > < / i t e m > < i t e m > < M e a s u r e N a m e > R e v e n u e < / M e a s u r e N a m e > < D i s p l a y N a m e > R e v e n u e < / D i s p l a y N a m e > < V i s i b l e > F a l s e < / V i s i b l e > < / i t e m > < i t e m > < M e a s u r e N a m e > %   O v e r   R e v e n u e < / M e a s u r e N a m e > < D i s p l a y N a m e > %   O v e r   R e v e n u e < / D i s p l a y N a m e > < V i s i b l e > F a l s e < / V i s i b l e > < / i t e m > < i t e m > < M e a s u r e N a m e > R e v e n u e   C u m u l a t i v e < / M e a s u r e N a m e > < D i s p l a y N a m e > R e v e n u e   C u m u l a t i v e < / D i s p l a y N a m e > < V i s i b l e > F a l s e < / V i s i b l e > < / i t e m > < i t e m > < M e a s u r e N a m e > %   O v e r   R e v e n u e   C u m u l a t i v e < / M e a s u r e N a m e > < D i s p l a y N a m e > %   O v e r   R e v e n u e   C u m u l a t i v e < / D i s p l a y N a m e > < V i s i b l e > F a l s e < / V i s i b l e > < / i t e m > < i t e m > < M e a s u r e N a m e > V e r t i c a l   A n a l y s i s   A m o u n t < / M e a s u r e N a m e > < D i s p l a y N a m e > V e r t i c a l   A n a l y s i s   A m o u n t < / D i s p l a y N a m e > < V i s i b l e > F a l s e < / V i s i b l e > < / i t e m > < i t e m > < M e a s u r e N a m e > V a r   $   C u m u l a t i v e < / M e a s u r e N a m e > < D i s p l a y N a m e > V a r   $   C u m u l a t i v e < / D i s p l a y N a m e > < V i s i b l e > F a l s e < / V i s i b l e > < / i t e m > < i t e m > < M e a s u r e N a m e > V a r   %   C u m u l a t i v e < / M e a s u r e N a m e > < D i s p l a y N a m e > V a r   %   C u m u l a t i v e < / D i s p l a y N a m e > < V i s i b l e > F a l s e < / V i s i b l e > < / i t e m > < i t e m > < M e a s u r e N a m e > V a r i a n c e   S l i c e r   S e l e c t e d < / M e a s u r e N a m e > < D i s p l a y N a m e > V a r i a n c e   S l i c e r   S e l e c t e d < / D i s p l a y N a m e > < V i s i b l e > F a l s e < / V i s i b l e > < / i t e m > < i t e m > < M e a s u r e N a m e > V a r i a n c e   A n a l y s i s   A m o u n t < / M e a s u r e N a m e > < D i s p l a y N a m e > V a r i a n c e   A n a l y s i s   A m o u n t < / D i s p l a y N a m e > < V i s i b l e > F a l s e < / V i s i b l e > < / i t e m > < i t e m > < M e a s u r e N a m e > P e r i o d   S e l e c t e d < / M e a s u r e N a m e > < D i s p l a y N a m e > P e r i o d   S e l e c t e d < / D i s p l a y N a m e > < V i s i b l e > F a l s e < / V i s i b l e > < / i t e m > < i t e m > < M e a s u r e N a m e > D B   A c t u a l   A c c o u n t   A m o u n t < / M e a s u r e N a m e > < D i s p l a y N a m e > D B   A c t u a l   A c c o u n t   A m o u n t < / D i s p l a y N a m e > < V i s i b l e > F a l s e < / V i s i b l e > < / i t e m > < i t e m > < M e a s u r e N a m e > D B   B u d g e t   A c c o u n t   A m o u n t < / M e a s u r e N a m e > < D i s p l a y N a m e > D B   B u d g e t   A c c o u n t   A m o u n t < / D i s p l a y N a m e > < V i s i b l e > F a l s e < / V i s i b l e > < / i t e m > < i t e m > < M e a s u r e N a m e > D B   V a r   $   A m o u n t < / M e a s u r e N a m e > < D i s p l a y N a m e > D B   V a r   $   A m o u n t < / D i s p l a y N a m e > < V i s i b l e > F a l s e < / V i s i b l e > < / i t e m > < i t e m > < M e a s u r e N a m e > D B   V a r   %   A m o u n t < / M e a s u r e N a m e > < D i s p l a y N a m e > D B   V a r   %   A m o u n t < / D i s p l a y N a m e > < V i s i b l e > F a l s e < / V i s i b l e > < / i t e m > < i t e m > < M e a s u r e N a m e > T i m e   I n t e r v a l   S e l e c t e d < / M e a s u r e N a m e > < D i s p l a y N a m e > T i m e   I n t e r v a l   S e l e c t e d < / D i s p l a y N a m e > < V i s i b l e > F a l s e < / V i s i b l e > < / i t e m > < i t e m > < M e a s u r e N a m e > A c t u a l   R e p o r t   A m o u n t   w /   T i m e   F i l t e r < / M e a s u r e N a m e > < D i s p l a y N a m e > A c t u a l   R e p o r t   A m o u n t   w /   T i m e   F i l t e r < / D i s p l a y N a m e > < V i s i b l e > F a l s e < / V i s i b l e > < / i t e m > < i t e m > < M e a s u r e N a m e > V a r   $   w /   T i m e   F i l t e r < / M e a s u r e N a m e > < D i s p l a y N a m e > V a r   $   w /   T i m e   F i l t e r < / D i s p l a y N a m e > < V i s i b l e > F a l s e < / V i s i b l e > < / i t e m > < i t e m > < M e a s u r e N a m e > V a r   %   w /   T i m e   F i l t e r < / M e a s u r e N a m e > < D i s p l a y N a m e > V a r   %   w /   T i m e   F i l t e r < / D i s p l a y N a m e > < V i s i b l e > F a l s e < / V i s i b l e > < / i t e m > < i t e m > < M e a s u r e N a m e > G r o w t h   %   w /   T i m e   F i l t e r < / M e a s u r e N a m e > < D i s p l a y N a m e > G r o w t h   %   w /   T i m e   F i l t e r < / D i s p l a y N a m e > < V i s i b l e > F a l s e < / V i s i b l e > < / i t e m > < i t e m > < M e a s u r e N a m e > %   O v e r   R e v e n u e   w /   T i m e   F i l t e r < / M e a s u r e N a m e > < D i s p l a y N a m e > %   O v e r   R e v e n u e   w /   T i m e   F i l t e r < / D i s p l a y N a m e > < V i s i b l e > F a l s e < / V i s i b l e > < / i t e m > < / C a l c u l a t e d F i e l d s > < S A H o s t H a s h > 0 < / S A H o s t H a s h > < G e m i n i F i e l d L i s t V i s i b l e > T r u e < / G e m i n i F i e l d L i s t V i s i b l e > < / S e t t i n g s > ] ] > < / C u s t o m C o n t e n t > < / G e m i n i > 
</file>

<file path=customXml/item55.xml>��< ? x m l   v e r s i o n = " 1 . 0 "   e n c o d i n g = " U T F - 1 6 " ? > < G e m i n i   x m l n s = " h t t p : / / g e m i n i / p i v o t c u s t o m i z a t i o n / T a b l e X M L _ H o r A n a l y s i s " > < C u s t o m C o n t e n t > < ! [ C D A T A [ < T a b l e W i d g e t G r i d S e r i a l i z a t i o n   x m l n s : x s d = " h t t p : / / w w w . w 3 . o r g / 2 0 0 1 / X M L S c h e m a "   x m l n s : x s i = " h t t p : / / w w w . w 3 . o r g / 2 0 0 1 / X M L S c h e m a - i n s t a n c e " > < C o l u m n S u g g e s t e d T y p e   / > < C o l u m n F o r m a t   / > < C o l u m n A c c u r a c y   / > < C o l u m n C u r r e n c y S y m b o l   / > < C o l u m n P o s i t i v e P a t t e r n   / > < C o l u m n N e g a t i v e P a t t e r n   / > < C o l u m n W i d t h s > < i t e m > < k e y > < s t r i n g > K E Y < / s t r i n g > < / k e y > < v a l u e > < i n t > 3 1 5 < / i n t > < / v a l u e > < / i t e m > < i t e m > < k e y > < s t r i n g > A N A L Y S I S   M E T H O D < / s t r i n g > < / k e y > < v a l u e > < i n t > 1 4 4 < / i n t > < / v a l u e > < / i t e m > < / C o l u m n W i d t h s > < C o l u m n D i s p l a y I n d e x > < i t e m > < k e y > < s t r i n g > K E Y < / s t r i n g > < / k e y > < v a l u e > < i n t > 0 < / i n t > < / v a l u e > < / i t e m > < i t e m > < k e y > < s t r i n g > A N A L Y S I S   M E T H O D < / 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e a e 4 c e e b - c 7 7 b - 4 f 7 1 - 9 3 f 3 - 9 4 4 2 8 3 c 1 b d 4 8 " > < C u s t o m C o n t e n t > < ! [ C D A T A [ < ? x m l   v e r s i o n = " 1 . 0 "   e n c o d i n g = " u t f - 1 6 " ? > < S e t t i n g s > < C a l c u l a t e d F i e l d s > < i t e m > < M e a s u r e N a m e > A c t u a l   A m o u n t < / M e a s u r e N a m e > < D i s p l a y N a m e > A c t u a l   A m o u n t < / D i s p l a y N a m e > < V i s i b l e > F a l s e < / V i s i b l e > < / i t e m > < i t e m > < M e a s u r e N a m e > A c t u a l   A m o u n t   w /   R e p o r t   S i g n < / M e a s u r e N a m e > < D i s p l a y N a m e > A c t u a l   A m o u n t   w /   R e p o r t   S i g n < / D i s p l a y N a m e > < V i s i b l e > F a l s e < / V i s i b l e > < / i t e m > < i t e m > < M e a s u r e N a m e > A c t u a l   A m o u n t   w /   C a l c u l a t i o n   S i g n < / M e a s u r e N a m e > < D i s p l a y N a m e > A c t u a l   A m o u n t   w /   C a l c u l a t i o n   S i g n < / D i s p l a y N a m e > < V i s i b l e > F a l s e < / V i s i b l e > < / i t e m > < i t e m > < M e a s u r e N a m e > A c t u a l   R u n n i n g   S u m < / M e a s u r e N a m e > < D i s p l a y N a m e > A c t u a l   R u n n i n g   S u m < / D i s p l a y N a m e > < V i s i b l e > F a l s e < / V i s i b l e > < / i t e m > < i t e m > < M e a s u r e N a m e > A c t u a l   T o t a l   E x p e n s e s < / M e a s u r e N a m e > < D i s p l a y N a m e > A c t u a l   T o t a l   E x p e n s e s < / D i s p l a y N a m e > < V i s i b l e > F a l s e < / V i s i b l e > < / i t e m > < i t e m > < M e a s u r e N a m e > A c t u a l   H e a d e r   A m o u n t < / M e a s u r e N a m e > < D i s p l a y N a m e > A c t u a l   H e a d e r   A m o u n t < / D i s p l a y N a m e > < V i s i b l e > F a l s e < / V i s i b l e > < / i t e m > < i t e m > < M e a s u r e N a m e > A c t u a l   R e p o r t   A m o u n t < / M e a s u r e N a m e > < D i s p l a y N a m e > A c t u a l   R e p o r t   A m o u n t < / D i s p l a y N a m e > < V i s i b l e > F a l s e < / V i s i b l e > < / i t e m > < i t e m > < M e a s u r e N a m e > H e a d e r   D e t a i l < / M e a s u r e N a m e > < D i s p l a y N a m e > H e a d e r   D e t a i l < / D i s p l a y N a m e > < V i s i b l e > F a l s e < / V i s i b l e > < / i t e m > < i t e m > < M e a s u r e N a m e > H e a d e r   C a l c u l a t i o n < / M e a s u r e N a m e > < D i s p l a y N a m e > H e a d e r   C a l c u l a t i o n < / D i s p l a y N a m e > < V i s i b l e > F a l s e < / V i s i b l e > < / i t e m > < i t e m > < M e a s u r e N a m e > A c c o u n t   I s F i l t e r e d < / M e a s u r e N a m e > < D i s p l a y N a m e > A c c o u n t   I s F i l t e r e d < / D i s p l a y N a m e > < V i s i b l e > F a l s e < / V i s i b l e > < / i t e m > < i t e m > < M e a s u r e N a m e > B u d g e t   A m o u n t < / M e a s u r e N a m e > < D i s p l a y N a m e > B u d g e t   A m o u n t < / D i s p l a y N a m e > < V i s i b l e > F a l s e < / V i s i b l e > < / i t e m > < i t e m > < M e a s u r e N a m e > B u d g e t   A m o u n t   w /   R e p o r t   S i g n < / M e a s u r e N a m e > < D i s p l a y N a m e > B u d g e t   A m o u n t   w /   R e p o r t   S i g n < / D i s p l a y N a m e > < V i s i b l e > F a l s e < / V i s i b l e > < / i t e m > < i t e m > < M e a s u r e N a m e > B u d g e t   A m o u n t   w /   C a l c u l a t i o n   S i g n < / M e a s u r e N a m e > < D i s p l a y N a m e > B u d g e t   A m o u n t   w /   C a l c u l a t i o n   S i g n < / D i s p l a y N a m e > < V i s i b l e > F a l s e < / V i s i b l e > < / i t e m > < i t e m > < M e a s u r e N a m e > B u d g e t   R u n n i n g   S u m < / M e a s u r e N a m e > < D i s p l a y N a m e > B u d g e t   R u n n i n g   S u m < / D i s p l a y N a m e > < V i s i b l e > F a l s e < / V i s i b l e > < / i t e m > < i t e m > < M e a s u r e N a m e > B u d g e t   T o t a l   E x p e n s e < / M e a s u r e N a m e > < D i s p l a y N a m e > B u d g e t   T o t a l   E x p e n s e < / D i s p l a y N a m e > < V i s i b l e > F a l s e < / V i s i b l e > < / i t e m > < i t e m > < M e a s u r e N a m e > B u d g e t   H e a d e r   A m o u n t < / M e a s u r e N a m e > < D i s p l a y N a m e > B u d g e t   H e a d e r   A m o u n t < / D i s p l a y N a m e > < V i s i b l e > F a l s e < / V i s i b l e > < / i t e m > < i t e m > < M e a s u r e N a m e > B u d g e t   R e p o r t   A m o u n t < / M e a s u r e N a m e > < D i s p l a y N a m e > B u d g e t   R e p o r t   A m o u n t < / D i s p l a y N a m e > < V i s i b l e > F a l s e < / V i s i b l e > < / i t e m > < i t e m > < M e a s u r e N a m e > V a r   $ < / M e a s u r e N a m e > < D i s p l a y N a m e > V a r   $ < / D i s p l a y N a m e > < V i s i b l e > F a l s e < / V i s i b l e > < / i t e m > < i t e m > < M e a s u r e N a m e > V a r   % < / M e a s u r e N a m e > < D i s p l a y N a m e > V a r   % < / D i s p l a y N a m e > < V i s i b l e > F a l s e < / V i s i b l e > < / i t e m > < i t e m > < M e a s u r e N a m e > A c t u a l   P r i o r   F i s c a l   Y e a r < / M e a s u r e N a m e > < D i s p l a y N a m e > A c t u a l   P r i o r   F i s c a l   Y e a r < / D i s p l a y N a m e > < V i s i b l e > F a l s e < / V i s i b l e > < / i t e m > < i t e m > < M e a s u r e N a m e > A c t u a l   P r i o r   Q u a r t e r < / M e a s u r e N a m e > < D i s p l a y N a m e > A c t u a l   P r i o r   Q u a r t e r < / D i s p l a y N a m e > < V i s i b l e > F a l s e < / V i s i b l e > < / i t e m > < i t e m > < M e a s u r e N a m e > A c t u a l   P r i o r   P e r i o d   A m o u n t < / M e a s u r e N a m e > < D i s p l a y N a m e > A c t u a l   P r i o r   P e r i o d   A m o u n t < / D i s p l a y N a m e > < V i s i b l e > F a l s e < / V i s i b l e > < / i t e m > < i t e m > < M e a s u r e N a m e > C h a n g e   $   v s   P r i o r   P e r i o d < / M e a s u r e N a m e > < D i s p l a y N a m e > C h a n g e   $   v s   P r i o r   P e r i o d < / D i s p l a y N a m e > < V i s i b l e > F a l s e < / V i s i b l e > < / i t e m > < i t e m > < M e a s u r e N a m e > C h a n g e   %   v s   P r i o r   P e r i o d < / M e a s u r e N a m e > < D i s p l a y N a m e > C h a n g e   %   v s   P r i o r   P e r i o d < / D i s p l a y N a m e > < V i s i b l e > F a l s e < / V i s i b l e > < / i t e m > < i t e m > < M e a s u r e N a m e > A c t u a l   B a s e   Y e a r   A m o u n t < / M e a s u r e N a m e > < D i s p l a y N a m e > A c t u a l   B a s e   Y e a r   A m o u n t < / D i s p l a y N a m e > < V i s i b l e > F a l s e < / V i s i b l e > < / i t e m > < i t e m > < M e a s u r e N a m e > A c t u a l   Y o Y % < / M e a s u r e N a m e > < D i s p l a y N a m e > A c t u a l   Y o Y % < / D i s p l a y N a m e > < V i s i b l e > F a l s e < / V i s i b l e > < / i t e m > < i t e m > < M e a s u r e N a m e > A c t u a l   B a s e   Q u a r t e r   A m o u n t < / M e a s u r e N a m e > < D i s p l a y N a m e > A c t u a l   B a s e   Q u a r t e r   A m o u n t < / D i s p l a y N a m e > < V i s i b l e > F a l s e < / V i s i b l e > < / i t e m > < i t e m > < M e a s u r e N a m e > A c t u a l   B a s e   P e r i o d   A m o u n t < / M e a s u r e N a m e > < D i s p l a y N a m e > A c t u a l   B a s e   P e r i o d   A m o u n t < / D i s p l a y N a m e > < V i s i b l e > F a l s e < / V i s i b l e > < / i t e m > < i t e m > < M e a s u r e N a m e > G r o w t h   $ < / M e a s u r e N a m e > < D i s p l a y N a m e > G r o w t h   $ < / D i s p l a y N a m e > < V i s i b l e > F a l s e < / V i s i b l e > < / i t e m > < i t e m > < M e a s u r e N a m e > G r o w t h   % < / M e a s u r e N a m e > < D i s p l a y N a m e > G r o w t h   % < / D i s p l a y N a m e > < V i s i b l e > F a l s e < / V i s i b l e > < / i t e m > < i t e m > < M e a s u r e N a m e > A c t u a l   S a m e   Q u a r t e r   L a s t   Y e a r < / M e a s u r e N a m e > < D i s p l a y N a m e > A c t u a l   S a m e   Q u a r t e r   L a s t   Y e a r < / D i s p l a y N a m e > < V i s i b l e > F a l s e < / V i s i b l e > < / i t e m > < i t e m > < M e a s u r e N a m e > A c t u a l   Q o Q $ < / M e a s u r e N a m e > < D i s p l a y N a m e > A c t u a l   Q o Q $ < / D i s p l a y N a m e > < V i s i b l e > F a l s e < / V i s i b l e > < / i t e m > < i t e m > < M e a s u r e N a m e > A c t u a l   Q o Q % < / M e a s u r e N a m e > < D i s p l a y N a m e > A c t u a l   Q o Q % < / D i s p l a y N a m e > < V i s i b l e > F a l s e < / V i s i b l e > < / i t e m > < i t e m > < M e a s u r e N a m e > A c t u a l   P o P % < / M e a s u r e N a m e > < D i s p l a y N a m e > A c t u a l   P o P % < / D i s p l a y N a m e > < V i s i b l e > F a l s e < / V i s i b l e > < / i t e m > < i t e m > < M e a s u r e N a m e > A c t u a l   C u m u l a t i v e   A m o u n t < / M e a s u r e N a m e > < D i s p l a y N a m e > A c t u a l   C u m u l a t i v e   A m o u n t < / D i s p l a y N a m e > < V i s i b l e > F a l s e < / V i s i b l e > < / i t e m > < i t e m > < M e a s u r e N a m e > S u b - h e a d e r   I s F i l t e r e d < / M e a s u r e N a m e > < D i s p l a y N a m e > S u b - h e a d e r   I s F i l t e r e d < / D i s p l a y N a m e > < V i s i b l e > F a l s e < / V i s i b l e > < / i t e m > < i t e m > < M e a s u r e N a m e > S u b   H e a d e r   D e t a i l < / M e a s u r e N a m e > < D i s p l a y N a m e > S u b   H e a d e r   D e t a i l < / D i s p l a y N a m e > < V i s i b l e > F a l s e < / V i s i b l e > < / i t e m > < i t e m > < M e a s u r e N a m e > P L   A m o u n t < / M e a s u r e N a m e > < D i s p l a y N a m e > P L   A m o u n t < / D i s p l a y N a m e > < V i s i b l e > F a l s e < / V i s i b l e > < / i t e m > < i t e m > < M e a s u r e N a m e > S c e n a r i o   S e l e c t e d < / M e a s u r e N a m e > < D i s p l a y N a m e > S c e n a r i o   S e l e c t e d < / D i s p l a y N a m e > < V i s i b l e > F a l s e < / V i s i b l e > < / i t e m > < i t e m > < M e a s u r e N a m e > S u m   M e t h o d   S e l e c t e d < / M e a s u r e N a m e > < D i s p l a y N a m e > S u m   M e t h o d   S e l e c t e d < / D i s p l a y N a m e > < V i s i b l e > F a l s e < / V i s i b l e > < / i t e m > < i t e m > < M e a s u r e N a m e > P L   S l i c e r   S e l e c t e d < / M e a s u r e N a m e > < D i s p l a y N a m e > P L   S l i c e r   S e l e c t e d < / D i s p l a y N a m e > < V i s i b l e > F a l s e < / V i s i b l e > < / i t e m > < i t e m > < M e a s u r e N a m e > B u d g e t   C u m u l a t i v e   A m o u n t < / M e a s u r e N a m e > < D i s p l a y N a m e > B u d g e t   C u m u l a t i v e   A m o u n t < / D i s p l a y N a m e > < V i s i b l e > F a l s e < / V i s i b l e > < / i t e m > < i t e m > < M e a s u r e N a m e > H o r A n a l y s i s   S e l e c t e d < / M e a s u r e N a m e > < D i s p l a y N a m e > H o r A n a l y s i s   S e l e c t e d < / D i s p l a y N a m e > < V i s i b l e > F a l s e < / V i s i b l e > < / i t e m > < i t e m > < M e a s u r e N a m e > H o r i z o n t a l   A n a l y s i s   A m o u n t < / M e a s u r e N a m e > < D i s p l a y N a m e > H o r i z o n t a l   A n a l y s i s   A m o u n t < / D i s p l a y N a m e > < V i s i b l e > F a l s e < / V i s i b l e > < / i t e m > < i t e m > < M e a s u r e N a m e > R e v e n u e < / M e a s u r e N a m e > < D i s p l a y N a m e > R e v e n u e < / D i s p l a y N a m e > < V i s i b l e > F a l s e < / V i s i b l e > < / i t e m > < i t e m > < M e a s u r e N a m e > %   O v e r   R e v e n u e < / M e a s u r e N a m e > < D i s p l a y N a m e > %   O v e r   R e v e n u e < / D i s p l a y N a m e > < V i s i b l e > F a l s e < / V i s i b l e > < / i t e m > < i t e m > < M e a s u r e N a m e > R e v e n u e   C u m u l a t i v e < / M e a s u r e N a m e > < D i s p l a y N a m e > R e v e n u e   C u m u l a t i v e < / D i s p l a y N a m e > < V i s i b l e > F a l s e < / V i s i b l e > < / i t e m > < i t e m > < M e a s u r e N a m e > %   O v e r   R e v e n u e   C u m u l a t i v e < / M e a s u r e N a m e > < D i s p l a y N a m e > %   O v e r   R e v e n u e   C u m u l a t i v e < / D i s p l a y N a m e > < V i s i b l e > F a l s e < / V i s i b l e > < / i t e m > < i t e m > < M e a s u r e N a m e > V e r t i c a l   A n a l y s i s   A m o u n t < / M e a s u r e N a m e > < D i s p l a y N a m e > V e r t i c a l   A n a l y s i s   A m o u n t < / D i s p l a y N a m e > < V i s i b l e > F a l s e < / V i s i b l e > < / i t e m > < i t e m > < M e a s u r e N a m e > V a r   $   C u m u l a t i v e < / M e a s u r e N a m e > < D i s p l a y N a m e > V a r   $   C u m u l a t i v e < / D i s p l a y N a m e > < V i s i b l e > F a l s e < / V i s i b l e > < / i t e m > < i t e m > < M e a s u r e N a m e > V a r   %   C u m u l a t i v e < / M e a s u r e N a m e > < D i s p l a y N a m e > V a r   %   C u m u l a t i v e < / D i s p l a y N a m e > < V i s i b l e > F a l s e < / V i s i b l e > < / i t e m > < i t e m > < M e a s u r e N a m e > V a r i a n c e   S l i c e r   S e l e c t e d < / M e a s u r e N a m e > < D i s p l a y N a m e > V a r i a n c e   S l i c e r   S e l e c t e d < / D i s p l a y N a m e > < V i s i b l e > F a l s e < / V i s i b l e > < / i t e m > < i t e m > < M e a s u r e N a m e > V a r i a n c e   A n a l y s i s   A m o u n t < / M e a s u r e N a m e > < D i s p l a y N a m e > V a r i a n c e   A n a l y s i s   A m o u n t < / D i s p l a y N a m e > < V i s i b l e > F a l s e < / V i s i b l e > < / i t e m > < i t e m > < M e a s u r e N a m e > P e r i o d   S e l e c t e d < / M e a s u r e N a m e > < D i s p l a y N a m e > P e r i o d   S e l e c t e d < / D i s p l a y N a m e > < V i s i b l e > F a l s e < / V i s i b l e > < / i t e m > < i t e m > < M e a s u r e N a m e > D B   A c t u a l   A c c o u n t   A m o u n t < / M e a s u r e N a m e > < D i s p l a y N a m e > D B   A c t u a l   A c c o u n t   A m o u n t < / D i s p l a y N a m e > < V i s i b l e > F a l s e < / V i s i b l e > < / i t e m > < i t e m > < M e a s u r e N a m e > D B   B u d g e t   A c c o u n t   A m o u n t < / M e a s u r e N a m e > < D i s p l a y N a m e > D B   B u d g e t   A c c o u n t   A m o u n t < / D i s p l a y N a m e > < V i s i b l e > F a l s e < / V i s i b l e > < / i t e m > < i t e m > < M e a s u r e N a m e > D B   V a r   $   A m o u n t < / M e a s u r e N a m e > < D i s p l a y N a m e > D B   V a r   $   A m o u n t < / D i s p l a y N a m e > < V i s i b l e > F a l s e < / V i s i b l e > < / i t e m > < i t e m > < M e a s u r e N a m e > D B   V a r   %   A m o u n t < / M e a s u r e N a m e > < D i s p l a y N a m e > D B   V a r   %   A m o u n t < / D i s p l a y N a m e > < V i s i b l e > F a l s e < / V i s i b l e > < / i t e m > < / C a l c u l a t e d F i e l d s > < S A H o s t H a s h > 0 < / S A H o s t H a s h > < G e m i n i F i e l d L i s t V i s i b l e > T r u e < / G e m i n i F i e l d L i s t V i s i b l e > < / S e t t i n g s > ] ] > < / C u s t o m C o n t e n t > < / G e m i n i > 
</file>

<file path=customXml/item7.xml>��< ? x m l   v e r s i o n = " 1 . 0 "   e n c o d i n g = " U T F - 1 6 " ? > < G e m i n i   x m l n s = " h t t p : / / g e m i n i / p i v o t c u s t o m i z a t i o n / T a b l e X M L _ S c e n a r i o " > < C u s t o m C o n t e n t > < ! [ C D A T A [ < T a b l e W i d g e t G r i d S e r i a l i z a t i o n   x m l n s : x s d = " h t t p : / / w w w . w 3 . o r g / 2 0 0 1 / X M L S c h e m a "   x m l n s : x s i = " h t t p : / / w w w . w 3 . o r g / 2 0 0 1 / X M L S c h e m a - i n s t a n c e " > < C o l u m n S u g g e s t e d T y p e   / > < C o l u m n F o r m a t   / > < C o l u m n A c c u r a c y   / > < C o l u m n C u r r e n c y S y m b o l   / > < C o l u m n P o s i t i v e P a t t e r n   / > < C o l u m n N e g a t i v e P a t t e r n   / > < C o l u m n W i d t h s > < i t e m > < k e y > < s t r i n g > K E Y < / s t r i n g > < / k e y > < v a l u e > < i n t > 5 6 < / i n t > < / v a l u e > < / i t e m > < i t e m > < k e y > < s t r i n g > S C E N A R I O < / s t r i n g > < / k e y > < v a l u e > < i n t > 9 3 < / i n t > < / v a l u e > < / i t e m > < / C o l u m n W i d t h s > < C o l u m n D i s p l a y I n d e x > < i t e m > < k e y > < s t r i n g > K E Y < / s t r i n g > < / k e y > < v a l u e > < i n t > 0 < / i n t > < / v a l u e > < / i t e m > < i t e m > < k e y > < s t r i n g > S C E N A R I O < / 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7 1 9 6 d 1 f c - a d 4 5 - 4 2 a f - 9 9 d 0 - c b 8 f 3 c c 4 b a 3 0 " > < C u s t o m C o n t e n t > < ! [ C D A T A [ < ? x m l   v e r s i o n = " 1 . 0 "   e n c o d i n g = " u t f - 1 6 " ? > < S e t t i n g s > < C a l c u l a t e d F i e l d s > < i t e m > < M e a s u r e N a m e > A c t u a l   A m o u n t < / M e a s u r e N a m e > < D i s p l a y N a m e > A c t u a l   A m o u n t < / D i s p l a y N a m e > < V i s i b l e > F a l s e < / V i s i b l e > < / i t e m > < i t e m > < M e a s u r e N a m e > A c t u a l   A m o u n t   w /   R e p o r t   S i g n < / M e a s u r e N a m e > < D i s p l a y N a m e > A c t u a l   A m o u n t   w /   R e p o r t   S i g n < / D i s p l a y N a m e > < V i s i b l e > F a l s e < / V i s i b l e > < / i t e m > < i t e m > < M e a s u r e N a m e > A c t u a l   A m o u n t   w /   C a l c u l a t i o n   S i g n < / M e a s u r e N a m e > < D i s p l a y N a m e > A c t u a l   A m o u n t   w /   C a l c u l a t i o n   S i g n < / D i s p l a y N a m e > < V i s i b l e > F a l s e < / V i s i b l e > < / i t e m > < i t e m > < M e a s u r e N a m e > A c t u a l   R u n n i n g   S u m < / M e a s u r e N a m e > < D i s p l a y N a m e > A c t u a l   R u n n i n g   S u m < / D i s p l a y N a m e > < V i s i b l e > F a l s e < / V i s i b l e > < / i t e m > < i t e m > < M e a s u r e N a m e > A c t u a l   T o t a l   E x p e n s e s < / M e a s u r e N a m e > < D i s p l a y N a m e > A c t u a l   T o t a l   E x p e n s e s < / D i s p l a y N a m e > < V i s i b l e > F a l s e < / V i s i b l e > < / i t e m > < i t e m > < M e a s u r e N a m e > A c t u a l   H e a d e r   A m o u n t < / M e a s u r e N a m e > < D i s p l a y N a m e > A c t u a l   H e a d e r   A m o u n t < / D i s p l a y N a m e > < V i s i b l e > F a l s e < / V i s i b l e > < / i t e m > < i t e m > < M e a s u r e N a m e > A c t u a l   R e p o r t   A m o u n t < / M e a s u r e N a m e > < D i s p l a y N a m e > A c t u a l   R e p o r t   A m o u n t < / D i s p l a y N a m e > < V i s i b l e > F a l s e < / V i s i b l e > < / i t e m > < i t e m > < M e a s u r e N a m e > H e a d e r   D e t a i l < / M e a s u r e N a m e > < D i s p l a y N a m e > H e a d e r   D e t a i l < / D i s p l a y N a m e > < V i s i b l e > F a l s e < / V i s i b l e > < / i t e m > < i t e m > < M e a s u r e N a m e > H e a d e r   C a l c u l a t i o n < / M e a s u r e N a m e > < D i s p l a y N a m e > H e a d e r   C a l c u l a t i o n < / D i s p l a y N a m e > < V i s i b l e > F a l s e < / V i s i b l e > < / i t e m > < i t e m > < M e a s u r e N a m e > A c c o u n t   I s F i l t e r e d < / M e a s u r e N a m e > < D i s p l a y N a m e > A c c o u n t   I s F i l t e r e d < / D i s p l a y N a m e > < V i s i b l e > F a l s e < / V i s i b l e > < / i t e m > < i t e m > < M e a s u r e N a m e > B u d g e t   A m o u n t < / M e a s u r e N a m e > < D i s p l a y N a m e > B u d g e t   A m o u n t < / D i s p l a y N a m e > < V i s i b l e > F a l s e < / V i s i b l e > < / i t e m > < i t e m > < M e a s u r e N a m e > B u d g e t   A m o u n t   w /   R e p o r t   S i g n < / M e a s u r e N a m e > < D i s p l a y N a m e > B u d g e t   A m o u n t   w /   R e p o r t   S i g n < / D i s p l a y N a m e > < V i s i b l e > F a l s e < / V i s i b l e > < / i t e m > < i t e m > < M e a s u r e N a m e > B u d g e t   A m o u n t   w /   C a l c u l a t i o n   S i g n < / M e a s u r e N a m e > < D i s p l a y N a m e > B u d g e t   A m o u n t   w /   C a l c u l a t i o n   S i g n < / D i s p l a y N a m e > < V i s i b l e > F a l s e < / V i s i b l e > < / i t e m > < i t e m > < M e a s u r e N a m e > B u d g e t   R u n n i n g   S u m < / M e a s u r e N a m e > < D i s p l a y N a m e > B u d g e t   R u n n i n g   S u m < / D i s p l a y N a m e > < V i s i b l e > F a l s e < / V i s i b l e > < / i t e m > < i t e m > < M e a s u r e N a m e > B u d g e t   T o t a l   E x p e n s e < / M e a s u r e N a m e > < D i s p l a y N a m e > B u d g e t   T o t a l   E x p e n s e < / D i s p l a y N a m e > < V i s i b l e > F a l s e < / V i s i b l e > < / i t e m > < i t e m > < M e a s u r e N a m e > B u d g e t   H e a d e r   A m o u n t < / M e a s u r e N a m e > < D i s p l a y N a m e > B u d g e t   H e a d e r   A m o u n t < / D i s p l a y N a m e > < V i s i b l e > F a l s e < / V i s i b l e > < / i t e m > < i t e m > < M e a s u r e N a m e > B u d g e t   R e p o r t   A m o u n t < / M e a s u r e N a m e > < D i s p l a y N a m e > B u d g e t   R e p o r t   A m o u n t < / D i s p l a y N a m e > < V i s i b l e > F a l s e < / V i s i b l e > < / i t e m > < i t e m > < M e a s u r e N a m e > V a r   $ < / M e a s u r e N a m e > < D i s p l a y N a m e > V a r   $ < / D i s p l a y N a m e > < V i s i b l e > F a l s e < / V i s i b l e > < / i t e m > < i t e m > < M e a s u r e N a m e > V a r   % < / M e a s u r e N a m e > < D i s p l a y N a m e > V a r   % < / D i s p l a y N a m e > < V i s i b l e > F a l s e < / V i s i b l e > < / i t e m > < i t e m > < M e a s u r e N a m e > A c t u a l   P r i o r   F i s c a l   Y e a r < / M e a s u r e N a m e > < D i s p l a y N a m e > A c t u a l   P r i o r   F i s c a l   Y e a r < / D i s p l a y N a m e > < V i s i b l e > F a l s e < / V i s i b l e > < / i t e m > < i t e m > < M e a s u r e N a m e > A c t u a l   P r i o r   Q u a r t e r < / M e a s u r e N a m e > < D i s p l a y N a m e > A c t u a l   P r i o r   Q u a r t e r < / D i s p l a y N a m e > < V i s i b l e > F a l s e < / V i s i b l e > < / i t e m > < i t e m > < M e a s u r e N a m e > A c t u a l   P r i o r   P e r i o d   A m o u n t < / M e a s u r e N a m e > < D i s p l a y N a m e > A c t u a l   P r i o r   P e r i o d   A m o u n t < / D i s p l a y N a m e > < V i s i b l e > F a l s e < / V i s i b l e > < / i t e m > < i t e m > < M e a s u r e N a m e > C h a n g e   $   v s   P r i o r   P e r i o d < / M e a s u r e N a m e > < D i s p l a y N a m e > C h a n g e   $   v s   P r i o r   P e r i o d < / D i s p l a y N a m e > < V i s i b l e > F a l s e < / V i s i b l e > < / i t e m > < i t e m > < M e a s u r e N a m e > C h a n g e   %   v s   P r i o r   P e r i o d < / M e a s u r e N a m e > < D i s p l a y N a m e > C h a n g e   %   v s   P r i o r   P e r i o d < / D i s p l a y N a m e > < V i s i b l e > F a l s e < / V i s i b l e > < / i t e m > < i t e m > < M e a s u r e N a m e > A c t u a l   B a s e   Y e a r   A m o u n t < / M e a s u r e N a m e > < D i s p l a y N a m e > A c t u a l   B a s e   Y e a r   A m o u n t < / D i s p l a y N a m e > < V i s i b l e > F a l s e < / V i s i b l e > < / i t e m > < i t e m > < M e a s u r e N a m e > A c t u a l   Y o Y % < / M e a s u r e N a m e > < D i s p l a y N a m e > A c t u a l   Y o Y % < / D i s p l a y N a m e > < V i s i b l e > F a l s e < / V i s i b l e > < / i t e m > < i t e m > < M e a s u r e N a m e > A c t u a l   B a s e   Q u a r t e r   A m o u n t < / M e a s u r e N a m e > < D i s p l a y N a m e > A c t u a l   B a s e   Q u a r t e r   A m o u n t < / D i s p l a y N a m e > < V i s i b l e > F a l s e < / V i s i b l e > < / i t e m > < i t e m > < M e a s u r e N a m e > A c t u a l   B a s e   P e r i o d   A m o u n t < / M e a s u r e N a m e > < D i s p l a y N a m e > A c t u a l   B a s e   P e r i o d   A m o u n t < / D i s p l a y N a m e > < V i s i b l e > F a l s e < / V i s i b l e > < / i t e m > < i t e m > < M e a s u r e N a m e > G r o w t h   $ < / M e a s u r e N a m e > < D i s p l a y N a m e > G r o w t h   $ < / D i s p l a y N a m e > < V i s i b l e > F a l s e < / V i s i b l e > < / i t e m > < i t e m > < M e a s u r e N a m e > G r o w t h   % < / M e a s u r e N a m e > < D i s p l a y N a m e > G r o w t h   % < / D i s p l a y N a m e > < V i s i b l e > F a l s e < / V i s i b l e > < / i t e m > < i t e m > < M e a s u r e N a m e > A c t u a l   S a m e   Q u a r t e r   L a s t   Y e a r < / M e a s u r e N a m e > < D i s p l a y N a m e > A c t u a l   S a m e   Q u a r t e r   L a s t   Y e a r < / D i s p l a y N a m e > < V i s i b l e > F a l s e < / V i s i b l e > < / i t e m > < i t e m > < M e a s u r e N a m e > A c t u a l   Q o Q $ < / M e a s u r e N a m e > < D i s p l a y N a m e > A c t u a l   Q o Q $ < / D i s p l a y N a m e > < V i s i b l e > F a l s e < / V i s i b l e > < / i t e m > < i t e m > < M e a s u r e N a m e > A c t u a l   Q o Q % < / M e a s u r e N a m e > < D i s p l a y N a m e > A c t u a l   Q o Q % < / D i s p l a y N a m e > < V i s i b l e > F a l s e < / V i s i b l e > < / i t e m > < i t e m > < M e a s u r e N a m e > A c t u a l   P o P % < / M e a s u r e N a m e > < D i s p l a y N a m e > A c t u a l   P o P % < / D i s p l a y N a m e > < V i s i b l e > F a l s e < / V i s i b l e > < / i t e m > < i t e m > < M e a s u r e N a m e > S u b - h e a d e r   I s F i l t e r e d < / M e a s u r e N a m e > < D i s p l a y N a m e > S u b - h e a d e r   I s F i l t e r e d < / D i s p l a y N a m e > < V i s i b l e > F a l s e < / V i s i b l e > < / i t e m > < i t e m > < M e a s u r e N a m e > S u b   H e a d e r   D e t a i l < / M e a s u r e N a m e > < D i s p l a y N a m e > S u b   H e a d e r   D e t a i l < / D i s p l a y N a m e > < V i s i b l e > F a l s e < / V i s i b l e > < / i t e m > < i t e m > < M e a s u r e N a m e > P L   A m o u n t < / M e a s u r e N a m e > < D i s p l a y N a m e > P L   A m o u n t < / D i s p l a y N a m e > < V i s i b l e > F a l s e < / V i s i b l e > < / i t e m > < i t e m > < M e a s u r e N a m e > S c e n a r i o   S e l e c t e d < / M e a s u r e N a m e > < D i s p l a y N a m e > S c e n a r i o   S e l e c t e d < / D i s p l a y N a m e > < V i s i b l e > F a l s e < / V i s i b l e > < / i t e m > < i t e m > < M e a s u r e N a m e > S u m   M e t h o d   S e l e c t e d < / M e a s u r e N a m e > < D i s p l a y N a m e > S u m   M e t h o d   S e l e c t e d < / D i s p l a y N a m e > < V i s i b l e > F a l s e < / V i s i b l e > < / i t e m > < i t e m > < M e a s u r e N a m e > P L   S l i c e r   S e l e c t e d < / M e a s u r e N a m e > < D i s p l a y N a m e > P L   S l i c e r   S e l e c t e d < / D i s p l a y N a m e > < V i s i b l e > F a l s e < / V i s i b l e > < / i t e m > < i t e m > < M e a s u r e N a m e > A c t u a l   C u m u l a t i v e   A m o u n t < / M e a s u r e N a m e > < D i s p l a y N a m e > A c t u a l   C u m u l a t i v e   A m o u n t < / D i s p l a y N a m e > < V i s i b l e > F a l s e < / V i s i b l e > < / i t e m > < i t e m > < M e a s u r e N a m e > B u d g e t   C u m u l a t i v e   A m o u n t < / M e a s u r e N a m e > < D i s p l a y N a m e > B u d g e t   C u m u l a t i v e   A m o u n t < / D i s p l a y N a m e > < V i s i b l e > F a l s e < / V i s i b l e > < / i t e m > < i t e m > < M e a s u r e N a m e > H o r A n a l y s i s   S e l e c t e d < / M e a s u r e N a m e > < D i s p l a y N a m e > H o r A n a l y s i s   S e l e c t e d < / D i s p l a y N a m e > < V i s i b l e > F a l s e < / V i s i b l e > < / i t e m > < i t e m > < M e a s u r e N a m e > H o r i z o n t a l   A n a l y s i s   A m o u n t < / M e a s u r e N a m e > < D i s p l a y N a m e > H o r i z o n t a l   A n a l y s i s   A m o u n t < / D i s p l a y N a m e > < V i s i b l e > F a l s e < / V i s i b l e > < / i t e m > < i t e m > < M e a s u r e N a m e > R e v e n u e < / M e a s u r e N a m e > < D i s p l a y N a m e > R e v e n u e < / D i s p l a y N a m e > < V i s i b l e > F a l s e < / V i s i b l e > < / i t e m > < i t e m > < M e a s u r e N a m e > %   O v e r   R e v e n u e < / M e a s u r e N a m e > < D i s p l a y N a m e > %   O v e r   R e v e n u e < / D i s p l a y N a m e > < V i s i b l e > F a l s e < / V i s i b l e > < / i t e m > < i t e m > < M e a s u r e N a m e > R e v e n u e   C u m u l a t i v e < / M e a s u r e N a m e > < D i s p l a y N a m e > R e v e n u e   C u m u l a t i v e < / D i s p l a y N a m e > < V i s i b l e > F a l s e < / V i s i b l e > < / i t e m > < i t e m > < M e a s u r e N a m e > %   O v e r   R e v e n u e   C u m u l a t i v e < / M e a s u r e N a m e > < D i s p l a y N a m e > %   O v e r   R e v e n u e   C u m u l a t i v e < / D i s p l a y N a m e > < V i s i b l e > F a l s e < / V i s i b l e > < / i t e m > < i t e m > < M e a s u r e N a m e > V e r t i c a l   A n a l y s i s   A m o u n t < / M e a s u r e N a m e > < D i s p l a y N a m e > V e r t i c a l   A n a l y s i s   A m o u n t < / D i s p l a y N a m e > < V i s i b l e > F a l s e < / V i s i b l e > < / i t e m > < i t e m > < M e a s u r e N a m e > V a r   $   C u m u l a t i v e < / M e a s u r e N a m e > < D i s p l a y N a m e > V a r   $   C u m u l a t i v e < / D i s p l a y N a m e > < V i s i b l e > F a l s e < / V i s i b l e > < / i t e m > < i t e m > < M e a s u r e N a m e > V a r   %   C u m u l a t i v e < / M e a s u r e N a m e > < D i s p l a y N a m e > V a r   %   C u m u l a t i v e < / D i s p l a y N a m e > < V i s i b l e > F a l s e < / V i s i b l e > < / i t e m > < i t e m > < M e a s u r e N a m e > V a r i a n c e   S l i c e r   S e l e c t e d < / M e a s u r e N a m e > < D i s p l a y N a m e > V a r i a n c e   S l i c e r   S e l e c t e d < / D i s p l a y N a m e > < V i s i b l e > F a l s e < / V i s i b l e > < / i t e m > < i t e m > < M e a s u r e N a m e > V a r i a n c e   A n a l y s i s   A m o u n t < / M e a s u r e N a m e > < D i s p l a y N a m e > V a r i a n c e   A n a l y s i s   A m o u n t < / D i s p l a y N a m e > < V i s i b l e > F a l s e < / V i s i b l e > < / i t e m > < i t e m > < M e a s u r e N a m e > P e r i o d   S e l e c t e d < / M e a s u r e N a m e > < D i s p l a y N a m e > P e r i o d   S e l e c t e d < / D i s p l a y N a m e > < V i s i b l e > F a l s e < / V i s i b l e > < / i t e m > < i t e m > < M e a s u r e N a m e > D B   A c t u a l   A c c o u n t   A m o u n t < / M e a s u r e N a m e > < D i s p l a y N a m e > D B   A c t u a l   A c c o u n t   A m o u n t < / D i s p l a y N a m e > < V i s i b l e > F a l s e < / V i s i b l e > < / i t e m > < i t e m > < M e a s u r e N a m e > D B   B u d g e t   A c c o u n t   A m o u n t < / M e a s u r e N a m e > < D i s p l a y N a m e > D B   B u d g e t   A c c o u n t   A m o u n t < / D i s p l a y N a m e > < V i s i b l e > F a l s e < / V i s i b l e > < / i t e m > < i t e m > < M e a s u r e N a m e > D B   V a r   $   A m o u n t < / M e a s u r e N a m e > < D i s p l a y N a m e > D B   V a r   $   A m o u n t < / D i s p l a y N a m e > < V i s i b l e > F a l s e < / V i s i b l e > < / i t e m > < i t e m > < M e a s u r e N a m e > D B   V a r   %   A m o u n t < / M e a s u r e N a m e > < D i s p l a y N a m e > D B   V a r   %   A m o u n t < / D i s p l a y N a m e > < V i s i b l e > F a l s e < / V i s i b l e > < / i t e m > < i t e m > < M e a s u r e N a m e > T i m e   I n t e r v a l   S e l e c t e d < / M e a s u r e N a m e > < D i s p l a y N a m e > T i m e   I n t e r v a l   S e l e c t e d < / D i s p l a y N a m e > < V i s i b l e > F a l s e < / V i s i b l e > < / i t e m > < i t e m > < M e a s u r e N a m e > A c t u a l   R e p o r t   A m o u n t   w /   T i m e   F i l t e r < / M e a s u r e N a m e > < D i s p l a y N a m e > A c t u a l   R e p o r t   A m o u n t   w /   T i m e   F i l t e r < / D i s p l a y N a m e > < V i s i b l e > F a l s e < / V i s i b l e > < / i t e m > < i t e m > < M e a s u r e N a m e > V a r   $   w /   T i m e   F i l t e r < / M e a s u r e N a m e > < D i s p l a y N a m e > V a r   $   w /   T i m e   F i l t e r < / D i s p l a y N a m e > < V i s i b l e > F a l s e < / V i s i b l e > < / i t e m > < i t e m > < M e a s u r e N a m e > V a r   %   w /   T i m e   F i l t e r < / M e a s u r e N a m e > < D i s p l a y N a m e > V a r   %   w /   T i m e   F i l t e r < / D i s p l a y N a m e > < V i s i b l e > F a l s e < / V i s i b l e > < / i t e m > < i t e m > < M e a s u r e N a m e > G r o w t h   %   w /   T i m e   F i l t e r < / M e a s u r e N a m e > < D i s p l a y N a m e > G r o w t h   %   w /   T i m e   F i l t e r < / D i s p l a y N a m e > < V i s i b l e > F a l s e < / V i s i b l e > < / i t e m > < i t e m > < M e a s u r e N a m e > %   O v e r   R e v e n u e   w /   T i m e   F i l t e r < / M e a s u r e N a m e > < D i s p l a y N a m e > %   O v e r   R e v e n u e   w /   T i m e   F i l t e r 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866E3AEC-D19E-4069-9839-895315DEF15F}">
  <ds:schemaRefs/>
</ds:datastoreItem>
</file>

<file path=customXml/itemProps10.xml><?xml version="1.0" encoding="utf-8"?>
<ds:datastoreItem xmlns:ds="http://schemas.openxmlformats.org/officeDocument/2006/customXml" ds:itemID="{717A1643-E8FA-4348-B2D3-B96A89FC5BBF}">
  <ds:schemaRefs/>
</ds:datastoreItem>
</file>

<file path=customXml/itemProps11.xml><?xml version="1.0" encoding="utf-8"?>
<ds:datastoreItem xmlns:ds="http://schemas.openxmlformats.org/officeDocument/2006/customXml" ds:itemID="{05B45DD8-2C86-4307-8944-C350EE123301}">
  <ds:schemaRefs/>
</ds:datastoreItem>
</file>

<file path=customXml/itemProps12.xml><?xml version="1.0" encoding="utf-8"?>
<ds:datastoreItem xmlns:ds="http://schemas.openxmlformats.org/officeDocument/2006/customXml" ds:itemID="{84806AD9-8EC2-4DCC-BA80-C5344E7B69A2}">
  <ds:schemaRefs/>
</ds:datastoreItem>
</file>

<file path=customXml/itemProps13.xml><?xml version="1.0" encoding="utf-8"?>
<ds:datastoreItem xmlns:ds="http://schemas.openxmlformats.org/officeDocument/2006/customXml" ds:itemID="{1A027C5F-5E30-4E97-9191-B3050CCCD24C}">
  <ds:schemaRefs/>
</ds:datastoreItem>
</file>

<file path=customXml/itemProps14.xml><?xml version="1.0" encoding="utf-8"?>
<ds:datastoreItem xmlns:ds="http://schemas.openxmlformats.org/officeDocument/2006/customXml" ds:itemID="{F06BD994-63EB-4F90-887B-21A5DBD2CD71}">
  <ds:schemaRefs/>
</ds:datastoreItem>
</file>

<file path=customXml/itemProps15.xml><?xml version="1.0" encoding="utf-8"?>
<ds:datastoreItem xmlns:ds="http://schemas.openxmlformats.org/officeDocument/2006/customXml" ds:itemID="{33BFFD60-84D5-4113-99A5-8CDAB26FA7BA}">
  <ds:schemaRefs/>
</ds:datastoreItem>
</file>

<file path=customXml/itemProps16.xml><?xml version="1.0" encoding="utf-8"?>
<ds:datastoreItem xmlns:ds="http://schemas.openxmlformats.org/officeDocument/2006/customXml" ds:itemID="{BCB33A03-263F-4A14-ADC0-C22D91552B2D}">
  <ds:schemaRefs/>
</ds:datastoreItem>
</file>

<file path=customXml/itemProps17.xml><?xml version="1.0" encoding="utf-8"?>
<ds:datastoreItem xmlns:ds="http://schemas.openxmlformats.org/officeDocument/2006/customXml" ds:itemID="{467EF6EF-5A26-41A2-B88F-811DE89FE182}">
  <ds:schemaRefs/>
</ds:datastoreItem>
</file>

<file path=customXml/itemProps18.xml><?xml version="1.0" encoding="utf-8"?>
<ds:datastoreItem xmlns:ds="http://schemas.openxmlformats.org/officeDocument/2006/customXml" ds:itemID="{D34FFF6B-52B8-4CD0-B097-362F59CBD42C}">
  <ds:schemaRefs/>
</ds:datastoreItem>
</file>

<file path=customXml/itemProps19.xml><?xml version="1.0" encoding="utf-8"?>
<ds:datastoreItem xmlns:ds="http://schemas.openxmlformats.org/officeDocument/2006/customXml" ds:itemID="{5610F903-774C-43AA-A4C0-D4B09C4BF79D}">
  <ds:schemaRefs/>
</ds:datastoreItem>
</file>

<file path=customXml/itemProps2.xml><?xml version="1.0" encoding="utf-8"?>
<ds:datastoreItem xmlns:ds="http://schemas.openxmlformats.org/officeDocument/2006/customXml" ds:itemID="{D00E8845-FE93-4A05-A764-953F2563B1F9}">
  <ds:schemaRefs/>
</ds:datastoreItem>
</file>

<file path=customXml/itemProps20.xml><?xml version="1.0" encoding="utf-8"?>
<ds:datastoreItem xmlns:ds="http://schemas.openxmlformats.org/officeDocument/2006/customXml" ds:itemID="{A0A57C74-A97F-4000-A688-F1C0E2FFC9AE}">
  <ds:schemaRefs/>
</ds:datastoreItem>
</file>

<file path=customXml/itemProps21.xml><?xml version="1.0" encoding="utf-8"?>
<ds:datastoreItem xmlns:ds="http://schemas.openxmlformats.org/officeDocument/2006/customXml" ds:itemID="{5A28D435-47C3-4BE1-AEE7-1D877042B4BC}">
  <ds:schemaRefs/>
</ds:datastoreItem>
</file>

<file path=customXml/itemProps22.xml><?xml version="1.0" encoding="utf-8"?>
<ds:datastoreItem xmlns:ds="http://schemas.openxmlformats.org/officeDocument/2006/customXml" ds:itemID="{62B19A66-D4AB-4117-B7AD-CC7CABF40396}">
  <ds:schemaRefs/>
</ds:datastoreItem>
</file>

<file path=customXml/itemProps23.xml><?xml version="1.0" encoding="utf-8"?>
<ds:datastoreItem xmlns:ds="http://schemas.openxmlformats.org/officeDocument/2006/customXml" ds:itemID="{B6B9C0F5-1A5B-4C4C-ACC2-064373F374EF}">
  <ds:schemaRefs/>
</ds:datastoreItem>
</file>

<file path=customXml/itemProps24.xml><?xml version="1.0" encoding="utf-8"?>
<ds:datastoreItem xmlns:ds="http://schemas.openxmlformats.org/officeDocument/2006/customXml" ds:itemID="{983147AA-39B3-43BF-9AC5-AA7C89C8E335}">
  <ds:schemaRefs/>
</ds:datastoreItem>
</file>

<file path=customXml/itemProps25.xml><?xml version="1.0" encoding="utf-8"?>
<ds:datastoreItem xmlns:ds="http://schemas.openxmlformats.org/officeDocument/2006/customXml" ds:itemID="{BAC9B7F7-3B5A-4450-808B-6649D84EE3C5}">
  <ds:schemaRefs/>
</ds:datastoreItem>
</file>

<file path=customXml/itemProps26.xml><?xml version="1.0" encoding="utf-8"?>
<ds:datastoreItem xmlns:ds="http://schemas.openxmlformats.org/officeDocument/2006/customXml" ds:itemID="{A92B90D2-B693-435C-8718-133666CFE920}">
  <ds:schemaRefs/>
</ds:datastoreItem>
</file>

<file path=customXml/itemProps27.xml><?xml version="1.0" encoding="utf-8"?>
<ds:datastoreItem xmlns:ds="http://schemas.openxmlformats.org/officeDocument/2006/customXml" ds:itemID="{E1BABEEA-287B-41B4-A7DD-592A734A0BEF}">
  <ds:schemaRefs/>
</ds:datastoreItem>
</file>

<file path=customXml/itemProps28.xml><?xml version="1.0" encoding="utf-8"?>
<ds:datastoreItem xmlns:ds="http://schemas.openxmlformats.org/officeDocument/2006/customXml" ds:itemID="{CDC74AFA-BF05-4079-A57C-EC4A3C61267C}">
  <ds:schemaRefs/>
</ds:datastoreItem>
</file>

<file path=customXml/itemProps29.xml><?xml version="1.0" encoding="utf-8"?>
<ds:datastoreItem xmlns:ds="http://schemas.openxmlformats.org/officeDocument/2006/customXml" ds:itemID="{F9F8B16C-F2C1-428A-B8EE-A9E6D20CF3A5}">
  <ds:schemaRefs/>
</ds:datastoreItem>
</file>

<file path=customXml/itemProps3.xml><?xml version="1.0" encoding="utf-8"?>
<ds:datastoreItem xmlns:ds="http://schemas.openxmlformats.org/officeDocument/2006/customXml" ds:itemID="{29F98E5F-91FC-4402-BD4C-96024A2035A1}">
  <ds:schemaRefs/>
</ds:datastoreItem>
</file>

<file path=customXml/itemProps30.xml><?xml version="1.0" encoding="utf-8"?>
<ds:datastoreItem xmlns:ds="http://schemas.openxmlformats.org/officeDocument/2006/customXml" ds:itemID="{68C280B8-24F0-4B09-9DCD-7B9E33E53428}">
  <ds:schemaRefs/>
</ds:datastoreItem>
</file>

<file path=customXml/itemProps31.xml><?xml version="1.0" encoding="utf-8"?>
<ds:datastoreItem xmlns:ds="http://schemas.openxmlformats.org/officeDocument/2006/customXml" ds:itemID="{0B06BBD7-E2E5-4431-B208-358403186DE8}">
  <ds:schemaRefs/>
</ds:datastoreItem>
</file>

<file path=customXml/itemProps32.xml><?xml version="1.0" encoding="utf-8"?>
<ds:datastoreItem xmlns:ds="http://schemas.openxmlformats.org/officeDocument/2006/customXml" ds:itemID="{8AF3DFF1-E381-495A-8223-9500E6AEE207}">
  <ds:schemaRefs/>
</ds:datastoreItem>
</file>

<file path=customXml/itemProps33.xml><?xml version="1.0" encoding="utf-8"?>
<ds:datastoreItem xmlns:ds="http://schemas.openxmlformats.org/officeDocument/2006/customXml" ds:itemID="{A2B8C2F8-2E1E-4370-9519-639A40F80EC7}">
  <ds:schemaRefs/>
</ds:datastoreItem>
</file>

<file path=customXml/itemProps34.xml><?xml version="1.0" encoding="utf-8"?>
<ds:datastoreItem xmlns:ds="http://schemas.openxmlformats.org/officeDocument/2006/customXml" ds:itemID="{E69201D9-5A0D-42B8-B70A-703BD90757A7}">
  <ds:schemaRefs/>
</ds:datastoreItem>
</file>

<file path=customXml/itemProps35.xml><?xml version="1.0" encoding="utf-8"?>
<ds:datastoreItem xmlns:ds="http://schemas.openxmlformats.org/officeDocument/2006/customXml" ds:itemID="{0930FFAC-1539-4BB3-B329-A2D6CCB6A46D}">
  <ds:schemaRefs/>
</ds:datastoreItem>
</file>

<file path=customXml/itemProps36.xml><?xml version="1.0" encoding="utf-8"?>
<ds:datastoreItem xmlns:ds="http://schemas.openxmlformats.org/officeDocument/2006/customXml" ds:itemID="{55632CC6-C038-4022-A952-AE9317750277}">
  <ds:schemaRefs>
    <ds:schemaRef ds:uri="http://schemas.microsoft.com/DataMashup"/>
  </ds:schemaRefs>
</ds:datastoreItem>
</file>

<file path=customXml/itemProps37.xml><?xml version="1.0" encoding="utf-8"?>
<ds:datastoreItem xmlns:ds="http://schemas.openxmlformats.org/officeDocument/2006/customXml" ds:itemID="{359AEB17-0001-43C5-AA50-1CD0C76ED4B3}">
  <ds:schemaRefs/>
</ds:datastoreItem>
</file>

<file path=customXml/itemProps38.xml><?xml version="1.0" encoding="utf-8"?>
<ds:datastoreItem xmlns:ds="http://schemas.openxmlformats.org/officeDocument/2006/customXml" ds:itemID="{F47012E4-86F5-48A3-B9D9-A4B7C16F82A6}">
  <ds:schemaRefs/>
</ds:datastoreItem>
</file>

<file path=customXml/itemProps39.xml><?xml version="1.0" encoding="utf-8"?>
<ds:datastoreItem xmlns:ds="http://schemas.openxmlformats.org/officeDocument/2006/customXml" ds:itemID="{7F11FE95-C89A-46E1-BDEF-BE9F89A26265}">
  <ds:schemaRefs/>
</ds:datastoreItem>
</file>

<file path=customXml/itemProps4.xml><?xml version="1.0" encoding="utf-8"?>
<ds:datastoreItem xmlns:ds="http://schemas.openxmlformats.org/officeDocument/2006/customXml" ds:itemID="{5B8142A6-A175-407B-8152-4866354BB29E}">
  <ds:schemaRefs/>
</ds:datastoreItem>
</file>

<file path=customXml/itemProps40.xml><?xml version="1.0" encoding="utf-8"?>
<ds:datastoreItem xmlns:ds="http://schemas.openxmlformats.org/officeDocument/2006/customXml" ds:itemID="{DE7246D3-CF63-46EF-A39C-D112AF94F571}">
  <ds:schemaRefs/>
</ds:datastoreItem>
</file>

<file path=customXml/itemProps41.xml><?xml version="1.0" encoding="utf-8"?>
<ds:datastoreItem xmlns:ds="http://schemas.openxmlformats.org/officeDocument/2006/customXml" ds:itemID="{140547E7-6381-48A8-8E43-526B0840ACD7}">
  <ds:schemaRefs/>
</ds:datastoreItem>
</file>

<file path=customXml/itemProps42.xml><?xml version="1.0" encoding="utf-8"?>
<ds:datastoreItem xmlns:ds="http://schemas.openxmlformats.org/officeDocument/2006/customXml" ds:itemID="{0829D748-99F3-4905-B614-A9C3E60B86F6}">
  <ds:schemaRefs/>
</ds:datastoreItem>
</file>

<file path=customXml/itemProps43.xml><?xml version="1.0" encoding="utf-8"?>
<ds:datastoreItem xmlns:ds="http://schemas.openxmlformats.org/officeDocument/2006/customXml" ds:itemID="{4DD8ED1B-F18E-42AA-B052-BADC25E76BF6}">
  <ds:schemaRefs/>
</ds:datastoreItem>
</file>

<file path=customXml/itemProps44.xml><?xml version="1.0" encoding="utf-8"?>
<ds:datastoreItem xmlns:ds="http://schemas.openxmlformats.org/officeDocument/2006/customXml" ds:itemID="{3645258D-A5CA-4499-942F-D231C12C91AE}">
  <ds:schemaRefs/>
</ds:datastoreItem>
</file>

<file path=customXml/itemProps45.xml><?xml version="1.0" encoding="utf-8"?>
<ds:datastoreItem xmlns:ds="http://schemas.openxmlformats.org/officeDocument/2006/customXml" ds:itemID="{1EE6C8E1-3EED-4647-8879-0299B2B9C6A1}">
  <ds:schemaRefs/>
</ds:datastoreItem>
</file>

<file path=customXml/itemProps46.xml><?xml version="1.0" encoding="utf-8"?>
<ds:datastoreItem xmlns:ds="http://schemas.openxmlformats.org/officeDocument/2006/customXml" ds:itemID="{BFE4F5E1-9A1A-4409-9738-95264A5592FF}">
  <ds:schemaRefs/>
</ds:datastoreItem>
</file>

<file path=customXml/itemProps47.xml><?xml version="1.0" encoding="utf-8"?>
<ds:datastoreItem xmlns:ds="http://schemas.openxmlformats.org/officeDocument/2006/customXml" ds:itemID="{C4DF72CF-E87A-4678-A75C-B299C1C60908}">
  <ds:schemaRefs/>
</ds:datastoreItem>
</file>

<file path=customXml/itemProps48.xml><?xml version="1.0" encoding="utf-8"?>
<ds:datastoreItem xmlns:ds="http://schemas.openxmlformats.org/officeDocument/2006/customXml" ds:itemID="{CBFA6DF9-26F7-429E-88FA-F9535E7C7775}">
  <ds:schemaRefs/>
</ds:datastoreItem>
</file>

<file path=customXml/itemProps49.xml><?xml version="1.0" encoding="utf-8"?>
<ds:datastoreItem xmlns:ds="http://schemas.openxmlformats.org/officeDocument/2006/customXml" ds:itemID="{07BD6B72-8EBA-403A-8503-9EEFDB52AAB8}">
  <ds:schemaRefs/>
</ds:datastoreItem>
</file>

<file path=customXml/itemProps5.xml><?xml version="1.0" encoding="utf-8"?>
<ds:datastoreItem xmlns:ds="http://schemas.openxmlformats.org/officeDocument/2006/customXml" ds:itemID="{CB150FAF-C3FB-4B5B-B4A7-8CA05E428E60}">
  <ds:schemaRefs/>
</ds:datastoreItem>
</file>

<file path=customXml/itemProps50.xml><?xml version="1.0" encoding="utf-8"?>
<ds:datastoreItem xmlns:ds="http://schemas.openxmlformats.org/officeDocument/2006/customXml" ds:itemID="{2EBF6422-2387-4E79-A952-D69BC1D4D413}">
  <ds:schemaRefs/>
</ds:datastoreItem>
</file>

<file path=customXml/itemProps51.xml><?xml version="1.0" encoding="utf-8"?>
<ds:datastoreItem xmlns:ds="http://schemas.openxmlformats.org/officeDocument/2006/customXml" ds:itemID="{15EC51C4-8FEF-47B8-991B-6EE60DA366A6}">
  <ds:schemaRefs/>
</ds:datastoreItem>
</file>

<file path=customXml/itemProps52.xml><?xml version="1.0" encoding="utf-8"?>
<ds:datastoreItem xmlns:ds="http://schemas.openxmlformats.org/officeDocument/2006/customXml" ds:itemID="{B7D2A12C-E8E0-473E-9FFF-08074CDEDA5A}">
  <ds:schemaRefs/>
</ds:datastoreItem>
</file>

<file path=customXml/itemProps53.xml><?xml version="1.0" encoding="utf-8"?>
<ds:datastoreItem xmlns:ds="http://schemas.openxmlformats.org/officeDocument/2006/customXml" ds:itemID="{43E22DF2-EE2A-45D4-BAB5-4A05B5677392}">
  <ds:schemaRefs/>
</ds:datastoreItem>
</file>

<file path=customXml/itemProps54.xml><?xml version="1.0" encoding="utf-8"?>
<ds:datastoreItem xmlns:ds="http://schemas.openxmlformats.org/officeDocument/2006/customXml" ds:itemID="{E806624C-E02A-457F-B5B3-B5871D0C60E6}">
  <ds:schemaRefs/>
</ds:datastoreItem>
</file>

<file path=customXml/itemProps55.xml><?xml version="1.0" encoding="utf-8"?>
<ds:datastoreItem xmlns:ds="http://schemas.openxmlformats.org/officeDocument/2006/customXml" ds:itemID="{164ED980-0A99-479B-8651-FAC5BC2F6E7F}">
  <ds:schemaRefs/>
</ds:datastoreItem>
</file>

<file path=customXml/itemProps6.xml><?xml version="1.0" encoding="utf-8"?>
<ds:datastoreItem xmlns:ds="http://schemas.openxmlformats.org/officeDocument/2006/customXml" ds:itemID="{96F8656F-A51C-4EC3-9DBF-BDEC43D720A0}">
  <ds:schemaRefs/>
</ds:datastoreItem>
</file>

<file path=customXml/itemProps7.xml><?xml version="1.0" encoding="utf-8"?>
<ds:datastoreItem xmlns:ds="http://schemas.openxmlformats.org/officeDocument/2006/customXml" ds:itemID="{904234DA-8966-4754-B5F0-E80A6DAD25F1}">
  <ds:schemaRefs/>
</ds:datastoreItem>
</file>

<file path=customXml/itemProps8.xml><?xml version="1.0" encoding="utf-8"?>
<ds:datastoreItem xmlns:ds="http://schemas.openxmlformats.org/officeDocument/2006/customXml" ds:itemID="{D956A914-630D-403E-A7C9-9AE0C6343F90}">
  <ds:schemaRefs/>
</ds:datastoreItem>
</file>

<file path=customXml/itemProps9.xml><?xml version="1.0" encoding="utf-8"?>
<ds:datastoreItem xmlns:ds="http://schemas.openxmlformats.org/officeDocument/2006/customXml" ds:itemID="{292B0292-3E59-4E26-BF83-7CAF48451EA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HOME</vt:lpstr>
      <vt:lpstr>DB_Account</vt:lpstr>
      <vt:lpstr>DB_Variance</vt:lpstr>
      <vt:lpstr>DB_Trend</vt:lpstr>
      <vt:lpstr>RP_PL</vt:lpstr>
      <vt:lpstr>RP_Variance</vt:lpstr>
      <vt:lpstr>RP_ComSiz</vt:lpstr>
      <vt:lpstr>Actual</vt:lpstr>
      <vt:lpstr>Budget</vt:lpstr>
      <vt:lpstr>COA</vt:lpstr>
      <vt:lpstr>TimeSeries</vt:lpstr>
      <vt:lpstr>Dim</vt:lpstr>
      <vt:lpstr>dbs_account</vt:lpstr>
      <vt:lpstr>dbs_variance</vt:lpstr>
      <vt:lpstr>dbs_trend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dc:creator>
  <cp:lastModifiedBy>Amado Jr Sombreno</cp:lastModifiedBy>
  <dcterms:created xsi:type="dcterms:W3CDTF">2018-05-08T04:28:24Z</dcterms:created>
  <dcterms:modified xsi:type="dcterms:W3CDTF">2024-01-06T17:51:35Z</dcterms:modified>
</cp:coreProperties>
</file>