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cdc6932b310311/Documents/"/>
    </mc:Choice>
  </mc:AlternateContent>
  <xr:revisionPtr revIDLastSave="0" documentId="8_{34A69225-5E2A-407E-B821-25F5C66F16C2}" xr6:coauthVersionLast="45" xr6:coauthVersionMax="45" xr10:uidLastSave="{00000000-0000-0000-0000-000000000000}"/>
  <bookViews>
    <workbookView xWindow="-120" yWindow="-120" windowWidth="29040" windowHeight="15840" xr2:uid="{6D5D20F7-19EB-4909-8643-5B745041B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6" i="1"/>
  <c r="D16" i="1"/>
  <c r="C16" i="1"/>
  <c r="J4" i="1"/>
  <c r="H6" i="1"/>
  <c r="H5" i="1"/>
  <c r="H4" i="1"/>
  <c r="G4" i="1"/>
  <c r="H7" i="1" l="1"/>
  <c r="F9" i="1" l="1"/>
  <c r="C9" i="1"/>
  <c r="H9" i="1"/>
  <c r="G9" i="1"/>
  <c r="J5" i="1" l="1"/>
  <c r="I5" i="1"/>
  <c r="I4" i="1"/>
  <c r="G6" i="1"/>
  <c r="G8" i="1"/>
  <c r="G16" i="1" s="1"/>
  <c r="G5" i="1"/>
  <c r="F6" i="1"/>
  <c r="F8" i="1"/>
  <c r="F5" i="1"/>
  <c r="F4" i="1"/>
  <c r="E6" i="1"/>
  <c r="E5" i="1"/>
  <c r="D5" i="1"/>
  <c r="C5" i="1"/>
  <c r="C4" i="1"/>
  <c r="E4" i="1"/>
  <c r="E8" i="1"/>
  <c r="D4" i="1"/>
  <c r="I9" i="1"/>
  <c r="D9" i="1"/>
  <c r="E9" i="1"/>
  <c r="F16" i="1" l="1"/>
  <c r="F13" i="1"/>
  <c r="F15" i="1" s="1"/>
  <c r="E14" i="1"/>
  <c r="H8" i="1"/>
  <c r="H16" i="1" s="1"/>
  <c r="J9" i="1"/>
  <c r="J8" i="1"/>
  <c r="I8" i="1"/>
  <c r="C8" i="1"/>
  <c r="C14" i="1" s="1"/>
  <c r="D8" i="1"/>
  <c r="D14" i="1" s="1"/>
  <c r="F14" i="1" l="1"/>
  <c r="H14" i="1"/>
  <c r="G14" i="1"/>
  <c r="E15" i="1"/>
  <c r="C13" i="1"/>
  <c r="C15" i="1" s="1"/>
  <c r="H11" i="1"/>
  <c r="E11" i="1"/>
  <c r="H13" i="1"/>
  <c r="H15" i="1" s="1"/>
  <c r="D11" i="1"/>
  <c r="D13" i="1"/>
  <c r="D15" i="1" s="1"/>
  <c r="G13" i="1"/>
  <c r="G15" i="1" s="1"/>
  <c r="I13" i="1"/>
  <c r="I15" i="1" s="1"/>
  <c r="J13" i="1"/>
  <c r="J15" i="1" s="1"/>
  <c r="C11" i="1"/>
  <c r="G11" i="1"/>
  <c r="J11" i="1"/>
  <c r="I11" i="1"/>
  <c r="F11" i="1"/>
</calcChain>
</file>

<file path=xl/sharedStrings.xml><?xml version="1.0" encoding="utf-8"?>
<sst xmlns="http://schemas.openxmlformats.org/spreadsheetml/2006/main" count="31" uniqueCount="29">
  <si>
    <t>Desolate Leather</t>
  </si>
  <si>
    <t>Penumbra Thread</t>
  </si>
  <si>
    <t>Soul Dust</t>
  </si>
  <si>
    <t>Profitable?</t>
  </si>
  <si>
    <t>Profit_each</t>
  </si>
  <si>
    <t>Cost to Craft</t>
  </si>
  <si>
    <t>How many?</t>
  </si>
  <si>
    <t>leather bracers</t>
  </si>
  <si>
    <t>cloth bracers</t>
  </si>
  <si>
    <t>Shrouded Cloth</t>
  </si>
  <si>
    <t>rare cloth bracers</t>
  </si>
  <si>
    <t>Lightless Silk</t>
  </si>
  <si>
    <t>Sacred Shard</t>
  </si>
  <si>
    <t>30-slot</t>
  </si>
  <si>
    <t>32-slot</t>
  </si>
  <si>
    <t>Callous Hide</t>
  </si>
  <si>
    <t>rare leather bracers</t>
  </si>
  <si>
    <t>Revenue</t>
  </si>
  <si>
    <t>Items</t>
  </si>
  <si>
    <t>Cost</t>
  </si>
  <si>
    <t>rare mail bracers</t>
  </si>
  <si>
    <t>Pallid Bone</t>
  </si>
  <si>
    <t>mail bracers</t>
  </si>
  <si>
    <t xml:space="preserve">mats needed </t>
  </si>
  <si>
    <t>Minimum Profit</t>
  </si>
  <si>
    <t>Expected Profit</t>
  </si>
  <si>
    <t>Max Profit</t>
  </si>
  <si>
    <t>Enter how many of each item you plan to craft in yellow cells near the top</t>
  </si>
  <si>
    <t>Enter costs of trade goods for your realm in the yellow cells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</si>
</sst>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8" xfId="0" applyBorder="1"/>
    <xf numFmtId="0" fontId="0" fillId="3" borderId="0" xfId="0" applyFill="1" applyBorder="1"/>
    <xf numFmtId="43" fontId="0" fillId="3" borderId="0" xfId="1" applyFont="1" applyFill="1" applyBorder="1"/>
    <xf numFmtId="0" fontId="0" fillId="3" borderId="3" xfId="0" applyFill="1" applyBorder="1"/>
    <xf numFmtId="0" fontId="0" fillId="3" borderId="4" xfId="0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6" xfId="1" applyFont="1" applyFill="1" applyBorder="1"/>
    <xf numFmtId="43" fontId="0" fillId="0" borderId="7" xfId="1" applyFont="1" applyBorder="1"/>
    <xf numFmtId="0" fontId="0" fillId="2" borderId="1" xfId="0" applyFill="1" applyBorder="1" applyProtection="1">
      <protection locked="0"/>
    </xf>
    <xf numFmtId="43" fontId="0" fillId="4" borderId="1" xfId="1" applyFont="1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358-B876-4C37-BB8D-0A01009D8CE5}">
  <dimension ref="A1:N26"/>
  <sheetViews>
    <sheetView tabSelected="1" workbookViewId="0">
      <selection activeCell="G19" sqref="G19"/>
    </sheetView>
  </sheetViews>
  <sheetFormatPr defaultColWidth="0" defaultRowHeight="15" zeroHeight="1" x14ac:dyDescent="0.25"/>
  <cols>
    <col min="1" max="1" width="9.5703125" customWidth="1"/>
    <col min="2" max="2" width="16.140625" bestFit="1" customWidth="1"/>
    <col min="3" max="3" width="12.42578125" bestFit="1" customWidth="1"/>
    <col min="4" max="4" width="14.5703125" bestFit="1" customWidth="1"/>
    <col min="5" max="5" width="11.7109375" bestFit="1" customWidth="1"/>
    <col min="6" max="6" width="16.5703125" bestFit="1" customWidth="1"/>
    <col min="7" max="7" width="18.7109375" bestFit="1" customWidth="1"/>
    <col min="8" max="8" width="16" bestFit="1" customWidth="1"/>
    <col min="9" max="10" width="11.28515625" bestFit="1" customWidth="1"/>
    <col min="11" max="11" width="9.140625" customWidth="1"/>
    <col min="12" max="12" width="16.85546875" bestFit="1" customWidth="1"/>
    <col min="13" max="14" width="9.140625" customWidth="1"/>
    <col min="15" max="16384" width="9.140625" hidden="1"/>
  </cols>
  <sheetData>
    <row r="1" spans="2:13" x14ac:dyDescent="0.25"/>
    <row r="2" spans="2:13" x14ac:dyDescent="0.25">
      <c r="B2" s="6"/>
      <c r="C2" s="3" t="s">
        <v>8</v>
      </c>
      <c r="D2" s="3" t="s">
        <v>7</v>
      </c>
      <c r="E2" s="3" t="s">
        <v>22</v>
      </c>
      <c r="F2" s="3" t="s">
        <v>10</v>
      </c>
      <c r="G2" s="3" t="s">
        <v>16</v>
      </c>
      <c r="H2" s="3" t="s">
        <v>20</v>
      </c>
      <c r="I2" s="3" t="s">
        <v>13</v>
      </c>
      <c r="J2" s="3" t="s">
        <v>14</v>
      </c>
      <c r="L2" s="3" t="s">
        <v>18</v>
      </c>
      <c r="M2" s="3" t="s">
        <v>19</v>
      </c>
    </row>
    <row r="3" spans="2:13" x14ac:dyDescent="0.25">
      <c r="B3" s="3" t="s">
        <v>6</v>
      </c>
      <c r="C3" s="16">
        <v>100</v>
      </c>
      <c r="D3" s="16">
        <v>100</v>
      </c>
      <c r="E3" s="16">
        <v>100</v>
      </c>
      <c r="F3" s="16">
        <v>100</v>
      </c>
      <c r="G3" s="16">
        <v>100</v>
      </c>
      <c r="H3" s="16">
        <v>100</v>
      </c>
      <c r="I3" s="16">
        <v>100</v>
      </c>
      <c r="J3" s="16">
        <v>100</v>
      </c>
      <c r="L3" s="3" t="s">
        <v>0</v>
      </c>
      <c r="M3" s="16">
        <v>2</v>
      </c>
    </row>
    <row r="4" spans="2:13" x14ac:dyDescent="0.25">
      <c r="B4" s="3" t="s">
        <v>23</v>
      </c>
      <c r="C4" s="7" t="str">
        <f>_xlfn.CONCAT(3*C3," cloth")</f>
        <v>300 cloth</v>
      </c>
      <c r="D4" s="7" t="str">
        <f>_xlfn.CONCAT(6*D3," leather")</f>
        <v>600 leather</v>
      </c>
      <c r="E4" s="3" t="str">
        <f>_xlfn.CONCAT(4*E3," leather")</f>
        <v>400 leather</v>
      </c>
      <c r="F4" s="3" t="str">
        <f>_xlfn.CONCAT(F3*10," cloth")</f>
        <v>1000 cloth</v>
      </c>
      <c r="G4" s="3" t="str">
        <f>_xlfn.CONCAT(30*G3," leather")</f>
        <v>3000 leather</v>
      </c>
      <c r="H4" s="3" t="str">
        <f>_xlfn.CONCAT(20*H3," leather")</f>
        <v>2000 leather</v>
      </c>
      <c r="I4" s="3" t="str">
        <f>_xlfn.CONCAT(I3*20," cloth")</f>
        <v>2000 cloth</v>
      </c>
      <c r="J4" s="3" t="str">
        <f>_xlfn.CONCAT(J3*15," silk")</f>
        <v>1500 silk</v>
      </c>
      <c r="L4" s="3" t="s">
        <v>21</v>
      </c>
      <c r="M4" s="16">
        <v>2.5</v>
      </c>
    </row>
    <row r="5" spans="2:13" x14ac:dyDescent="0.25">
      <c r="B5" s="10"/>
      <c r="C5" s="3" t="str">
        <f>_xlfn.CONCAT(C3*3," thread")</f>
        <v>300 thread</v>
      </c>
      <c r="D5" s="3" t="str">
        <f>_xlfn.CONCAT(D3," thread")</f>
        <v>100 thread</v>
      </c>
      <c r="E5" s="1" t="str">
        <f>_xlfn.CONCAT(2*E3," bones")</f>
        <v>200 bones</v>
      </c>
      <c r="F5" s="7" t="str">
        <f>_xlfn.CONCAT(F3*2," silk")</f>
        <v>200 silk</v>
      </c>
      <c r="G5" s="7" t="str">
        <f>_xlfn.CONCAT(G3*2," hides")</f>
        <v>200 hides</v>
      </c>
      <c r="H5" s="7" t="str">
        <f>_xlfn.CONCAT(4*H3," bones")</f>
        <v>400 bones</v>
      </c>
      <c r="I5" s="3" t="str">
        <f>_xlfn.CONCAT(I3*15," thread")</f>
        <v>1500 thread</v>
      </c>
      <c r="J5" s="3" t="str">
        <f>_xlfn.CONCAT(J3*25," thread")</f>
        <v>2500 thread</v>
      </c>
      <c r="L5" s="3" t="s">
        <v>15</v>
      </c>
      <c r="M5" s="16">
        <v>130</v>
      </c>
    </row>
    <row r="6" spans="2:13" x14ac:dyDescent="0.25">
      <c r="B6" s="10"/>
      <c r="C6" s="8"/>
      <c r="D6" s="8"/>
      <c r="E6" s="3" t="str">
        <f>_xlfn.CONCAT(E3, " thread")</f>
        <v>100 thread</v>
      </c>
      <c r="F6" s="3" t="str">
        <f>_xlfn.CONCAT(F3*3," thread")</f>
        <v>300 thread</v>
      </c>
      <c r="G6" s="3" t="str">
        <f>_xlfn.CONCAT(G3," thread")</f>
        <v>100 thread</v>
      </c>
      <c r="H6" s="3" t="str">
        <f>_xlfn.CONCAT(H3*2," hides")</f>
        <v>200 hides</v>
      </c>
      <c r="I6" s="8"/>
      <c r="J6" s="11"/>
      <c r="L6" s="3" t="s">
        <v>9</v>
      </c>
      <c r="M6" s="16">
        <v>2.2400000000000002</v>
      </c>
    </row>
    <row r="7" spans="2:13" x14ac:dyDescent="0.25">
      <c r="B7" s="10"/>
      <c r="C7" s="8"/>
      <c r="D7" s="8"/>
      <c r="E7" s="8"/>
      <c r="F7" s="8"/>
      <c r="G7" s="8"/>
      <c r="H7" s="18" t="str">
        <f>_xlfn.CONCAT(H3," thread")</f>
        <v>100 thread</v>
      </c>
      <c r="I7" s="8"/>
      <c r="J7" s="11"/>
      <c r="L7" s="3" t="s">
        <v>11</v>
      </c>
      <c r="M7" s="16">
        <v>34.17</v>
      </c>
    </row>
    <row r="8" spans="2:13" x14ac:dyDescent="0.25">
      <c r="B8" s="3" t="s">
        <v>5</v>
      </c>
      <c r="C8" s="4">
        <f>((M6*3)+(M8*3))*C3</f>
        <v>2832</v>
      </c>
      <c r="D8" s="4">
        <f>((M3*6)+M8)*D3</f>
        <v>1920</v>
      </c>
      <c r="E8" s="4">
        <f>((M3*4)+(M4*2)+M8)*E3</f>
        <v>2020</v>
      </c>
      <c r="F8" s="4">
        <f>((M6*10)+(M7*2)+(M8*3))*F3</f>
        <v>11234</v>
      </c>
      <c r="G8" s="4">
        <f>((M3*30)+(M5*2)+M8)*G3</f>
        <v>32720</v>
      </c>
      <c r="H8" s="17">
        <f>((M3*20)+(M4*4)+(M5*2)+M8)*H3</f>
        <v>31720</v>
      </c>
      <c r="I8" s="4">
        <f>((M6*20)+(M8*15))*I3</f>
        <v>15280.000000000002</v>
      </c>
      <c r="J8" s="4">
        <f>((M7*15)+(M8*25))*J3</f>
        <v>69255</v>
      </c>
      <c r="L8" s="3" t="s">
        <v>1</v>
      </c>
      <c r="M8" s="16">
        <v>7.2</v>
      </c>
    </row>
    <row r="9" spans="2:13" x14ac:dyDescent="0.25">
      <c r="B9" s="3" t="s">
        <v>17</v>
      </c>
      <c r="C9" s="4">
        <f>(($M$9*2.5)*C$3)*0.95</f>
        <v>3621.875</v>
      </c>
      <c r="D9" s="4">
        <f t="shared" ref="D9:E9" si="0">(($M$9*2.5)*D$3)*0.95</f>
        <v>3621.875</v>
      </c>
      <c r="E9" s="4">
        <f t="shared" si="0"/>
        <v>3621.875</v>
      </c>
      <c r="F9" s="4">
        <f>((($M$9*1.5)+($M$10*1.4))*F$3)*0.95</f>
        <v>13877.124999999998</v>
      </c>
      <c r="G9" s="4">
        <f>((($M$9*1.5)+($M$10*1.4))*G$3)*0.95</f>
        <v>13877.124999999998</v>
      </c>
      <c r="H9" s="4">
        <f>((($M$9*1.5)+($M$10*1.4))*H$3)*0.95</f>
        <v>13877.124999999998</v>
      </c>
      <c r="I9" s="4">
        <f>(M11*I3)*0.95</f>
        <v>18619.05</v>
      </c>
      <c r="J9" s="4">
        <f>(M12*J3)*0.95</f>
        <v>77519.05</v>
      </c>
      <c r="L9" s="3" t="s">
        <v>2</v>
      </c>
      <c r="M9" s="16">
        <v>15.25</v>
      </c>
    </row>
    <row r="10" spans="2:13" x14ac:dyDescent="0.25">
      <c r="B10" s="10"/>
      <c r="C10" s="8"/>
      <c r="D10" s="8"/>
      <c r="E10" s="8"/>
      <c r="F10" s="8"/>
      <c r="G10" s="8"/>
      <c r="H10" s="8"/>
      <c r="I10" s="8"/>
      <c r="J10" s="11"/>
      <c r="L10" s="3" t="s">
        <v>12</v>
      </c>
      <c r="M10" s="16">
        <v>88</v>
      </c>
    </row>
    <row r="11" spans="2:13" x14ac:dyDescent="0.25">
      <c r="B11" s="3" t="s">
        <v>3</v>
      </c>
      <c r="C11" s="5" t="str">
        <f t="shared" ref="C11:J11" si="1">IF(C$9&gt;C$8,"yes","no")</f>
        <v>yes</v>
      </c>
      <c r="D11" s="5" t="str">
        <f t="shared" si="1"/>
        <v>yes</v>
      </c>
      <c r="E11" s="5" t="str">
        <f t="shared" si="1"/>
        <v>yes</v>
      </c>
      <c r="F11" s="5" t="str">
        <f t="shared" si="1"/>
        <v>yes</v>
      </c>
      <c r="G11" s="5" t="str">
        <f t="shared" si="1"/>
        <v>no</v>
      </c>
      <c r="H11" s="5" t="str">
        <f t="shared" si="1"/>
        <v>no</v>
      </c>
      <c r="I11" s="5" t="str">
        <f t="shared" si="1"/>
        <v>yes</v>
      </c>
      <c r="J11" s="5" t="str">
        <f t="shared" si="1"/>
        <v>yes</v>
      </c>
      <c r="L11" s="3" t="s">
        <v>13</v>
      </c>
      <c r="M11" s="16">
        <v>195.99</v>
      </c>
    </row>
    <row r="12" spans="2:13" x14ac:dyDescent="0.25">
      <c r="B12" s="10"/>
      <c r="C12" s="8"/>
      <c r="D12" s="8"/>
      <c r="E12" s="8"/>
      <c r="F12" s="8"/>
      <c r="G12" s="8"/>
      <c r="H12" s="8"/>
      <c r="I12" s="8"/>
      <c r="J12" s="11"/>
      <c r="L12" s="3" t="s">
        <v>14</v>
      </c>
      <c r="M12" s="16">
        <v>815.99</v>
      </c>
    </row>
    <row r="13" spans="2:13" x14ac:dyDescent="0.25">
      <c r="B13" s="3" t="s">
        <v>4</v>
      </c>
      <c r="C13" s="4">
        <f>(C$9-C$8)/C$3</f>
        <v>7.8987499999999997</v>
      </c>
      <c r="D13" s="4">
        <f>(D$9-D$8)/D$3</f>
        <v>17.018750000000001</v>
      </c>
      <c r="E13" s="4">
        <f>(E$9-E$8)/E$3</f>
        <v>16.018750000000001</v>
      </c>
      <c r="F13" s="4">
        <f>(F$9-F$8)/F$3</f>
        <v>26.431249999999981</v>
      </c>
      <c r="G13" s="4">
        <f>(G$9-G$8)/G$3</f>
        <v>-188.42875000000001</v>
      </c>
      <c r="H13" s="4">
        <f>(H$9-H$8)/H$3</f>
        <v>-178.42875000000001</v>
      </c>
      <c r="I13" s="4">
        <f>(I$9-I$8)/I$3</f>
        <v>33.390499999999975</v>
      </c>
      <c r="J13" s="4">
        <f>(J$9-J$8)/J$3</f>
        <v>82.640500000000031</v>
      </c>
    </row>
    <row r="14" spans="2:13" x14ac:dyDescent="0.25">
      <c r="B14" s="3" t="s">
        <v>24</v>
      </c>
      <c r="C14" s="4">
        <f>(($M$9*2*C$3)*0.95)-C8</f>
        <v>65.5</v>
      </c>
      <c r="D14" s="4">
        <f t="shared" ref="D14:E14" si="2">(($M$9*2*D$3)*0.95)-D8</f>
        <v>977.5</v>
      </c>
      <c r="E14" s="4">
        <f t="shared" si="2"/>
        <v>877.5</v>
      </c>
      <c r="F14" s="4">
        <f>(((($M$9*1.4)+($M$10*1.4)*F$3)*0.95)-F$8)</f>
        <v>490.28249999999753</v>
      </c>
      <c r="G14" s="4">
        <f>(((($M$9*1.4)+($M$10*1.4)*G$3)*0.95)-G$8)</f>
        <v>-20995.717500000002</v>
      </c>
      <c r="H14" s="4">
        <f>(((($M$9*1.4)+($M$10*1.4)*H$3)*0.95)-H$8)</f>
        <v>-19995.717500000002</v>
      </c>
      <c r="I14" s="9"/>
      <c r="J14" s="12"/>
    </row>
    <row r="15" spans="2:13" x14ac:dyDescent="0.25">
      <c r="B15" s="3" t="s">
        <v>25</v>
      </c>
      <c r="C15" s="4">
        <f t="shared" ref="C15:J15" si="3">C$13*C$3</f>
        <v>789.875</v>
      </c>
      <c r="D15" s="4">
        <f t="shared" si="3"/>
        <v>1701.875</v>
      </c>
      <c r="E15" s="4">
        <f t="shared" si="3"/>
        <v>1601.875</v>
      </c>
      <c r="F15" s="4">
        <f t="shared" si="3"/>
        <v>2643.1249999999982</v>
      </c>
      <c r="G15" s="4">
        <f t="shared" si="3"/>
        <v>-18842.875</v>
      </c>
      <c r="H15" s="4">
        <f t="shared" si="3"/>
        <v>-17842.875</v>
      </c>
      <c r="I15" s="15">
        <f t="shared" si="3"/>
        <v>3339.0499999999975</v>
      </c>
      <c r="J15" s="4">
        <f t="shared" si="3"/>
        <v>8264.0500000000029</v>
      </c>
    </row>
    <row r="16" spans="2:13" x14ac:dyDescent="0.25">
      <c r="B16" s="3" t="s">
        <v>26</v>
      </c>
      <c r="C16" s="4">
        <f>((($M$9*3)*C$3)*0.95)-C8</f>
        <v>1514.25</v>
      </c>
      <c r="D16" s="4">
        <f>(($M$9*3*D$3)*0.95)-D8</f>
        <v>2426.25</v>
      </c>
      <c r="E16" s="4">
        <f>(($M$9*3*E$3)*0.95)-E8</f>
        <v>2326.25</v>
      </c>
      <c r="F16" s="4">
        <f>((((($M$9*1.5)+($M$10*1.5))*F$3)*0.95)-F$8)</f>
        <v>3479.125</v>
      </c>
      <c r="G16" s="4">
        <f t="shared" ref="G16:H16" si="4">((((($M$9*1.5)+($M$10*1.5))*G$3)*0.95)-G$8)</f>
        <v>-18006.875</v>
      </c>
      <c r="H16" s="4">
        <f t="shared" si="4"/>
        <v>-17006.875</v>
      </c>
      <c r="I16" s="13"/>
      <c r="J16" s="14"/>
    </row>
    <row r="17" spans="2:6" x14ac:dyDescent="0.25"/>
    <row r="18" spans="2:6" x14ac:dyDescent="0.25">
      <c r="B18" s="19" t="s">
        <v>28</v>
      </c>
      <c r="C18" s="19"/>
      <c r="D18" s="19"/>
      <c r="E18" s="19"/>
      <c r="F18" s="19"/>
    </row>
    <row r="19" spans="2:6" x14ac:dyDescent="0.25">
      <c r="B19" s="19" t="s">
        <v>27</v>
      </c>
      <c r="C19" s="19"/>
      <c r="D19" s="19"/>
      <c r="E19" s="19"/>
      <c r="F19" s="19"/>
    </row>
    <row r="26" spans="2:6" hidden="1" x14ac:dyDescent="0.25">
      <c r="E26" s="2"/>
    </row>
  </sheetData>
  <sheetProtection selectLockedCells="1"/>
  <mergeCells count="2">
    <mergeCell ref="B19:F19"/>
    <mergeCell ref="B18:F18"/>
  </mergeCells>
  <conditionalFormatting sqref="C11:J11 C11:C12">
    <cfRule type="containsText" dxfId="5" priority="9" operator="containsText" text="no">
      <formula>NOT(ISERROR(SEARCH("no",C11)))</formula>
    </cfRule>
    <cfRule type="containsText" dxfId="4" priority="10" operator="containsText" text="yes">
      <formula>NOT(ISERROR(SEARCH("yes",C11)))</formula>
    </cfRule>
  </conditionalFormatting>
  <conditionalFormatting sqref="C14:J1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:J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Delretobey</dc:creator>
  <cp:lastModifiedBy>Michael Delretobey</cp:lastModifiedBy>
  <dcterms:created xsi:type="dcterms:W3CDTF">2020-12-05T19:16:32Z</dcterms:created>
  <dcterms:modified xsi:type="dcterms:W3CDTF">2020-12-06T18:12:07Z</dcterms:modified>
</cp:coreProperties>
</file>