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yles/Downloads/Instructions/"/>
    </mc:Choice>
  </mc:AlternateContent>
  <xr:revisionPtr revIDLastSave="0" documentId="13_ncr:1_{04489967-4A30-F04D-A0D3-B3DD046156C5}" xr6:coauthVersionLast="47" xr6:coauthVersionMax="47" xr10:uidLastSave="{00000000-0000-0000-0000-000000000000}"/>
  <bookViews>
    <workbookView xWindow="0" yWindow="500" windowWidth="33600" windowHeight="19360" activeTab="4" xr2:uid="{00000000-000D-0000-FFFF-FFFF00000000}"/>
  </bookViews>
  <sheets>
    <sheet name="Crowdfunding" sheetId="1" r:id="rId1"/>
    <sheet name="1" sheetId="3" r:id="rId2"/>
    <sheet name="2" sheetId="4" r:id="rId3"/>
    <sheet name="3" sheetId="5" r:id="rId4"/>
    <sheet name="4" sheetId="6" r:id="rId5"/>
    <sheet name="5" sheetId="7" r:id="rId6"/>
  </sheets>
  <definedNames>
    <definedName name="_xlchart.v1.0" hidden="1">'4'!$A$2:$A$13</definedName>
    <definedName name="_xlchart.v1.1" hidden="1">'4'!$F$1</definedName>
    <definedName name="_xlchart.v1.10" hidden="1">'4'!$G$1</definedName>
    <definedName name="_xlchart.v1.11" hidden="1">'4'!$G$2:$G$13</definedName>
    <definedName name="_xlchart.v1.12" hidden="1">'4'!$H$1</definedName>
    <definedName name="_xlchart.v1.13" hidden="1">'4'!$H$2:$H$13</definedName>
    <definedName name="_xlchart.v1.14" hidden="1">'4'!$A$2:$A$13</definedName>
    <definedName name="_xlchart.v1.15" hidden="1">'4'!$F$1</definedName>
    <definedName name="_xlchart.v1.16" hidden="1">'4'!$F$2:$F$13</definedName>
    <definedName name="_xlchart.v1.17" hidden="1">'4'!$G$1</definedName>
    <definedName name="_xlchart.v1.18" hidden="1">'4'!$G$2:$G$13</definedName>
    <definedName name="_xlchart.v1.19" hidden="1">'4'!$H$1</definedName>
    <definedName name="_xlchart.v1.2" hidden="1">'4'!$F$2:$F$13</definedName>
    <definedName name="_xlchart.v1.20" hidden="1">'4'!$H$2:$H$13</definedName>
    <definedName name="_xlchart.v1.21" hidden="1">'4'!$A$2:$A$13</definedName>
    <definedName name="_xlchart.v1.22" hidden="1">'4'!$F$1</definedName>
    <definedName name="_xlchart.v1.23" hidden="1">'4'!$F$2:$F$13</definedName>
    <definedName name="_xlchart.v1.24" hidden="1">'4'!$G$1</definedName>
    <definedName name="_xlchart.v1.25" hidden="1">'4'!$G$2:$G$13</definedName>
    <definedName name="_xlchart.v1.26" hidden="1">'4'!$H$1</definedName>
    <definedName name="_xlchart.v1.27" hidden="1">'4'!$H$2:$H$13</definedName>
    <definedName name="_xlchart.v1.3" hidden="1">'4'!$G$1</definedName>
    <definedName name="_xlchart.v1.4" hidden="1">'4'!$G$2:$G$13</definedName>
    <definedName name="_xlchart.v1.5" hidden="1">'4'!$H$1</definedName>
    <definedName name="_xlchart.v1.6" hidden="1">'4'!$H$2:$H$13</definedName>
    <definedName name="_xlchart.v1.7" hidden="1">'4'!$A$2:$A$13</definedName>
    <definedName name="_xlchart.v1.8" hidden="1">'4'!$F$1</definedName>
    <definedName name="_xlchart.v1.9" hidden="1">'4'!$F$2:$F$13</definedName>
  </definedNames>
  <calcPr calcId="191029"/>
  <pivotCaches>
    <pivotCache cacheId="3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6" l="1"/>
  <c r="D5" i="6"/>
  <c r="C2" i="6"/>
  <c r="D2" i="6"/>
  <c r="D4" i="6"/>
  <c r="D13" i="6"/>
  <c r="D12" i="6"/>
  <c r="D11" i="6"/>
  <c r="D10" i="6"/>
  <c r="D9" i="6"/>
  <c r="D8" i="6"/>
  <c r="D7" i="6"/>
  <c r="C7" i="6"/>
  <c r="B7" i="6"/>
  <c r="B8" i="6"/>
  <c r="C8" i="6"/>
  <c r="C9" i="6"/>
  <c r="B9" i="6"/>
  <c r="C10" i="6"/>
  <c r="B10" i="6"/>
  <c r="B11" i="6"/>
  <c r="C11" i="6"/>
  <c r="C12" i="6"/>
  <c r="B12" i="6"/>
  <c r="C13" i="6"/>
  <c r="B13" i="6"/>
  <c r="C6" i="6"/>
  <c r="B6" i="6"/>
  <c r="B5" i="6"/>
  <c r="C5" i="6"/>
  <c r="C4" i="6"/>
  <c r="B4" i="6"/>
  <c r="D3" i="6"/>
  <c r="C3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6" l="1"/>
  <c r="F2" i="6" s="1"/>
  <c r="E13" i="6"/>
  <c r="H13" i="6" s="1"/>
  <c r="E10" i="6"/>
  <c r="G10" i="6" s="1"/>
  <c r="E9" i="6"/>
  <c r="G9" i="6" s="1"/>
  <c r="E5" i="6"/>
  <c r="G5" i="6" s="1"/>
  <c r="E12" i="6"/>
  <c r="H12" i="6" s="1"/>
  <c r="E11" i="6"/>
  <c r="H11" i="6" s="1"/>
  <c r="E8" i="6"/>
  <c r="F8" i="6" s="1"/>
  <c r="E7" i="6"/>
  <c r="H7" i="6" s="1"/>
  <c r="E6" i="6"/>
  <c r="H6" i="6" s="1"/>
  <c r="E4" i="6"/>
  <c r="G4" i="6" s="1"/>
  <c r="E3" i="6"/>
  <c r="F3" i="6" s="1"/>
  <c r="H3" i="6" l="1"/>
  <c r="G3" i="6"/>
  <c r="H2" i="6"/>
  <c r="G2" i="6"/>
  <c r="F13" i="6"/>
  <c r="G13" i="6"/>
  <c r="F9" i="6"/>
  <c r="G7" i="6"/>
  <c r="H9" i="6"/>
  <c r="F12" i="6"/>
  <c r="H5" i="6"/>
  <c r="H10" i="6"/>
  <c r="F10" i="6"/>
  <c r="F11" i="6"/>
  <c r="G11" i="6"/>
  <c r="F6" i="6"/>
  <c r="G6" i="6"/>
  <c r="F5" i="6"/>
  <c r="F7" i="6"/>
  <c r="H8" i="6"/>
  <c r="G8" i="6"/>
  <c r="G12" i="6"/>
  <c r="H4" i="6"/>
  <c r="F4" i="6"/>
</calcChain>
</file>

<file path=xl/sharedStrings.xml><?xml version="1.0" encoding="utf-8"?>
<sst xmlns="http://schemas.openxmlformats.org/spreadsheetml/2006/main" count="8171" uniqueCount="2122">
  <si>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</si>
  <si>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</si>
  <si>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</si>
  <si>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</si>
  <si>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</si>
  <si>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</si>
  <si>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</si>
  <si>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</si>
  <si>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</si>
  <si>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</si>
  <si>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</si>
  <si>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</si>
  <si>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</si>
  <si>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</si>
  <si>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</si>
  <si>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</si>
  <si>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</si>
  <si>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</si>
  <si>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</si>
  <si>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</si>
  <si>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</si>
  <si>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</si>
  <si>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</si>
  <si>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</si>
  <si>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</si>
  <si>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</si>
  <si>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</si>
  <si>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</si>
  <si>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</si>
  <si>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</si>
  <si>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</si>
  <si>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</si>
  <si>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</si>
  <si>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</si>
  <si>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</si>
  <si>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</si>
  <si>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</si>
  <si>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</si>
  <si>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</si>
  <si>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</si>
  <si>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</si>
  <si>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</si>
  <si>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</si>
  <si>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</si>
  <si>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</si>
  <si>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</si>
  <si>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</si>
  <si>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</si>
  <si>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</si>
  <si>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</si>
  <si>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</si>
  <si>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</si>
  <si>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</si>
  <si>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</si>
  <si>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</si>
  <si>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</si>
  <si>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</si>
  <si>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</si>
  <si>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</si>
  <si>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</si>
  <si>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</si>
  <si>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</si>
  <si>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</si>
  <si>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</si>
  <si>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</si>
  <si>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</si>
  <si>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</si>
  <si>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</si>
  <si>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</si>
  <si>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</si>
  <si>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</si>
  <si>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</si>
  <si>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</si>
  <si>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</si>
  <si>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</si>
  <si>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</si>
  <si>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</si>
  <si>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</si>
  <si>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</si>
  <si>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</si>
  <si>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</si>
  <si>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</si>
  <si>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</si>
  <si>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</si>
  <si>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</si>
  <si>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</si>
  <si>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</si>
  <si>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</si>
  <si>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</si>
  <si>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</si>
  <si>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</si>
  <si>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</si>
  <si>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</si>
  <si>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</si>
  <si>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</si>
  <si>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</si>
  <si>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</si>
  <si>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</si>
  <si>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</si>
  <si>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</si>
  <si>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</si>
  <si>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</si>
  <si>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</si>
  <si>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</si>
  <si>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</si>
  <si>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</si>
  <si>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</si>
  <si>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</si>
  <si>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</si>
  <si>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</si>
  <si>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</si>
  <si>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</si>
  <si>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</si>
  <si>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</si>
  <si>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</si>
  <si>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</si>
  <si>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</si>
  <si>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</si>
  <si>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</si>
  <si>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</si>
  <si>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</si>
  <si>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</si>
  <si>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</si>
  <si>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</si>
  <si>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</si>
  <si>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</si>
  <si>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</si>
  <si>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</si>
  <si>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</si>
  <si>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</si>
  <si>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</si>
  <si>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</si>
  <si>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</si>
  <si>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</si>
  <si>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</si>
  <si>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</si>
  <si>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</si>
  <si>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</si>
  <si>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</si>
  <si>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</si>
  <si>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</si>
  <si>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</si>
  <si>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</si>
  <si>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</si>
  <si>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</si>
  <si>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</si>
  <si>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</si>
  <si>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</si>
  <si>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</si>
  <si>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</si>
  <si>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</si>
  <si>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</si>
  <si>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</si>
  <si>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</si>
  <si>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</si>
  <si>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</si>
  <si>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</si>
  <si>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</si>
  <si>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</si>
  <si>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</si>
  <si>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</si>
  <si>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</si>
  <si>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</si>
  <si>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</si>
  <si>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</si>
  <si>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</si>
  <si>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</si>
  <si>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</si>
  <si>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</si>
  <si>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</si>
  <si>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</si>
  <si>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</si>
  <si>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</si>
  <si>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</si>
  <si>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</si>
  <si>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</si>
  <si>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</si>
  <si>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</si>
  <si>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</si>
  <si>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</si>
  <si>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</si>
  <si>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</si>
  <si>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</si>
  <si>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</si>
  <si>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</si>
  <si>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</si>
  <si>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</si>
  <si>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</si>
  <si>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</si>
  <si>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</si>
  <si>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</si>
  <si>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</si>
  <si>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</si>
  <si>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</si>
  <si>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</si>
  <si>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</si>
  <si>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</si>
  <si>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</si>
  <si>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</si>
  <si>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</si>
  <si>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</si>
  <si>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</si>
  <si>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</si>
  <si>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</si>
  <si>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</si>
  <si>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</si>
  <si>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</si>
  <si>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</si>
  <si>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</si>
  <si>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</si>
  <si>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</si>
  <si>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</si>
  <si>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</si>
  <si>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</si>
  <si>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</si>
  <si>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</si>
  <si>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</si>
  <si>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</si>
  <si>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</si>
  <si>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</si>
  <si>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</si>
  <si>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</si>
  <si>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</si>
  <si>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</si>
  <si>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</si>
  <si>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</si>
  <si>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</si>
  <si>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</si>
  <si>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</si>
  <si>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</si>
  <si>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</si>
  <si>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</si>
  <si>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</si>
  <si>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</si>
  <si>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</si>
  <si>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</si>
  <si>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</si>
  <si>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</si>
  <si>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</si>
  <si>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</si>
  <si>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</si>
  <si>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</si>
  <si>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</si>
  <si>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</si>
  <si>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</si>
  <si>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</si>
  <si>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</si>
  <si>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</si>
  <si>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</si>
  <si>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</si>
  <si>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</si>
  <si>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</si>
  <si>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</si>
  <si>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</si>
  <si>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</si>
  <si>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</si>
  <si>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</si>
  <si>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</si>
  <si>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</si>
  <si>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</si>
  <si>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</si>
  <si>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</si>
  <si>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</si>
  <si>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</si>
  <si>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</si>
  <si>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</si>
  <si>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</si>
  <si>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</si>
  <si>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</si>
  <si>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</si>
  <si>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</si>
  <si>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</si>
  <si>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</si>
  <si>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</si>
  <si>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</si>
  <si>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</si>
  <si>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</si>
  <si>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</si>
  <si>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</si>
  <si>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</si>
  <si>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</si>
  <si>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</si>
  <si>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</si>
  <si>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</si>
  <si>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</si>
  <si>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</si>
  <si>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</si>
  <si>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</si>
  <si>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</si>
  <si>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</si>
  <si>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</si>
  <si>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</si>
  <si>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</si>
  <si>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</si>
  <si>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</si>
  <si>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</si>
  <si>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</si>
  <si>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</si>
  <si>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</si>
  <si>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</si>
  <si>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</si>
  <si>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</si>
  <si>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</si>
  <si>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</si>
  <si>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</si>
  <si>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</si>
  <si>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</si>
  <si>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</si>
  <si>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</si>
  <si>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</si>
  <si>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</si>
  <si>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</si>
  <si>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</si>
  <si>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</si>
  <si>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</si>
  <si>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</si>
  <si>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</si>
  <si>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</si>
  <si>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</si>
  <si>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</si>
  <si>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</si>
  <si>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</si>
  <si>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</si>
  <si>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</si>
  <si>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</si>
  <si>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</si>
  <si>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</si>
  <si>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</si>
  <si>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</si>
  <si>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</si>
  <si>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</si>
  <si>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</si>
  <si>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</si>
  <si>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</si>
  <si>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</si>
  <si>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</si>
  <si>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</si>
  <si>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</si>
  <si>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</si>
  <si>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</si>
  <si>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</si>
  <si>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</si>
  <si>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</si>
  <si>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</si>
  <si>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</si>
  <si>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</si>
  <si>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</si>
  <si>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</si>
  <si>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</si>
  <si>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</si>
  <si>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</si>
  <si>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</si>
  <si>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</si>
  <si>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</si>
  <si>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</si>
  <si>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</si>
  <si>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</si>
  <si>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</si>
  <si>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</si>
  <si>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</si>
  <si>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</si>
  <si>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</si>
  <si>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</si>
  <si>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</si>
  <si>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</si>
  <si>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</si>
  <si>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</si>
  <si>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</si>
  <si>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</si>
  <si>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</si>
  <si>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</si>
  <si>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</si>
  <si>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</si>
  <si>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</si>
  <si>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</si>
  <si>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</si>
  <si>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</si>
  <si>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</si>
  <si>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</si>
  <si>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</si>
  <si>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</si>
  <si>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</si>
  <si>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</si>
  <si>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</si>
  <si>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</si>
  <si>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</si>
  <si>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</si>
  <si>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</si>
  <si>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</si>
  <si>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</si>
  <si>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</si>
  <si>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</si>
  <si>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</si>
  <si>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</si>
  <si>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</si>
  <si>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</si>
  <si>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</si>
  <si>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</si>
  <si>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</si>
  <si>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</si>
  <si>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</si>
  <si>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</si>
  <si>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</si>
  <si>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</si>
  <si>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</si>
  <si>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</si>
  <si>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</si>
  <si>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</si>
  <si>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</si>
  <si>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</si>
  <si>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</si>
  <si>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</si>
  <si>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</si>
  <si>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</si>
  <si>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</si>
  <si>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</si>
  <si>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</si>
  <si>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</si>
  <si>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</si>
  <si>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</si>
  <si>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</si>
  <si>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</si>
  <si>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</si>
  <si>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</si>
  <si>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</si>
  <si>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</si>
  <si>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</si>
  <si>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</si>
  <si>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</si>
  <si>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</si>
  <si>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</si>
  <si>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</si>
  <si>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</si>
  <si>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</si>
  <si>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</si>
  <si>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</si>
  <si>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</si>
  <si>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</si>
  <si>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</si>
  <si>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</si>
  <si>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</si>
  <si>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</si>
  <si>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</si>
  <si>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</si>
  <si>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</si>
  <si>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</si>
  <si>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</si>
  <si>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</si>
  <si>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</si>
  <si>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</si>
  <si>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</si>
  <si>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</si>
  <si>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</si>
  <si>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</si>
  <si>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</si>
  <si>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</si>
  <si>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</si>
  <si>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</si>
  <si>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</si>
  <si>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</si>
  <si>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</si>
  <si>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</si>
  <si>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</si>
  <si>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</si>
  <si>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</si>
  <si>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</si>
  <si>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</si>
  <si>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</si>
  <si>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</si>
  <si>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</si>
  <si>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</si>
  <si>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</si>
  <si>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</si>
  <si>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</si>
  <si>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</si>
  <si>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</si>
  <si>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</si>
  <si>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</si>
  <si>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</si>
  <si>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</si>
  <si>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</si>
  <si>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</si>
  <si>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</si>
  <si>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</si>
  <si>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</si>
  <si>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</si>
  <si>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</si>
  <si>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</si>
  <si>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</si>
  <si>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</si>
  <si>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</si>
  <si>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</si>
  <si>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</si>
  <si>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</si>
  <si>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</si>
  <si>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</si>
  <si>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</si>
  <si>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</si>
  <si>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</si>
  <si>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</si>
  <si>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</si>
  <si>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</si>
  <si>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</si>
  <si>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</si>
  <si>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</si>
  <si>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</si>
  <si>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</si>
  <si>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</si>
  <si>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</si>
  <si>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</si>
  <si>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</si>
  <si>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</si>
  <si>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</si>
  <si>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</si>
  <si>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</si>
  <si>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</si>
  <si>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</si>
  <si>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</si>
  <si>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</si>
  <si>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</si>
  <si>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</si>
  <si>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</si>
  <si>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</si>
  <si>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</si>
  <si>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</si>
  <si>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</si>
  <si>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</si>
  <si>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</si>
  <si>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</si>
  <si>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</si>
  <si>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</si>
  <si>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</si>
  <si>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</si>
  <si>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</si>
  <si>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</si>
  <si>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</si>
  <si>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</si>
  <si>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</si>
  <si>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</si>
  <si>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</si>
  <si>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</si>
  <si>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</si>
  <si>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</si>
  <si>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</si>
  <si>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</si>
  <si>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</si>
  <si>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</si>
  <si>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</si>
  <si>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</si>
  <si>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</si>
  <si>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</si>
  <si>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</si>
  <si>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</si>
  <si>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</si>
  <si>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</si>
  <si>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</si>
  <si>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</si>
  <si>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</si>
  <si>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</si>
  <si>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</si>
  <si>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</si>
  <si>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</si>
  <si>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</si>
  <si>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</si>
  <si>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</si>
  <si>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</si>
  <si>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</si>
  <si>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</si>
  <si>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</si>
  <si>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</si>
  <si>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</si>
  <si>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</si>
  <si>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</si>
  <si>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</si>
  <si>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</si>
  <si>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</si>
  <si>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</si>
  <si>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</si>
  <si>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</si>
  <si>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</si>
  <si>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</si>
  <si>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</si>
  <si>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</si>
  <si>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</si>
  <si>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</si>
  <si>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</si>
  <si>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</si>
  <si>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</si>
  <si>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</si>
  <si>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</si>
  <si>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</si>
  <si>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</si>
  <si>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</si>
  <si>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</si>
  <si>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</si>
  <si>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</si>
  <si>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</si>
  <si>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</si>
  <si>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</si>
  <si>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</si>
  <si>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</si>
  <si>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</si>
  <si>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</si>
  <si>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</si>
  <si>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</si>
  <si>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</si>
  <si>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</si>
  <si>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</si>
  <si>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</si>
  <si>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</si>
  <si>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</si>
  <si>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</si>
  <si>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</si>
  <si>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</si>
  <si>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</si>
  <si>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</si>
  <si>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</si>
  <si>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</si>
  <si>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</si>
  <si>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</si>
  <si>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</si>
  <si>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</si>
  <si>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</si>
  <si>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</si>
  <si>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</si>
  <si>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</si>
  <si>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</si>
  <si>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</si>
  <si>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</si>
  <si>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</si>
  <si>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</si>
  <si>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</si>
  <si>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</si>
  <si>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</si>
  <si>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</si>
  <si>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</si>
  <si>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</si>
  <si>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</si>
  <si>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</si>
  <si>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</si>
  <si>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</si>
  <si>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</si>
  <si>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</si>
  <si>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</si>
  <si>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</si>
  <si>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</si>
  <si>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</si>
  <si>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</si>
  <si>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</si>
  <si>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</si>
  <si>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</si>
  <si>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</si>
  <si>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</si>
  <si>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</si>
  <si>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</si>
  <si>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</si>
  <si>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</si>
  <si>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</si>
  <si>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</si>
  <si>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</si>
  <si>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</si>
  <si>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</si>
  <si>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</si>
  <si>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</si>
  <si>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</si>
  <si>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</si>
  <si>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</si>
  <si>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</si>
  <si>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</si>
  <si>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</si>
  <si>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</si>
  <si>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</si>
  <si>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</si>
  <si>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</si>
  <si>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</si>
  <si>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</si>
  <si>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</si>
  <si>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</si>
  <si>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</si>
  <si>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</si>
  <si>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</si>
  <si>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</si>
  <si>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</si>
  <si>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</si>
  <si>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</si>
  <si>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</si>
  <si>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</si>
  <si>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</si>
  <si>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</si>
  <si>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</si>
  <si>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</si>
  <si>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</si>
  <si>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</si>
  <si>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</si>
  <si>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</si>
  <si>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</si>
  <si>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</si>
  <si>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</si>
  <si>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</si>
  <si>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</si>
  <si>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</si>
  <si>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</si>
  <si>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</si>
  <si>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</si>
  <si>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</si>
  <si>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</si>
  <si>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</si>
  <si>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</si>
  <si>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</si>
  <si>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</si>
  <si>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</si>
  <si>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</si>
  <si>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</si>
  <si>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</si>
  <si>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</si>
  <si>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</si>
  <si>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</si>
  <si>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</si>
  <si>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</si>
  <si>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</si>
  <si>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</si>
  <si>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</si>
  <si>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</si>
  <si>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</si>
  <si>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</si>
  <si>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</si>
  <si>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</si>
  <si>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</si>
  <si>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</si>
  <si>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</si>
  <si>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</si>
  <si>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</si>
  <si>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</si>
  <si>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</si>
  <si>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</si>
  <si>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</si>
  <si>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</si>
  <si>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</si>
  <si>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</si>
  <si>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</si>
  <si>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</si>
  <si>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</si>
  <si>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</si>
  <si>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</si>
  <si>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</si>
  <si>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</si>
  <si>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</si>
  <si>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</si>
  <si>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</si>
  <si>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</si>
  <si>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</si>
  <si>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</si>
  <si>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</si>
  <si>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</si>
  <si>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</si>
  <si>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</si>
  <si>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</si>
  <si>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</si>
  <si>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</si>
  <si>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</si>
  <si>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</si>
  <si>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</si>
  <si>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</si>
  <si>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</si>
  <si>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</si>
  <si>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</si>
  <si>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</si>
  <si>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</si>
  <si>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</si>
  <si>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</si>
  <si>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</si>
  <si>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</si>
  <si>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</si>
  <si>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</si>
  <si>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</si>
  <si>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</si>
  <si>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</si>
  <si>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</si>
  <si>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</si>
  <si>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</si>
  <si>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</si>
  <si>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</si>
  <si>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</si>
  <si>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</si>
  <si>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</si>
  <si>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</si>
  <si>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</si>
  <si>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</si>
  <si>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</si>
  <si>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</si>
  <si>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</si>
  <si>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</si>
  <si>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</si>
  <si>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</si>
  <si>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</si>
  <si>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</si>
  <si>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</si>
  <si>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</si>
  <si>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</si>
  <si>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</si>
  <si>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</si>
  <si>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</si>
  <si>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</si>
  <si>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</si>
  <si>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</si>
  <si>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</si>
  <si>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</si>
  <si>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</si>
  <si>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</si>
  <si>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</si>
  <si>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</si>
  <si>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</si>
  <si>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</si>
  <si>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</si>
  <si>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</si>
  <si>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</si>
  <si>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</si>
  <si>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</si>
  <si>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</si>
  <si>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</si>
  <si>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</si>
  <si>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</si>
  <si>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</si>
  <si>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</si>
  <si>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</si>
  <si>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</si>
  <si>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</si>
  <si>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</si>
  <si>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</si>
  <si>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</si>
  <si>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</si>
  <si>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</si>
  <si>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</si>
  <si>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</si>
  <si>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</si>
  <si>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</si>
  <si>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</si>
  <si>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</si>
  <si>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</si>
  <si>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</si>
  <si>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</si>
  <si>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</si>
  <si>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</si>
  <si>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</si>
  <si>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</si>
  <si>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</si>
  <si>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</si>
  <si>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</si>
  <si>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</si>
  <si>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</si>
  <si>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</si>
  <si>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</si>
  <si>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</si>
  <si>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</si>
  <si>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</si>
  <si>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</si>
  <si>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</si>
  <si>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</si>
  <si>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</si>
  <si>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</si>
  <si>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</si>
  <si>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</si>
  <si>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</si>
  <si>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</si>
  <si>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</si>
  <si>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</si>
  <si>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</si>
  <si>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</si>
  <si>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</si>
  <si>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</si>
  <si>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</si>
  <si>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</si>
  <si>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</si>
  <si>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</si>
  <si>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</si>
  <si>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</si>
  <si>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</si>
  <si>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</si>
  <si>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</si>
  <si>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</si>
  <si>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</si>
  <si>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</si>
  <si>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</si>
  <si>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</si>
  <si>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</si>
  <si>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</si>
  <si>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</si>
  <si>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</si>
  <si>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</si>
  <si>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</si>
  <si>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</si>
  <si>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</si>
  <si>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</si>
  <si>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</si>
  <si>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</si>
  <si>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</si>
  <si>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</si>
  <si>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</si>
  <si>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</si>
  <si>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</si>
  <si>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</si>
  <si>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</si>
  <si>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</si>
  <si>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</si>
  <si>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</si>
  <si>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</si>
  <si>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</si>
  <si>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</si>
  <si>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</si>
  <si>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</si>
  <si>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</si>
  <si>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</si>
  <si>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</si>
  <si>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</si>
  <si>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</si>
  <si>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</si>
  <si>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</si>
  <si>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</si>
  <si>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</si>
  <si>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</si>
  <si>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</si>
  <si>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</si>
  <si>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</si>
  <si>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</si>
  <si>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</si>
  <si>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</si>
  <si>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</si>
  <si>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</si>
  <si>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</si>
  <si>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</si>
  <si>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</si>
  <si>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</si>
  <si>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</si>
  <si>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</si>
  <si>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</si>
  <si>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</si>
  <si>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</si>
  <si>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</si>
  <si>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</si>
  <si>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</si>
  <si>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</si>
  <si>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</si>
  <si>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</si>
  <si>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</si>
  <si>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</si>
  <si>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</si>
  <si>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</si>
  <si>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</si>
  <si>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</si>
  <si>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</si>
  <si>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</si>
  <si>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</si>
  <si>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</si>
  <si>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</si>
  <si>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</si>
  <si>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</si>
  <si>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</si>
  <si>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</si>
  <si>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</si>
  <si>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</si>
  <si>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</si>
  <si>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</si>
  <si>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</si>
  <si>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</si>
  <si>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</si>
  <si>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</si>
  <si>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</si>
  <si>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</si>
  <si>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</si>
  <si>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</si>
  <si>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</si>
  <si>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</si>
  <si>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</si>
  <si>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</si>
  <si>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</si>
  <si>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</si>
  <si>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</si>
  <si>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</si>
  <si>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</si>
  <si>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</si>
  <si>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</si>
  <si>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</si>
  <si>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</si>
  <si>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</si>
  <si>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</si>
  <si>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</si>
  <si>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</si>
  <si>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</si>
  <si>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</si>
  <si>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</si>
  <si>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</si>
  <si>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</si>
  <si>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</si>
  <si>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</si>
  <si>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</si>
  <si>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</si>
  <si>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</si>
  <si>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</si>
  <si>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</si>
  <si>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</si>
  <si>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</si>
  <si>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</si>
  <si>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</si>
  <si>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</si>
  <si>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</si>
  <si>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</si>
  <si>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</si>
  <si>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</si>
  <si>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</si>
  <si>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</si>
  <si>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</si>
  <si>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</si>
  <si>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</si>
  <si>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</si>
  <si>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</si>
  <si>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</si>
  <si>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</si>
  <si>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</si>
  <si>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</si>
  <si>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</si>
  <si>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</si>
  <si>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</si>
  <si>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</si>
  <si>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</si>
  <si>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</si>
  <si>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</si>
  <si>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</si>
  <si>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</si>
  <si>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</si>
  <si>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</si>
  <si>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</si>
  <si>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</si>
  <si>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</si>
  <si>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</si>
  <si>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</si>
  <si>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</si>
  <si>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</si>
  <si>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</si>
  <si>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</si>
  <si>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</si>
  <si>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</si>
  <si>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</si>
  <si>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</si>
  <si>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</si>
  <si>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</si>
  <si>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</si>
  <si>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</si>
  <si>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</si>
  <si>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</si>
  <si>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</si>
  <si>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</si>
  <si>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</si>
  <si>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</si>
  <si>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</si>
  <si>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</si>
  <si>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</si>
  <si>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</si>
  <si>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</si>
  <si>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</si>
  <si>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</si>
  <si>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</si>
  <si>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</si>
  <si>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</si>
  <si>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</si>
  <si>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</si>
  <si>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</si>
  <si>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</si>
  <si>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</si>
  <si>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</si>
  <si>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</si>
  <si>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</si>
  <si>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</si>
  <si>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</si>
  <si>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</si>
  <si>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</si>
  <si>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</si>
  <si>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</si>
  <si>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</si>
  <si>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</si>
  <si>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</si>
  <si>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</si>
  <si>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</si>
  <si>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</si>
  <si>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</si>
  <si>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</si>
  <si>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</si>
  <si>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</si>
  <si>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</si>
  <si>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</si>
  <si>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</si>
  <si>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</si>
  <si>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</si>
  <si>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</si>
  <si>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</si>
  <si>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</si>
  <si>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</si>
  <si>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</si>
  <si>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</si>
  <si>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</si>
  <si>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</si>
  <si>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</si>
  <si>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</si>
  <si>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</si>
  <si>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</si>
  <si>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</si>
  <si>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</si>
  <si>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</si>
  <si>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</si>
  <si>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</si>
  <si>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</si>
  <si>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</si>
  <si>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</si>
  <si>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</si>
  <si>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</si>
  <si>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</si>
  <si>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</si>
  <si>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</si>
  <si>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</si>
  <si>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</si>
  <si>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</si>
  <si>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</si>
  <si>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</si>
  <si>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</si>
  <si>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</si>
  <si>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</si>
  <si>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</si>
  <si>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</si>
  <si>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</si>
  <si>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</si>
  <si>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</si>
  <si>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</si>
  <si>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</si>
  <si>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</si>
  <si>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</si>
  <si>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</si>
  <si>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</si>
  <si>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</si>
  <si>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</si>
  <si>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</si>
  <si>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</si>
  <si>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</si>
  <si>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</si>
  <si>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</si>
  <si>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</si>
  <si>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</si>
  <si>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</si>
  <si>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</si>
  <si>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</si>
  <si>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</si>
  <si>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</si>
  <si>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</si>
  <si>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</si>
  <si>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</si>
  <si>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</si>
  <si>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</si>
  <si>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</si>
  <si>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</si>
  <si>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</si>
  <si>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</si>
  <si>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</si>
  <si>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</si>
  <si>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</si>
  <si>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</si>
  <si>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</si>
  <si>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</si>
  <si>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</si>
  <si>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</si>
  <si>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</si>
  <si>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</si>
  <si>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</si>
  <si>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</si>
  <si>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</si>
  <si>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</si>
  <si>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</si>
  <si>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</si>
  <si>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</si>
  <si>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</si>
  <si>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</si>
  <si>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</si>
  <si>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</si>
  <si>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</si>
  <si>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</si>
  <si>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</si>
  <si>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</si>
  <si>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</si>
  <si>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</si>
  <si>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</si>
  <si>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</si>
  <si>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</si>
  <si>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</si>
  <si>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</si>
  <si>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</si>
  <si>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</si>
  <si>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</si>
  <si>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</si>
  <si>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</si>
  <si>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</si>
  <si>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</si>
  <si>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</si>
  <si>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</si>
  <si>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</si>
  <si>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</si>
  <si>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</si>
  <si>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</si>
  <si>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</si>
  <si>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</si>
  <si>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</si>
  <si>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</si>
  <si>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</si>
  <si>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</si>
  <si>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</si>
  <si>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</si>
  <si>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</si>
  <si>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</si>
  <si>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</si>
  <si>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</si>
  <si>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</si>
  <si>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</si>
  <si>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</si>
  <si>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</si>
  <si>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</si>
  <si>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</si>
  <si>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</si>
  <si>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</si>
  <si>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</si>
  <si>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</si>
  <si>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</si>
  <si>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</si>
  <si>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</si>
  <si>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</si>
  <si>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</si>
  <si>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</si>
  <si>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</si>
  <si>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</si>
  <si>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</si>
  <si>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</si>
  <si>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</si>
  <si>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</si>
  <si>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</si>
  <si>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</si>
  <si>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</si>
  <si>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</si>
  <si>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</si>
  <si>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</si>
  <si>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</si>
  <si>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</si>
  <si>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</si>
  <si>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</si>
  <si>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</si>
  <si>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</si>
  <si>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</si>
  <si>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</si>
  <si>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</si>
  <si>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</si>
  <si>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</si>
  <si>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</si>
  <si>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</si>
  <si>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</si>
  <si>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</si>
  <si>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</si>
  <si>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</si>
  <si>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</si>
  <si>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</si>
  <si>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</si>
  <si>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</si>
  <si>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</si>
  <si>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</si>
  <si>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</si>
  <si>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</si>
  <si>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</si>
  <si>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</si>
  <si>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</si>
  <si>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</si>
  <si>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</si>
  <si>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</si>
  <si>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</si>
  <si>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</si>
  <si>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</si>
  <si>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</si>
  <si>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</si>
  <si>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</si>
  <si>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</si>
  <si>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</si>
  <si>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</si>
  <si>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</si>
  <si>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</si>
  <si>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</si>
  <si>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</si>
  <si>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</si>
  <si>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</si>
  <si>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</si>
  <si>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</si>
  <si>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</si>
  <si>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</si>
  <si>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</si>
  <si>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</si>
  <si>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</si>
  <si>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</si>
  <si>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</si>
  <si>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</si>
  <si>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</si>
  <si>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</si>
  <si>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</si>
  <si>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</si>
  <si>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</si>
  <si>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</si>
  <si>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</si>
  <si>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</si>
  <si>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</si>
  <si>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</si>
  <si>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</si>
  <si>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</si>
  <si>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</si>
  <si>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</si>
  <si>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</si>
  <si>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</si>
  <si>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</si>
  <si>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</si>
  <si>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</si>
  <si>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</si>
  <si>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</si>
  <si>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</si>
  <si>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</si>
  <si>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</si>
  <si>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</si>
  <si>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</si>
  <si>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</si>
  <si>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</si>
  <si>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</si>
  <si>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</si>
  <si>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</si>
  <si>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</si>
  <si>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</si>
  <si>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</si>
  <si>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</si>
  <si>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</si>
  <si>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</si>
  <si>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</si>
  <si>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</si>
  <si>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</si>
  <si>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</si>
  <si>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</si>
  <si>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</si>
  <si>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</si>
  <si>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</si>
  <si>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</si>
  <si>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</si>
  <si>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</si>
  <si>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</si>
  <si>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</si>
  <si>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</si>
  <si>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</si>
  <si>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</si>
  <si>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</si>
  <si>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</si>
  <si>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</si>
  <si>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</si>
  <si>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</si>
  <si>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</si>
  <si>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</si>
  <si>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</si>
  <si>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</si>
  <si>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</si>
  <si>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</si>
  <si>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</si>
  <si>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</si>
  <si>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</si>
  <si>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</si>
  <si>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</si>
  <si>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</si>
  <si>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</si>
  <si>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</si>
  <si>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</si>
  <si>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</si>
  <si>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</si>
  <si>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</si>
  <si>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</si>
  <si>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</si>
  <si>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</si>
  <si>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</si>
  <si>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</si>
  <si>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</si>
  <si>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</si>
  <si>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</si>
  <si>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</si>
  <si>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</si>
  <si>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</si>
  <si>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</si>
  <si>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</si>
  <si>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</si>
  <si>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</si>
  <si>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</si>
  <si>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</si>
  <si>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</si>
  <si>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</si>
  <si>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</si>
  <si>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</si>
  <si>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</si>
  <si>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</si>
  <si>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</si>
  <si>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</si>
  <si>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</si>
  <si>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</si>
  <si>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</si>
  <si>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</si>
  <si>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</si>
  <si>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</si>
  <si>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</si>
  <si>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</si>
  <si>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</si>
  <si>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</si>
  <si>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</si>
  <si>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</si>
  <si>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</si>
  <si>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</si>
  <si>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</si>
  <si>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</si>
  <si>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</si>
  <si>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</si>
  <si>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</si>
  <si>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</si>
  <si>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</si>
  <si>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</si>
  <si>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</si>
  <si>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</si>
  <si>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</si>
  <si>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</si>
  <si>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</si>
  <si>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</si>
  <si>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</si>
  <si>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</si>
  <si>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</si>
  <si>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</si>
  <si>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</si>
  <si>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</si>
  <si>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</si>
  <si>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</si>
  <si>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</si>
  <si>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</si>
  <si>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</si>
  <si>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</si>
  <si>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</si>
  <si>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</si>
  <si>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</si>
  <si>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</si>
  <si>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</si>
  <si>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</si>
  <si>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</si>
  <si>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</si>
  <si>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</si>
  <si>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</si>
  <si>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</si>
  <si>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</si>
  <si>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</si>
  <si>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</si>
  <si>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</si>
  <si>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</si>
  <si>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</si>
  <si>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</si>
  <si>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</si>
  <si>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</si>
  <si>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</si>
  <si>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</si>
  <si>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</si>
  <si>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</si>
  <si>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</si>
  <si>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</si>
  <si>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</si>
  <si>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</si>
  <si>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</si>
  <si>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</si>
  <si>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</si>
  <si>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</si>
  <si>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</si>
  <si>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</si>
  <si>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</si>
  <si>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</si>
  <si>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</si>
  <si>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</si>
  <si>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</si>
  <si>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</si>
  <si>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</si>
  <si>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</si>
  <si>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</si>
  <si>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</si>
  <si>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</si>
  <si>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</si>
  <si>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</si>
  <si>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</si>
  <si>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</si>
  <si>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</si>
  <si>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</si>
  <si>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</si>
  <si>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</si>
  <si>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</si>
  <si>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</si>
  <si>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</si>
  <si>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</si>
  <si>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</si>
  <si>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</si>
  <si>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</si>
  <si>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</si>
  <si>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</si>
  <si>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</si>
  <si>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</si>
  <si>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</si>
  <si>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</si>
  <si>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</si>
  <si>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</si>
  <si>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</si>
  <si>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</si>
  <si>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</si>
  <si>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</si>
  <si>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</si>
  <si>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</si>
  <si>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</si>
  <si>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</si>
  <si>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</si>
  <si>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</si>
  <si>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</si>
  <si>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</si>
  <si>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</si>
  <si>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</si>
  <si>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</si>
  <si>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</si>
  <si>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</si>
  <si>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</si>
  <si>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</si>
  <si>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</si>
  <si>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</si>
  <si>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</si>
  <si>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</si>
  <si>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</si>
  <si>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</si>
  <si>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</si>
  <si>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</si>
  <si>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</si>
  <si>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</si>
  <si>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</si>
  <si>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</si>
  <si>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</si>
  <si>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</si>
  <si>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</si>
  <si>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</si>
  <si>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</si>
  <si>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</si>
  <si>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</si>
  <si>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</si>
  <si>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</si>
  <si>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</si>
  <si>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</si>
  <si>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</si>
  <si>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</si>
  <si>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</si>
  <si>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</si>
  <si>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</si>
  <si>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</si>
  <si>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</si>
  <si>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</si>
  <si>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</si>
  <si>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</si>
  <si>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</si>
  <si>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</si>
  <si>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</si>
  <si>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</si>
  <si>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</si>
  <si>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</si>
  <si>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</si>
  <si>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</si>
  <si>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</si>
  <si>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</si>
  <si>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</si>
  <si>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</si>
  <si>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</si>
  <si>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</si>
  <si>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</si>
  <si>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</si>
  <si>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</si>
  <si>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</si>
  <si>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</si>
  <si>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</si>
  <si>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</si>
  <si>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</si>
  <si>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</si>
  <si>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</si>
  <si>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</si>
  <si>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</si>
  <si>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</si>
  <si>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</si>
  <si>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</si>
  <si>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</si>
  <si>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</si>
  <si>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</si>
  <si>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</si>
  <si>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</si>
  <si>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</si>
  <si>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</si>
  <si>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</si>
  <si>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</si>
  <si>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</si>
  <si>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</si>
  <si>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</si>
  <si>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</si>
  <si>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</si>
  <si>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</si>
  <si>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</si>
  <si>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</si>
  <si>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</si>
  <si>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</si>
  <si>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</si>
  <si>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</si>
  <si>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</si>
  <si>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</si>
  <si>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</si>
  <si>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</si>
  <si>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</si>
  <si>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</si>
  <si>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</si>
  <si>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</si>
  <si>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</si>
  <si>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</si>
  <si>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</si>
  <si>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</si>
  <si>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</si>
  <si>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</si>
  <si>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</si>
  <si>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</si>
  <si>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</si>
  <si>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</si>
  <si>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</si>
  <si>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</si>
  <si>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</si>
  <si>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</si>
  <si>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</si>
  <si>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</si>
  <si>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</si>
  <si>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</si>
  <si>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</si>
  <si>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</si>
  <si>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</si>
  <si>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</si>
  <si>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</si>
  <si>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</si>
  <si>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</si>
  <si>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</si>
  <si>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</si>
  <si>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</si>
  <si>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</si>
  <si>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</si>
  <si>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</si>
  <si>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</si>
  <si>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</si>
  <si>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</si>
  <si>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</si>
  <si>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</si>
  <si>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</si>
  <si>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</si>
  <si>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</si>
  <si>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</si>
  <si>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</si>
  <si>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</si>
  <si>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</si>
  <si>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</si>
  <si>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</si>
  <si>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</si>
  <si>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</si>
  <si>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</si>
  <si>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</si>
  <si>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</si>
  <si>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</si>
  <si>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</si>
  <si>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</si>
  <si>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</si>
  <si>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</si>
  <si>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</si>
  <si>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</si>
  <si>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</si>
  <si>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</si>
  <si>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</si>
  <si>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</si>
  <si>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</si>
  <si>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</si>
  <si>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</si>
  <si>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</si>
  <si>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</si>
  <si>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</si>
  <si>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</si>
  <si>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</si>
  <si>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</si>
  <si>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</si>
  <si>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</si>
  <si>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</si>
  <si>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</si>
  <si>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</si>
  <si>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</si>
  <si>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</si>
  <si>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</si>
  <si>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</si>
  <si>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</si>
  <si>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</si>
  <si>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</si>
  <si>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</si>
  <si>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</si>
  <si>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</si>
  <si>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</si>
  <si>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</si>
  <si>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</si>
  <si>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</si>
  <si>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</si>
  <si>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</si>
  <si>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</si>
  <si>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</si>
  <si>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</si>
  <si>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</si>
  <si>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</si>
  <si>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</si>
  <si>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</si>
  <si>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</si>
  <si>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</si>
  <si>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</si>
  <si>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</si>
  <si>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</si>
  <si>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</si>
  <si>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</si>
  <si>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</si>
  <si>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</si>
  <si>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</si>
  <si>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</si>
  <si>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</si>
  <si>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</si>
  <si>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</si>
  <si>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</si>
  <si>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</si>
  <si>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</si>
  <si>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</si>
  <si>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</si>
  <si>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</si>
  <si>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</si>
  <si>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</si>
  <si>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</si>
  <si>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</si>
  <si>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</si>
  <si>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</si>
  <si>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</si>
  <si>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</si>
  <si>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</si>
  <si>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</si>
  <si>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</si>
  <si>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</si>
  <si>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</si>
  <si>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</si>
  <si>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</si>
  <si>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</si>
  <si>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</si>
  <si>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</si>
  <si>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</si>
  <si>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</si>
  <si>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</si>
  <si>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</si>
  <si>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</si>
  <si>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</si>
  <si>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</si>
  <si>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</si>
  <si>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</si>
  <si>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</si>
  <si>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</si>
  <si>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</si>
  <si>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</si>
  <si>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</si>
  <si>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</si>
  <si>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</si>
  <si>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</si>
  <si>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</si>
  <si>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</si>
  <si>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</si>
  <si>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</si>
  <si>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</si>
  <si>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</si>
  <si>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</si>
  <si>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</si>
  <si>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</si>
  <si>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</si>
  <si>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</si>
  <si>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</si>
  <si>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</si>
  <si>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</si>
  <si>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</si>
  <si>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</si>
  <si>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</si>
  <si>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</si>
  <si>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</si>
  <si>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</si>
  <si>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</si>
  <si>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</si>
  <si>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</si>
  <si>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</si>
  <si>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</si>
  <si>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</si>
  <si>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</si>
  <si>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</si>
  <si>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</si>
  <si>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</si>
  <si>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</si>
  <si>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</si>
  <si>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</si>
  <si>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</si>
  <si>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</si>
  <si>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</si>
  <si>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</si>
  <si>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</si>
  <si>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</si>
  <si>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</si>
  <si>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</si>
  <si>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</si>
  <si>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</si>
  <si>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</si>
  <si>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</si>
  <si>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</si>
  <si>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</si>
  <si>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</si>
  <si>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</si>
  <si>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</si>
  <si>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</si>
  <si>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</si>
  <si>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</si>
  <si>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</si>
  <si>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</si>
  <si>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</si>
  <si>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</si>
  <si>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</si>
  <si>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</si>
  <si>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</si>
  <si>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</si>
  <si>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</si>
  <si>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</si>
  <si>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</si>
  <si>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</si>
  <si>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</si>
  <si>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</si>
  <si>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</si>
  <si>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</si>
  <si>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</si>
  <si>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</si>
  <si>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</si>
  <si>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</si>
  <si>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</si>
  <si>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</si>
  <si>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</si>
  <si>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</si>
  <si>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</si>
  <si>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</si>
  <si>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</si>
  <si>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</si>
  <si>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</si>
  <si>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</si>
  <si>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</si>
  <si>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</si>
  <si>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</si>
  <si>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</si>
  <si>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</si>
  <si>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</si>
  <si>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</si>
  <si>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</si>
  <si>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</si>
  <si>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</si>
  <si>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</si>
  <si>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</si>
  <si>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</si>
  <si>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</si>
  <si>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</si>
  <si>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</si>
  <si>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</si>
  <si>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</si>
  <si>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</si>
  <si>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</si>
  <si>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</si>
  <si>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</si>
  <si>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</si>
  <si>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</si>
  <si>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</si>
  <si>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</si>
  <si>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</si>
  <si>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</si>
  <si>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</si>
  <si>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</si>
  <si>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</si>
  <si>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</si>
  <si>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</si>
  <si>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</si>
  <si>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</si>
  <si>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</si>
  <si>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</si>
  <si>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</si>
  <si>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</si>
  <si>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</si>
  <si>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</si>
  <si>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</si>
  <si>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</si>
  <si>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</si>
  <si>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</si>
  <si>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</si>
  <si>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</si>
  <si>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</si>
  <si>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</si>
  <si>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</si>
  <si>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</si>
  <si>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</si>
  <si>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</si>
  <si>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</si>
  <si>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</si>
  <si>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</si>
  <si>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</si>
  <si>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</si>
  <si>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</si>
  <si>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</si>
  <si>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</si>
  <si>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</si>
  <si>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</si>
  <si>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</si>
  <si>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</si>
  <si>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</si>
  <si>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</si>
  <si>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</si>
  <si>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</si>
  <si>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</si>
  <si>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</si>
  <si>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</si>
  <si>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</si>
  <si>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</si>
  <si>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</si>
  <si>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</si>
  <si>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</si>
  <si>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</si>
  <si>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</si>
  <si>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</si>
  <si>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</si>
  <si>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</si>
  <si>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</si>
  <si>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</si>
  <si>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</si>
  <si>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</si>
  <si>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</si>
  <si>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</si>
  <si>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</si>
  <si>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</si>
  <si>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</si>
  <si>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</si>
  <si>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</si>
  <si>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</si>
  <si>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</si>
  <si>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</si>
  <si>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</si>
  <si>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</si>
  <si>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</si>
  <si>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</si>
  <si>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</si>
  <si>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</si>
  <si>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</si>
  <si>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</si>
  <si>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</si>
  <si>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</si>
  <si>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</si>
  <si>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</si>
  <si>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</si>
  <si>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</si>
  <si>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</si>
  <si>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</si>
  <si>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</si>
  <si>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</si>
  <si>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</si>
  <si>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</si>
  <si>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</si>
  <si>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</si>
  <si>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</si>
  <si>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</si>
  <si>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</si>
  <si>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</si>
  <si>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</si>
  <si>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</si>
  <si>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</si>
  <si>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</si>
  <si>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</si>
  <si>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</si>
  <si>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</si>
  <si>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</si>
  <si>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</si>
  <si>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</si>
  <si>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</si>
  <si>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</si>
  <si>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</si>
  <si>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</si>
  <si>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</si>
  <si>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</si>
  <si>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</si>
  <si>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</si>
  <si>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</si>
  <si>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</si>
  <si>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</si>
  <si>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</si>
  <si>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</si>
  <si>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</si>
  <si>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</si>
  <si>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</si>
  <si>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</si>
  <si>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</si>
  <si>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</si>
  <si>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</si>
  <si>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</si>
  <si>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</si>
  <si>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</si>
  <si>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</si>
  <si>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</si>
  <si>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</si>
  <si>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</si>
  <si>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</si>
  <si>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</si>
  <si>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</si>
  <si>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</si>
  <si>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</si>
  <si>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</si>
  <si>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</si>
  <si>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</si>
  <si>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</si>
  <si>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</si>
  <si>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</si>
  <si>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</si>
  <si>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</si>
  <si>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</si>
  <si>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</si>
  <si>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</si>
  <si>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</si>
  <si>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</si>
  <si>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</si>
  <si>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</si>
  <si>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</si>
  <si>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</si>
  <si>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</si>
  <si>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</si>
  <si>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</si>
  <si>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</si>
  <si>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</si>
  <si>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</si>
  <si>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</si>
  <si>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</si>
  <si>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</si>
  <si>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</si>
  <si>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</si>
  <si>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</si>
  <si>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</si>
  <si>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</si>
  <si>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</si>
  <si>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</si>
  <si>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</si>
  <si>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</si>
  <si>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</si>
  <si>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</si>
  <si>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</si>
  <si>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</si>
  <si>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</si>
  <si>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</si>
  <si>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</si>
  <si>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</si>
  <si>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</si>
  <si>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</si>
  <si>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</si>
  <si>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</si>
  <si>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</si>
  <si>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</si>
  <si>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</si>
  <si>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blurb</t>
  </si>
  <si>
    <t>(All)</t>
  </si>
  <si>
    <t>Count of outcome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</si>
  <si>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</si>
  <si>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</si>
  <si>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</si>
  <si>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</si>
  <si>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</si>
  <si>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</si>
  <si>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</si>
  <si>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</si>
  <si>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</si>
  <si>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</si>
  <si>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</si>
  <si>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</si>
  <si>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</si>
  <si>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</si>
  <si>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</si>
  <si>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</si>
  <si>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</si>
  <si>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</si>
  <si>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</si>
  <si>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</si>
  <si>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</si>
  <si>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</si>
  <si>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</si>
  <si>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</si>
  <si>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</si>
  <si>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</si>
  <si>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</si>
  <si>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</si>
  <si>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</si>
  <si>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</si>
  <si>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</si>
  <si>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</si>
  <si>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</si>
  <si>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</si>
  <si>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</si>
  <si>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</si>
  <si>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</si>
  <si>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</si>
  <si>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</si>
  <si>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</si>
  <si>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</si>
  <si>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</si>
  <si>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</si>
  <si>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</si>
  <si>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</si>
  <si>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</si>
  <si>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</si>
  <si>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</si>
  <si>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 Outcomes</t>
  </si>
  <si>
    <t>Unsuccessful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</si>
</sst>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17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19" fillId="0" borderId="0" xfId="0" applyFont="1"/>
    <xf numFmtId="9" fontId="0" fillId="0" borderId="0" xfId="42" applyFont="1"/>
    <xf numFmtId="0" fontId="20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0" xfId="0" applyBorder="1"/>
    <xf numFmtId="0" fontId="21" fillId="0" borderId="0" xfId="0" applyFont="1" applyFill="1" applyBorder="1" applyAlignment="1">
      <alignment horizontal="centerContinuous"/>
    </xf>
    <xf numFmtId="0" fontId="0" fillId="33" borderId="0" xfId="0" applyFill="1"/>
    <xf numFmtId="0" fontId="0" fillId="34" borderId="0" xfId="0" applyFill="1"/>
    <xf numFmtId="0" fontId="21" fillId="0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8175"/>
      <color rgb="FFFF4850"/>
      <color rgb="FFFF3737"/>
      <color rgb="FFFF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5-7949-9D28-DFDE72B7F09E}"/>
            </c:ext>
          </c:extLst>
        </c:ser>
        <c:ser>
          <c:idx val="1"/>
          <c:order val="1"/>
          <c:tx>
            <c:strRef>
              <c:f>'1'!$C$4:$C$5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5-7949-9D28-DFDE72B7F09E}"/>
            </c:ext>
          </c:extLst>
        </c:ser>
        <c:ser>
          <c:idx val="2"/>
          <c:order val="2"/>
          <c:tx>
            <c:strRef>
              <c:f>'1'!$D$4:$D$5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5-7949-9D28-DFDE72B7F09E}"/>
            </c:ext>
          </c:extLst>
        </c:ser>
        <c:ser>
          <c:idx val="3"/>
          <c:order val="3"/>
          <c:tx>
            <c:strRef>
              <c:f>'1'!$E$4:$E$5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5-7949-9D28-DFDE72B7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8103167"/>
        <c:axId val="1587729023"/>
      </c:barChart>
      <c:catAx>
        <c:axId val="15881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29023"/>
        <c:crosses val="autoZero"/>
        <c:auto val="1"/>
        <c:lblAlgn val="ctr"/>
        <c:lblOffset val="100"/>
        <c:noMultiLvlLbl val="0"/>
      </c:catAx>
      <c:valAx>
        <c:axId val="15877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[CrowdfundingBook.xlsx]2!PivotTable2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6-B240-9741-032609346D5C}"/>
            </c:ext>
          </c:extLst>
        </c:ser>
        <c:ser>
          <c:idx val="1"/>
          <c:order val="1"/>
          <c:tx>
            <c:strRef>
              <c:f>'2'!$C$4:$C$5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6-B240-9741-032609346D5C}"/>
            </c:ext>
          </c:extLst>
        </c:ser>
        <c:ser>
          <c:idx val="2"/>
          <c:order val="2"/>
          <c:tx>
            <c:strRef>
              <c:f>'2'!$D$4:$D$5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6-B240-9741-032609346D5C}"/>
            </c:ext>
          </c:extLst>
        </c:ser>
        <c:ser>
          <c:idx val="3"/>
          <c:order val="3"/>
          <c:tx>
            <c:strRef>
              <c:f>'2'!$E$4:$E$5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6-B240-9741-03260934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8795008"/>
        <c:axId val="498966336"/>
      </c:barChart>
      <c:catAx>
        <c:axId val="498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66336"/>
        <c:crosses val="autoZero"/>
        <c:auto val="1"/>
        <c:lblAlgn val="ctr"/>
        <c:lblOffset val="100"/>
        <c:noMultiLvlLbl val="0"/>
      </c:catAx>
      <c:valAx>
        <c:axId val="4989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D-B04A-9C7E-C244FB52ED46}"/>
            </c:ext>
          </c:extLst>
        </c:ser>
        <c:ser>
          <c:idx val="1"/>
          <c:order val="1"/>
          <c:tx>
            <c:strRef>
              <c:f>'3'!$D$4:$D$5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D-B04A-9C7E-C244FB52ED46}"/>
            </c:ext>
          </c:extLst>
        </c:ser>
        <c:ser>
          <c:idx val="2"/>
          <c:order val="2"/>
          <c:tx>
            <c:strRef>
              <c:f>'3'!$E$4:$E$5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D-B04A-9C7E-C244FB52E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193088"/>
        <c:axId val="586677312"/>
      </c:lineChart>
      <c:catAx>
        <c:axId val="6121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77312"/>
        <c:crosses val="autoZero"/>
        <c:auto val="1"/>
        <c:lblAlgn val="ctr"/>
        <c:lblOffset val="100"/>
        <c:noMultiLvlLbl val="0"/>
      </c:catAx>
      <c:valAx>
        <c:axId val="5866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'4'!$F$1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'4'!$F$2:$F$13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F-AA4D-BCFC-A133740E3B71}"/>
            </c:ext>
          </c:extLst>
        </c:ser>
        <c:ser>
          <c:idx val="5"/>
          <c:order val="1"/>
          <c:tx>
            <c:strRef>
              <c:f>'4'!$G$1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'4'!$G$2:$G$13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F-AA4D-BCFC-A133740E3B71}"/>
            </c:ext>
          </c:extLst>
        </c:ser>
        <c:ser>
          <c:idx val="6"/>
          <c:order val="2"/>
          <c:tx>
            <c:strRef>
              <c:f>'4'!$H$1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'4'!$H$2:$H$13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FF-AA4D-BCFC-A133740E3B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0351360"/>
        <c:axId val="1161209872"/>
      </c:lineChart>
      <c:catAx>
        <c:axId val="6203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09872"/>
        <c:crosses val="autoZero"/>
        <c:auto val="1"/>
        <c:lblAlgn val="ctr"/>
        <c:lblOffset val="100"/>
        <c:noMultiLvlLbl val="0"/>
      </c:catAx>
      <c:valAx>
        <c:axId val="116120987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0</xdr:row>
      <xdr:rowOff>95250</xdr:rowOff>
    </xdr:from>
    <xdr:to>
      <xdr:col>13</xdr:col>
      <xdr:colOff>488950</xdr:colOff>
      <xdr:row>13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14FC9-ED1B-D863-B708-16F409D6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5</xdr:row>
      <xdr:rowOff>171450</xdr:rowOff>
    </xdr:from>
    <xdr:to>
      <xdr:col>18</xdr:col>
      <xdr:colOff>571500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32F81-9C45-77B0-28E0-46C228C5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177800</xdr:rowOff>
    </xdr:from>
    <xdr:to>
      <xdr:col>12</xdr:col>
      <xdr:colOff>203200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A06D4-85FA-3A5E-49D3-91D457A2F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13</xdr:row>
      <xdr:rowOff>107950</xdr:rowOff>
    </xdr:from>
    <xdr:to>
      <xdr:col>8</xdr:col>
      <xdr:colOff>419100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0BEC51-C744-7B58-6D57-E359B3379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8.466610995369" createdVersion="8" refreshedVersion="8" minRefreshableVersion="3" recordCount="1000" xr:uid="{11E1B18C-7F2A-B646-A57F-8090E3DAA17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13021485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FD8F5-3DE2-DA44-A10E-BF61AF8DDA3C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dataField="1"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blurb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CF605-FB7C-D14D-BCC3-9A92365CDBC2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dataField="1"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blurb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05433-5D4B-5E41-AC30-3CE1160AA82D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56" activePane="bottomLeft" state="frozen"/>
      <selection pane="bottomLeft" activeCell="D3" sqref="D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8" max="8" width="13" bestFit="1" customWidth="1"/>
    <col min="9" max="9" width="16" style="5" bestFit="1" customWidth="1"/>
    <col min="12" max="13" width="11.1640625" bestFit="1" customWidth="1"/>
    <col min="14" max="14" width="21.83203125" style="13" bestFit="1" customWidth="1"/>
    <col min="15" max="15" width="21.83203125" style="13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2072</v>
      </c>
      <c r="O1" s="1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($E2/$D2)*100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($E3/$D3)*100</f>
        <v>1040</v>
      </c>
      <c r="G3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($E67/$D67)*100</f>
        <v>236.14754098360655</v>
      </c>
      <c r="G67" t="s">
        <v>20</v>
      </c>
      <c r="H67">
        <v>236</v>
      </c>
      <c r="I67" s="5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($E131/$D131)*100</f>
        <v>3.202693602693603</v>
      </c>
      <c r="G131" t="s">
        <v>74</v>
      </c>
      <c r="H131">
        <v>55</v>
      </c>
      <c r="I131" s="5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0">(((L131/60)/60)/24)+DATE(1970,1,1)</f>
        <v>42038.25</v>
      </c>
      <c r="O131" s="12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0"/>
        <v>41817.208333333336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($E195/$D195)*100</f>
        <v>45.636363636363633</v>
      </c>
      <c r="G195" t="s">
        <v>14</v>
      </c>
      <c r="H195">
        <v>65</v>
      </c>
      <c r="I195" s="5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4">(((L195/60)/60)/24)+DATE(1970,1,1)</f>
        <v>43198.208333333328</v>
      </c>
      <c r="O195" s="12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4"/>
        <v>42393.25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($E259/$D259)*100</f>
        <v>146</v>
      </c>
      <c r="G259" t="s">
        <v>20</v>
      </c>
      <c r="H259">
        <v>92</v>
      </c>
      <c r="I259" s="5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8">(((L259/60)/60)/24)+DATE(1970,1,1)</f>
        <v>41338.25</v>
      </c>
      <c r="O259" s="12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8"/>
        <v>40673.208333333336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($E323/$D323)*100</f>
        <v>94.144366197183089</v>
      </c>
      <c r="G323" t="s">
        <v>14</v>
      </c>
      <c r="H323">
        <v>2468</v>
      </c>
      <c r="I323" s="5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2">(((L323/60)/60)/24)+DATE(1970,1,1)</f>
        <v>40634.208333333336</v>
      </c>
      <c r="O323" s="12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2"/>
        <v>42776.25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($E387/$D387)*100</f>
        <v>146.16709511568124</v>
      </c>
      <c r="G387" t="s">
        <v>20</v>
      </c>
      <c r="H387">
        <v>1137</v>
      </c>
      <c r="I387" s="5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6">(((L387/60)/60)/24)+DATE(1970,1,1)</f>
        <v>43553.208333333328</v>
      </c>
      <c r="O387" s="12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6"/>
        <v>41378.208333333336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($E451/$D451)*100</f>
        <v>967</v>
      </c>
      <c r="G451" t="s">
        <v>20</v>
      </c>
      <c r="H451">
        <v>86</v>
      </c>
      <c r="I451" s="5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30">(((L451/60)/60)/24)+DATE(1970,1,1)</f>
        <v>43530.25</v>
      </c>
      <c r="O451" s="12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30"/>
        <v>41825.208333333336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($E515/$D515)*100</f>
        <v>39.277108433734945</v>
      </c>
      <c r="G515" t="s">
        <v>74</v>
      </c>
      <c r="H515">
        <v>35</v>
      </c>
      <c r="I515" s="5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4">(((L515/60)/60)/24)+DATE(1970,1,1)</f>
        <v>40430.208333333336</v>
      </c>
      <c r="O515" s="12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4"/>
        <v>43040.208333333328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($E579/$D579)*100</f>
        <v>18.853658536585368</v>
      </c>
      <c r="G579" t="s">
        <v>74</v>
      </c>
      <c r="H579">
        <v>37</v>
      </c>
      <c r="I579" s="5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8">(((L579/60)/60)/24)+DATE(1970,1,1)</f>
        <v>40613.25</v>
      </c>
      <c r="O579" s="12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8"/>
        <v>42387.25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($E643/$D643)*100</f>
        <v>119.96808510638297</v>
      </c>
      <c r="G643" t="s">
        <v>20</v>
      </c>
      <c r="H643">
        <v>194</v>
      </c>
      <c r="I643" s="5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2">(((L643/60)/60)/24)+DATE(1970,1,1)</f>
        <v>42786.25</v>
      </c>
      <c r="O643" s="12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2"/>
        <v>42555.208333333328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($E707/$D707)*100</f>
        <v>99.026517383618156</v>
      </c>
      <c r="G707" t="s">
        <v>14</v>
      </c>
      <c r="H707">
        <v>2025</v>
      </c>
      <c r="I707" s="5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6">(((L707/60)/60)/24)+DATE(1970,1,1)</f>
        <v>41619.25</v>
      </c>
      <c r="O707" s="12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6"/>
        <v>41619.25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($E771/$D771)*100</f>
        <v>86.867834394904463</v>
      </c>
      <c r="G771" t="s">
        <v>14</v>
      </c>
      <c r="H771">
        <v>3410</v>
      </c>
      <c r="I771" s="5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50">(((L771/60)/60)/24)+DATE(1970,1,1)</f>
        <v>41501.208333333336</v>
      </c>
      <c r="O771" s="12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50"/>
        <v>42299.208333333328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($E835/$D835)*100</f>
        <v>157.69117647058823</v>
      </c>
      <c r="G835" t="s">
        <v>20</v>
      </c>
      <c r="H835">
        <v>165</v>
      </c>
      <c r="I835" s="5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4">(((L835/60)/60)/24)+DATE(1970,1,1)</f>
        <v>40588.25</v>
      </c>
      <c r="O835" s="12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4"/>
        <v>40738.208333333336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($E899/$D899)*100</f>
        <v>27.693181818181817</v>
      </c>
      <c r="G899" t="s">
        <v>14</v>
      </c>
      <c r="H899">
        <v>27</v>
      </c>
      <c r="I899" s="5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8">(((L899/60)/60)/24)+DATE(1970,1,1)</f>
        <v>43583.208333333328</v>
      </c>
      <c r="O899" s="12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8"/>
        <v>42408.25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($E963/$D963)*100</f>
        <v>119.29824561403508</v>
      </c>
      <c r="G963" t="s">
        <v>20</v>
      </c>
      <c r="H963">
        <v>155</v>
      </c>
      <c r="I963" s="5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2">(((L963/60)/60)/24)+DATE(1970,1,1)</f>
        <v>40591.25</v>
      </c>
      <c r="O963" s="12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3737"/>
        <color rgb="FF92D050"/>
        <color theme="8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F05E-E60A-F441-A166-1493B34CBC72}">
  <dimension ref="A2:F15"/>
  <sheetViews>
    <sheetView workbookViewId="0">
      <selection activeCell="E16" sqref="E16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9" t="s">
        <v>6</v>
      </c>
      <c r="B2" t="s">
        <v>2070</v>
      </c>
    </row>
    <row r="4" spans="1:6" x14ac:dyDescent="0.2">
      <c r="A4" s="9" t="s">
        <v>2069</v>
      </c>
      <c r="B4" s="9" t="s">
        <v>2068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">
      <c r="A7" s="10" t="s">
        <v>2033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">
      <c r="A8" s="10" t="s">
        <v>2050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">
      <c r="A9" s="10" t="s">
        <v>2064</v>
      </c>
      <c r="B9" s="8"/>
      <c r="C9" s="8"/>
      <c r="D9" s="8"/>
      <c r="E9" s="8">
        <v>4</v>
      </c>
      <c r="F9" s="8">
        <v>4</v>
      </c>
    </row>
    <row r="10" spans="1:6" x14ac:dyDescent="0.2">
      <c r="A10" s="10" t="s">
        <v>2035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">
      <c r="A11" s="10" t="s">
        <v>2054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">
      <c r="A12" s="10" t="s">
        <v>2047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">
      <c r="A13" s="10" t="s">
        <v>2037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">
      <c r="A14" s="10" t="s">
        <v>2039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">
      <c r="A15" s="10" t="s">
        <v>2067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04F3-B83B-0D45-8B0E-1AF84E88C002}">
  <dimension ref="A1:F30"/>
  <sheetViews>
    <sheetView workbookViewId="0">
      <selection activeCell="G10" sqref="G1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2031</v>
      </c>
      <c r="B1" t="s">
        <v>2070</v>
      </c>
    </row>
    <row r="2" spans="1:6" x14ac:dyDescent="0.2">
      <c r="A2" s="9" t="s">
        <v>6</v>
      </c>
      <c r="B2" t="s">
        <v>2070</v>
      </c>
    </row>
    <row r="4" spans="1:6" x14ac:dyDescent="0.2">
      <c r="A4" s="9" t="s">
        <v>2069</v>
      </c>
      <c r="B4" s="9" t="s">
        <v>2068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10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10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10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10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10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10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10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10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10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10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10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10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10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10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10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10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10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10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10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10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295B-2584-5B4A-ABDB-9E242F59D519}">
  <dimension ref="B1:F18"/>
  <sheetViews>
    <sheetView workbookViewId="0">
      <selection activeCell="E39" sqref="E39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9.5" bestFit="1" customWidth="1"/>
    <col min="6" max="7" width="10.83203125" bestFit="1" customWidth="1"/>
    <col min="8" max="8" width="15.5" bestFit="1" customWidth="1"/>
  </cols>
  <sheetData>
    <row r="1" spans="2:6" x14ac:dyDescent="0.2">
      <c r="B1" s="9" t="s">
        <v>2031</v>
      </c>
      <c r="C1" t="s">
        <v>2070</v>
      </c>
    </row>
    <row r="2" spans="2:6" x14ac:dyDescent="0.2">
      <c r="B2" s="9" t="s">
        <v>2086</v>
      </c>
      <c r="C2" t="s">
        <v>2070</v>
      </c>
    </row>
    <row r="4" spans="2:6" x14ac:dyDescent="0.2">
      <c r="B4" s="9" t="s">
        <v>2071</v>
      </c>
      <c r="C4" s="9" t="s">
        <v>2068</v>
      </c>
    </row>
    <row r="5" spans="2:6" x14ac:dyDescent="0.2">
      <c r="B5" s="9" t="s">
        <v>2066</v>
      </c>
      <c r="C5" t="s">
        <v>74</v>
      </c>
      <c r="D5" t="s">
        <v>14</v>
      </c>
      <c r="E5" t="s">
        <v>20</v>
      </c>
      <c r="F5" t="s">
        <v>2067</v>
      </c>
    </row>
    <row r="6" spans="2:6" x14ac:dyDescent="0.2">
      <c r="B6" s="14" t="s">
        <v>2074</v>
      </c>
      <c r="C6" s="8">
        <v>6</v>
      </c>
      <c r="D6" s="8">
        <v>36</v>
      </c>
      <c r="E6" s="8">
        <v>49</v>
      </c>
      <c r="F6" s="8">
        <v>91</v>
      </c>
    </row>
    <row r="7" spans="2:6" x14ac:dyDescent="0.2">
      <c r="B7" s="14" t="s">
        <v>2075</v>
      </c>
      <c r="C7" s="8">
        <v>7</v>
      </c>
      <c r="D7" s="8">
        <v>28</v>
      </c>
      <c r="E7" s="8">
        <v>44</v>
      </c>
      <c r="F7" s="8">
        <v>79</v>
      </c>
    </row>
    <row r="8" spans="2:6" x14ac:dyDescent="0.2">
      <c r="B8" s="14" t="s">
        <v>2076</v>
      </c>
      <c r="C8" s="8">
        <v>4</v>
      </c>
      <c r="D8" s="8">
        <v>33</v>
      </c>
      <c r="E8" s="8">
        <v>49</v>
      </c>
      <c r="F8" s="8">
        <v>86</v>
      </c>
    </row>
    <row r="9" spans="2:6" x14ac:dyDescent="0.2">
      <c r="B9" s="14" t="s">
        <v>2077</v>
      </c>
      <c r="C9" s="8">
        <v>1</v>
      </c>
      <c r="D9" s="8">
        <v>30</v>
      </c>
      <c r="E9" s="8">
        <v>46</v>
      </c>
      <c r="F9" s="8">
        <v>77</v>
      </c>
    </row>
    <row r="10" spans="2:6" x14ac:dyDescent="0.2">
      <c r="B10" s="14" t="s">
        <v>2078</v>
      </c>
      <c r="C10" s="8">
        <v>3</v>
      </c>
      <c r="D10" s="8">
        <v>35</v>
      </c>
      <c r="E10" s="8">
        <v>46</v>
      </c>
      <c r="F10" s="8">
        <v>84</v>
      </c>
    </row>
    <row r="11" spans="2:6" x14ac:dyDescent="0.2">
      <c r="B11" s="14" t="s">
        <v>2079</v>
      </c>
      <c r="C11" s="8">
        <v>3</v>
      </c>
      <c r="D11" s="8">
        <v>28</v>
      </c>
      <c r="E11" s="8">
        <v>55</v>
      </c>
      <c r="F11" s="8">
        <v>86</v>
      </c>
    </row>
    <row r="12" spans="2:6" x14ac:dyDescent="0.2">
      <c r="B12" s="14" t="s">
        <v>2080</v>
      </c>
      <c r="C12" s="8">
        <v>4</v>
      </c>
      <c r="D12" s="8">
        <v>31</v>
      </c>
      <c r="E12" s="8">
        <v>58</v>
      </c>
      <c r="F12" s="8">
        <v>93</v>
      </c>
    </row>
    <row r="13" spans="2:6" x14ac:dyDescent="0.2">
      <c r="B13" s="14" t="s">
        <v>2081</v>
      </c>
      <c r="C13" s="8">
        <v>8</v>
      </c>
      <c r="D13" s="8">
        <v>35</v>
      </c>
      <c r="E13" s="8">
        <v>41</v>
      </c>
      <c r="F13" s="8">
        <v>84</v>
      </c>
    </row>
    <row r="14" spans="2:6" x14ac:dyDescent="0.2">
      <c r="B14" s="14" t="s">
        <v>2082</v>
      </c>
      <c r="C14" s="8">
        <v>5</v>
      </c>
      <c r="D14" s="8">
        <v>23</v>
      </c>
      <c r="E14" s="8">
        <v>45</v>
      </c>
      <c r="F14" s="8">
        <v>73</v>
      </c>
    </row>
    <row r="15" spans="2:6" x14ac:dyDescent="0.2">
      <c r="B15" s="14" t="s">
        <v>2083</v>
      </c>
      <c r="C15" s="8">
        <v>6</v>
      </c>
      <c r="D15" s="8">
        <v>26</v>
      </c>
      <c r="E15" s="8">
        <v>45</v>
      </c>
      <c r="F15" s="8">
        <v>77</v>
      </c>
    </row>
    <row r="16" spans="2:6" x14ac:dyDescent="0.2">
      <c r="B16" s="14" t="s">
        <v>2084</v>
      </c>
      <c r="C16" s="8">
        <v>3</v>
      </c>
      <c r="D16" s="8">
        <v>27</v>
      </c>
      <c r="E16" s="8">
        <v>45</v>
      </c>
      <c r="F16" s="8">
        <v>75</v>
      </c>
    </row>
    <row r="17" spans="2:6" x14ac:dyDescent="0.2">
      <c r="B17" s="14" t="s">
        <v>2085</v>
      </c>
      <c r="C17" s="8">
        <v>7</v>
      </c>
      <c r="D17" s="8">
        <v>32</v>
      </c>
      <c r="E17" s="8">
        <v>42</v>
      </c>
      <c r="F17" s="8">
        <v>81</v>
      </c>
    </row>
    <row r="18" spans="2:6" x14ac:dyDescent="0.2">
      <c r="B18" s="14" t="s">
        <v>2067</v>
      </c>
      <c r="C18" s="8">
        <v>57</v>
      </c>
      <c r="D18" s="8">
        <v>364</v>
      </c>
      <c r="E18" s="8">
        <v>565</v>
      </c>
      <c r="F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A5A2-5624-1D4E-B2C6-B9D949DA1F63}">
  <dimension ref="A1:N14"/>
  <sheetViews>
    <sheetView tabSelected="1" workbookViewId="0">
      <selection activeCell="I21" sqref="I21"/>
    </sheetView>
  </sheetViews>
  <sheetFormatPr baseColWidth="10" defaultRowHeight="16" x14ac:dyDescent="0.2"/>
  <cols>
    <col min="1" max="1" width="17.33203125" bestFit="1" customWidth="1"/>
    <col min="2" max="2" width="16.6640625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14" s="15" customFormat="1" x14ac:dyDescent="0.2">
      <c r="A1" s="15" t="s">
        <v>2087</v>
      </c>
      <c r="B1" s="15" t="s">
        <v>2088</v>
      </c>
      <c r="C1" s="15" t="s">
        <v>2089</v>
      </c>
      <c r="D1" s="15" t="s">
        <v>2090</v>
      </c>
      <c r="E1" s="15" t="s">
        <v>2091</v>
      </c>
      <c r="F1" s="15" t="s">
        <v>2092</v>
      </c>
      <c r="G1" s="15" t="s">
        <v>2093</v>
      </c>
      <c r="H1" s="15" t="s">
        <v>2094</v>
      </c>
    </row>
    <row r="2" spans="1:14" x14ac:dyDescent="0.2">
      <c r="A2" t="s">
        <v>2095</v>
      </c>
      <c r="B2">
        <f>COUNTIFS(Crowdfunding!$G2:$G1001,"=successful",Crowdfunding!$D2:$D1001,"&lt;1000")</f>
        <v>30</v>
      </c>
      <c r="C2">
        <f>COUNTIFS(Crowdfunding!$G$2:$G$1001,"=failed",Crowdfunding!$D$2:$D$1001,"&lt;1000")</f>
        <v>20</v>
      </c>
      <c r="D2">
        <f>COUNTIFS(Crowdfunding!$G$2:$G$1001,"=canceled",Crowdfunding!$D$2:$D$1001,"&lt;1000")</f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  <c r="J2" s="18"/>
      <c r="K2" s="18"/>
      <c r="L2" s="18"/>
      <c r="M2" s="18"/>
      <c r="N2" s="18"/>
    </row>
    <row r="3" spans="1:14" x14ac:dyDescent="0.2">
      <c r="A3" t="s">
        <v>2096</v>
      </c>
      <c r="B3">
        <f>COUNTIFS(Crowdfunding!$G$2:$G$1001,"=successful",Crowdfunding!$D$2:$D$1001,"&gt;999",Crowdfunding!$D$2:$D$1001,"&lt;=4999")</f>
        <v>191</v>
      </c>
      <c r="C3">
        <f>COUNTIFS(Crowdfunding!$G$2:$G$1001,"=failed",Crowdfunding!$D$2:$D$1001,"&gt;999",Crowdfunding!$D$2:$D$1001,"&lt;=4999")</f>
        <v>38</v>
      </c>
      <c r="D3">
        <f>COUNTIFS(Crowdfunding!$G$2:$G$1001,"=canceled",Crowdfunding!$D$2:$D$1001,"&gt;999",Crowdfunding!$D$2:$D$1001,"&lt;=4999")</f>
        <v>2</v>
      </c>
      <c r="E3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  <c r="J3" s="16"/>
      <c r="K3" s="16"/>
      <c r="L3" s="16"/>
      <c r="M3" s="16"/>
      <c r="N3" s="16"/>
    </row>
    <row r="4" spans="1:14" x14ac:dyDescent="0.2">
      <c r="A4" t="s">
        <v>2097</v>
      </c>
      <c r="B4">
        <f>COUNTIFS(Crowdfunding!$G$2:$G$1001,"=successful",Crowdfunding!$D$2:$D$1001,"&gt;4999",Crowdfunding!$D$2:$D$1001,"&lt;9999")</f>
        <v>164</v>
      </c>
      <c r="C4">
        <f>COUNTIFS(Crowdfunding!$G$2:$G$1001,"=failed",Crowdfunding!$D$2:$D$1001,"&gt;4999",Crowdfunding!$D$2:$D$1001,"&lt;=9999")</f>
        <v>126</v>
      </c>
      <c r="D4">
        <f>COUNTIFS(Crowdfunding!$G$2:$G$1001,"=canceled",Crowdfunding!$D$2:$D$1001,"&gt;4999",Crowdfunding!$D2:$D1001,"&lt;=9999")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  <c r="J4" s="16"/>
      <c r="K4" s="16"/>
      <c r="L4" s="16"/>
      <c r="M4" s="16"/>
      <c r="N4" s="16"/>
    </row>
    <row r="5" spans="1:14" x14ac:dyDescent="0.2">
      <c r="A5" t="s">
        <v>2098</v>
      </c>
      <c r="B5">
        <f>COUNTIFS(Crowdfunding!$G$2:$G$1001,"=successful",Crowdfunding!$D$2:$D$1001,"&gt;9999",Crowdfunding!$D$2:$D$1001,"&lt;=14999")</f>
        <v>4</v>
      </c>
      <c r="C5">
        <f>COUNTIFS(Crowdfunding!$G$2:$G$1001,"=failed",Crowdfunding!$D$2:$D$1001,"&gt;9999",Crowdfunding!$D$2:$D$1001,"&lt;=14999")</f>
        <v>5</v>
      </c>
      <c r="D5">
        <f>COUNTIFS(Crowdfunding!$G2:$G1001,"=canceled",Crowdfunding!$D$2:$D$1001,"&gt;9999",Crowdfunding!$D2:$D1001,"&lt;=14999")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  <c r="J5" s="16"/>
      <c r="K5" s="16"/>
      <c r="L5" s="16"/>
      <c r="M5" s="16"/>
      <c r="N5" s="16"/>
    </row>
    <row r="6" spans="1:14" x14ac:dyDescent="0.2">
      <c r="A6" t="s">
        <v>2099</v>
      </c>
      <c r="B6">
        <f>COUNTIFS(Crowdfunding!$G$2:$G$1001,"=successful",Crowdfunding!$D$2:$D$1001,"&gt;14999",Crowdfunding!$D$2:$D$1001,"&lt;=19999")</f>
        <v>10</v>
      </c>
      <c r="C6">
        <f>COUNTIFS(Crowdfunding!$G$2:$G$1001,"=failed",Crowdfunding!$D$2:$D$1001,"&gt;14999",Crowdfunding!$D$2:$D$1001,"&lt;=19999")</f>
        <v>0</v>
      </c>
      <c r="D6">
        <f>COUNTIFS(Crowdfunding!$G2:$G1001,"=canceled",Crowdfunding!$D$2:$D$1001,"&gt;14999",Crowdfunding!$D$2:$D$1001,"&lt;=19999")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  <c r="J6" s="16"/>
      <c r="K6" s="16"/>
      <c r="L6" s="16"/>
      <c r="M6" s="16"/>
      <c r="N6" s="16"/>
    </row>
    <row r="7" spans="1:14" x14ac:dyDescent="0.2">
      <c r="A7" t="s">
        <v>2100</v>
      </c>
      <c r="B7">
        <f>COUNTIFS(Crowdfunding!$G$2:$G$1001,"=successful",Crowdfunding!$D$2:$D$1001,"&gt;19999",Crowdfunding!$D$2:$D$1001,"&lt;=24999")</f>
        <v>7</v>
      </c>
      <c r="C7">
        <f>COUNTIFS(Crowdfunding!$G$2:$G$1001,"=failed",Crowdfunding!$D$2:$D$1001,"&gt;19999",Crowdfunding!$D$2:$D$1001,"&lt;=24999")</f>
        <v>0</v>
      </c>
      <c r="D7">
        <f>COUNTIFS(Crowdfunding!$G2:$G1001,"=canceled",Crowdfunding!$D2:$D1001,"&gt;19999",Crowdfunding!$D2:$D1001,"&lt;=24999")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  <c r="J7" s="16"/>
      <c r="K7" s="16"/>
      <c r="L7" s="16"/>
      <c r="M7" s="16"/>
      <c r="N7" s="16"/>
    </row>
    <row r="8" spans="1:14" x14ac:dyDescent="0.2">
      <c r="A8" t="s">
        <v>2101</v>
      </c>
      <c r="B8">
        <f>COUNTIFS(Crowdfunding!$G$2:$G$1001,"=successful",Crowdfunding!$D$2:$D$1001,"&gt;24999",Crowdfunding!$D$2:$D$1001,"&lt;=29999")</f>
        <v>11</v>
      </c>
      <c r="C8">
        <f>COUNTIFS(Crowdfunding!$G$2:$G$1001,"=failed",Crowdfunding!$D$2:$D$1001,"&gt;24999",Crowdfunding!$D$2:$D$1001,"&lt;=29999")</f>
        <v>3</v>
      </c>
      <c r="D8">
        <f>COUNTIFS(Crowdfunding!$G2:$G1001,"=canceled",Crowdfunding!$D2:$D1001,"&gt;24999",Crowdfunding!$D2:$D1001,"&lt;=29999")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  <c r="J8" s="16"/>
      <c r="K8" s="16"/>
      <c r="L8" s="16"/>
      <c r="M8" s="16"/>
      <c r="N8" s="16"/>
    </row>
    <row r="9" spans="1:14" x14ac:dyDescent="0.2">
      <c r="A9" t="s">
        <v>2102</v>
      </c>
      <c r="B9">
        <f>COUNTIFS(Crowdfunding!$G$2:$G$1001,"=successful",Crowdfunding!$D$2:$D$1001,"&gt;29999",Crowdfunding!$D$2:$D$1001,"&lt;=34999")</f>
        <v>7</v>
      </c>
      <c r="C9">
        <f>COUNTIFS(Crowdfunding!$G$2:$G$1001,"=failed",Crowdfunding!$D$2:$D$1001,"&gt;29999",Crowdfunding!$D$2:$D$1001,"&lt;=34999")</f>
        <v>0</v>
      </c>
      <c r="D9">
        <f>COUNTIFS(Crowdfunding!$G2:$G1001,"=canceled",Crowdfunding!$D2:$D1001,"&gt;29999",Crowdfunding!$D2:$D1001,"&lt;=34999")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  <c r="J9" s="16"/>
      <c r="K9" s="16"/>
      <c r="L9" s="16"/>
      <c r="M9" s="16"/>
      <c r="N9" s="16"/>
    </row>
    <row r="10" spans="1:14" x14ac:dyDescent="0.2">
      <c r="A10" t="s">
        <v>2103</v>
      </c>
      <c r="B10">
        <f>COUNTIFS(Crowdfunding!$G$2:$G$1001,"=successful",Crowdfunding!$D$2:$D$1001,"&gt;34999",Crowdfunding!$D$2:$D$1001,"&lt;=39999")</f>
        <v>8</v>
      </c>
      <c r="C10">
        <f>COUNTIFS(Crowdfunding!$G$2:$G$1001,"=failed",Crowdfunding!$D$2:$D$1001,"&gt;34999",Crowdfunding!$D$2:$D$1001,"&lt;=39999")</f>
        <v>3</v>
      </c>
      <c r="D10">
        <f>COUNTIFS(Crowdfunding!$G2:$G1001,"=canceled",Crowdfunding!$D2:$D1001,"&gt;34999",Crowdfunding!$D2:$D1001,"&lt;=39999")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  <c r="J10" s="16"/>
      <c r="K10" s="16"/>
      <c r="L10" s="16"/>
      <c r="M10" s="16"/>
      <c r="N10" s="16"/>
    </row>
    <row r="11" spans="1:14" x14ac:dyDescent="0.2">
      <c r="A11" t="s">
        <v>2104</v>
      </c>
      <c r="B11">
        <f>COUNTIFS(Crowdfunding!$G$2:$G$1001,"=successful",Crowdfunding!$D$2:$D$1001,"&gt;39999",Crowdfunding!$D$2:$D$1001,"&lt;=44999")</f>
        <v>11</v>
      </c>
      <c r="C11">
        <f>COUNTIFS(Crowdfunding!$G$2:$G$1001,"=failed",Crowdfunding!$D$2:$D$1001,"&gt;39999",Crowdfunding!$D$2:$D$1001,"&lt;=44999")</f>
        <v>3</v>
      </c>
      <c r="D11">
        <f>COUNTIFS(Crowdfunding!$G$2:$G$1001,"=canceled",Crowdfunding!$D$2:$D$1001,"&gt;39999",Crowdfunding!$D$2:$D$1001,"&lt;=44999")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  <c r="J11" s="16"/>
      <c r="K11" s="16"/>
      <c r="L11" s="16"/>
      <c r="M11" s="16"/>
      <c r="N11" s="16"/>
    </row>
    <row r="12" spans="1:14" x14ac:dyDescent="0.2">
      <c r="A12" t="s">
        <v>2105</v>
      </c>
      <c r="B12">
        <f>COUNTIFS(Crowdfunding!$G$2:$G$1001,"=successful",Crowdfunding!$D$2:$D$1001,"&gt;44999",Crowdfunding!$D$2:$D$1001,"&lt;=49999")</f>
        <v>8</v>
      </c>
      <c r="C12">
        <f>COUNTIFS(Crowdfunding!$G$2:$G$1001,"=failed",Crowdfunding!$D$2:$D$1001,"&gt;44999",Crowdfunding!$D$2:$D$1001,"&lt;=49999")</f>
        <v>3</v>
      </c>
      <c r="D12">
        <f>COUNTIFS(Crowdfunding!$G$2:$G$1001,"=canceled",Crowdfunding!$D$2:$D$1001,"&gt;44999",Crowdfunding!$D$2:$D$1001,"&lt;=49999")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  <c r="J12" s="16"/>
      <c r="K12" s="16"/>
      <c r="L12" s="16"/>
      <c r="M12" s="16"/>
      <c r="N12" s="16"/>
    </row>
    <row r="13" spans="1:14" x14ac:dyDescent="0.2">
      <c r="A13" t="s">
        <v>2106</v>
      </c>
      <c r="B13">
        <f>COUNTIFS(Crowdfunding!$G$2:$G$1001,"=successful",Crowdfunding!$D$2:$D$1001,"&gt;50000")</f>
        <v>114</v>
      </c>
      <c r="C13">
        <f>COUNTIFS(Crowdfunding!$G$2:$G$1001,"=failed",Crowdfunding!$D$2:$D$1001,"&gt;50000")</f>
        <v>163</v>
      </c>
      <c r="D13">
        <f>COUNTIFS(Crowdfunding!$G$2:$G$1001,"=canceled",Crowdfunding!$D$2:$D$1001,"&gt;49999")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  <c r="J13" s="16"/>
      <c r="K13" s="16"/>
      <c r="L13" s="16"/>
      <c r="M13" s="16"/>
      <c r="N13" s="16"/>
    </row>
    <row r="14" spans="1:14" x14ac:dyDescent="0.2">
      <c r="J14" s="16"/>
      <c r="K14" s="16"/>
      <c r="L14" s="16"/>
      <c r="M14" s="16"/>
      <c r="N14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3692-EB12-064F-BAD6-153A69EE0C43}">
  <dimension ref="A1:K26"/>
  <sheetViews>
    <sheetView workbookViewId="0">
      <selection activeCell="J31" sqref="J31"/>
    </sheetView>
  </sheetViews>
  <sheetFormatPr baseColWidth="10" defaultRowHeight="16" x14ac:dyDescent="0.2"/>
  <cols>
    <col min="1" max="1" width="16.83203125" bestFit="1" customWidth="1"/>
    <col min="2" max="2" width="12.83203125" bestFit="1" customWidth="1"/>
    <col min="4" max="4" width="16.83203125" bestFit="1" customWidth="1"/>
    <col min="5" max="5" width="12.83203125" bestFit="1" customWidth="1"/>
  </cols>
  <sheetData>
    <row r="1" spans="1:11" x14ac:dyDescent="0.2">
      <c r="A1" t="s">
        <v>4</v>
      </c>
      <c r="B1" t="s">
        <v>5</v>
      </c>
      <c r="D1" t="s">
        <v>4</v>
      </c>
      <c r="E1" t="s">
        <v>5</v>
      </c>
      <c r="H1" s="21"/>
      <c r="I1" s="21"/>
      <c r="J1" s="21"/>
      <c r="K1" s="21"/>
    </row>
    <row r="2" spans="1:11" x14ac:dyDescent="0.2">
      <c r="A2" s="23" t="s">
        <v>20</v>
      </c>
      <c r="B2">
        <v>158</v>
      </c>
      <c r="D2" s="24" t="s">
        <v>14</v>
      </c>
      <c r="E2">
        <v>0</v>
      </c>
      <c r="H2" s="21"/>
      <c r="I2" s="21"/>
      <c r="J2" s="21"/>
      <c r="K2" s="21"/>
    </row>
    <row r="3" spans="1:11" x14ac:dyDescent="0.2">
      <c r="A3" s="23" t="s">
        <v>20</v>
      </c>
      <c r="B3">
        <v>1425</v>
      </c>
      <c r="D3" s="24" t="s">
        <v>14</v>
      </c>
      <c r="E3">
        <v>24</v>
      </c>
      <c r="H3" s="21"/>
      <c r="I3" s="22"/>
      <c r="J3" s="22"/>
      <c r="K3" s="21"/>
    </row>
    <row r="4" spans="1:11" x14ac:dyDescent="0.2">
      <c r="A4" s="23" t="s">
        <v>20</v>
      </c>
      <c r="B4">
        <v>174</v>
      </c>
      <c r="D4" s="24" t="s">
        <v>14</v>
      </c>
      <c r="E4">
        <v>53</v>
      </c>
      <c r="H4" s="21"/>
      <c r="I4" s="19"/>
      <c r="J4" s="19"/>
      <c r="K4" s="21"/>
    </row>
    <row r="5" spans="1:11" x14ac:dyDescent="0.2">
      <c r="A5" s="23" t="s">
        <v>20</v>
      </c>
      <c r="B5">
        <v>227</v>
      </c>
      <c r="D5" s="24" t="s">
        <v>14</v>
      </c>
      <c r="E5">
        <v>18</v>
      </c>
      <c r="H5" s="21"/>
      <c r="I5" s="19"/>
      <c r="J5" s="19"/>
      <c r="K5" s="21"/>
    </row>
    <row r="6" spans="1:11" x14ac:dyDescent="0.2">
      <c r="A6" s="23" t="s">
        <v>20</v>
      </c>
      <c r="B6">
        <v>220</v>
      </c>
      <c r="D6" s="24" t="s">
        <v>14</v>
      </c>
      <c r="E6">
        <v>44</v>
      </c>
      <c r="H6" s="21"/>
      <c r="I6" s="19"/>
      <c r="J6" s="19"/>
      <c r="K6" s="21"/>
    </row>
    <row r="7" spans="1:11" x14ac:dyDescent="0.2">
      <c r="A7" s="23" t="s">
        <v>20</v>
      </c>
      <c r="B7">
        <v>98</v>
      </c>
      <c r="D7" s="24" t="s">
        <v>14</v>
      </c>
      <c r="E7">
        <v>27</v>
      </c>
      <c r="H7" s="21"/>
      <c r="I7" s="19"/>
      <c r="J7" s="19"/>
      <c r="K7" s="21"/>
    </row>
    <row r="8" spans="1:11" x14ac:dyDescent="0.2">
      <c r="A8" s="23" t="s">
        <v>20</v>
      </c>
      <c r="B8">
        <v>100</v>
      </c>
      <c r="D8" s="24" t="s">
        <v>14</v>
      </c>
      <c r="E8">
        <v>55</v>
      </c>
      <c r="H8" s="21"/>
      <c r="I8" s="19"/>
      <c r="J8" s="19"/>
      <c r="K8" s="21"/>
    </row>
    <row r="9" spans="1:11" x14ac:dyDescent="0.2">
      <c r="A9" s="23" t="s">
        <v>20</v>
      </c>
      <c r="B9">
        <v>1249</v>
      </c>
      <c r="D9" s="24" t="s">
        <v>14</v>
      </c>
      <c r="E9">
        <v>200</v>
      </c>
      <c r="H9" s="21"/>
      <c r="I9" s="19"/>
      <c r="J9" s="19"/>
      <c r="K9" s="21"/>
    </row>
    <row r="10" spans="1:11" x14ac:dyDescent="0.2">
      <c r="A10" s="23" t="s">
        <v>20</v>
      </c>
      <c r="B10">
        <v>1396</v>
      </c>
      <c r="D10" s="24" t="s">
        <v>14</v>
      </c>
      <c r="E10">
        <v>452</v>
      </c>
      <c r="H10" s="21"/>
      <c r="I10" s="19"/>
      <c r="J10" s="19"/>
      <c r="K10" s="21"/>
    </row>
    <row r="11" spans="1:11" ht="17" thickBot="1" x14ac:dyDescent="0.25">
      <c r="C11" s="26"/>
      <c r="H11" s="21"/>
      <c r="I11" s="19"/>
      <c r="J11" s="19"/>
      <c r="K11" s="21"/>
    </row>
    <row r="12" spans="1:11" x14ac:dyDescent="0.2">
      <c r="A12" s="25" t="s">
        <v>2120</v>
      </c>
      <c r="B12" s="25"/>
      <c r="C12" s="27"/>
      <c r="D12" s="25" t="s">
        <v>2121</v>
      </c>
      <c r="E12" s="25"/>
      <c r="F12" s="28"/>
      <c r="H12" s="21"/>
      <c r="I12" s="19"/>
      <c r="J12" s="19"/>
      <c r="K12" s="21"/>
    </row>
    <row r="13" spans="1:11" x14ac:dyDescent="0.2">
      <c r="A13" s="19"/>
      <c r="B13" s="19"/>
      <c r="C13" s="29"/>
      <c r="D13" s="19"/>
      <c r="E13" s="19"/>
      <c r="F13" s="28"/>
      <c r="H13" s="21"/>
      <c r="I13" s="19"/>
      <c r="J13" s="19"/>
      <c r="K13" s="21"/>
    </row>
    <row r="14" spans="1:11" x14ac:dyDescent="0.2">
      <c r="A14" s="19" t="s">
        <v>2107</v>
      </c>
      <c r="B14" s="19">
        <v>560.77777777777783</v>
      </c>
      <c r="C14" s="30"/>
      <c r="D14" s="19" t="s">
        <v>2107</v>
      </c>
      <c r="E14" s="19">
        <v>97</v>
      </c>
      <c r="F14" s="28"/>
      <c r="H14" s="21"/>
      <c r="I14" s="19"/>
      <c r="J14" s="19"/>
      <c r="K14" s="21"/>
    </row>
    <row r="15" spans="1:11" x14ac:dyDescent="0.2">
      <c r="A15" s="19" t="s">
        <v>2108</v>
      </c>
      <c r="B15" s="19">
        <v>200.13778432882029</v>
      </c>
      <c r="C15" s="30"/>
      <c r="D15" s="19" t="s">
        <v>2108</v>
      </c>
      <c r="E15" s="19">
        <v>48.451292839074767</v>
      </c>
      <c r="F15" s="28"/>
      <c r="H15" s="21"/>
      <c r="I15" s="19"/>
      <c r="J15" s="19"/>
      <c r="K15" s="21"/>
    </row>
    <row r="16" spans="1:11" x14ac:dyDescent="0.2">
      <c r="A16" s="19" t="s">
        <v>2109</v>
      </c>
      <c r="B16" s="19">
        <v>220</v>
      </c>
      <c r="C16" s="30"/>
      <c r="D16" s="19" t="s">
        <v>2109</v>
      </c>
      <c r="E16" s="19">
        <v>44</v>
      </c>
      <c r="F16" s="28"/>
      <c r="H16" s="21"/>
      <c r="I16" s="19"/>
      <c r="J16" s="19"/>
      <c r="K16" s="21"/>
    </row>
    <row r="17" spans="1:11" x14ac:dyDescent="0.2">
      <c r="A17" s="19" t="s">
        <v>2110</v>
      </c>
      <c r="B17" s="19" t="e">
        <v>#N/A</v>
      </c>
      <c r="C17" s="30"/>
      <c r="D17" s="19" t="s">
        <v>2110</v>
      </c>
      <c r="E17" s="19" t="e">
        <v>#N/A</v>
      </c>
      <c r="F17" s="28"/>
      <c r="H17" s="21"/>
      <c r="I17" s="19"/>
      <c r="J17" s="19"/>
      <c r="K17" s="21"/>
    </row>
    <row r="18" spans="1:11" x14ac:dyDescent="0.2">
      <c r="A18" s="19" t="s">
        <v>2111</v>
      </c>
      <c r="B18" s="19">
        <v>600.41335298646084</v>
      </c>
      <c r="C18" s="30"/>
      <c r="D18" s="19" t="s">
        <v>2111</v>
      </c>
      <c r="E18" s="19">
        <v>145.3538785172243</v>
      </c>
      <c r="F18" s="28"/>
      <c r="H18" s="21"/>
      <c r="I18" s="21"/>
      <c r="J18" s="21"/>
      <c r="K18" s="21"/>
    </row>
    <row r="19" spans="1:11" x14ac:dyDescent="0.2">
      <c r="A19" s="19" t="s">
        <v>2112</v>
      </c>
      <c r="B19" s="19">
        <v>360496.19444444444</v>
      </c>
      <c r="C19" s="30"/>
      <c r="D19" s="19" t="s">
        <v>2112</v>
      </c>
      <c r="E19" s="19">
        <v>21127.75</v>
      </c>
      <c r="F19" s="28"/>
      <c r="H19" s="21"/>
      <c r="I19" s="21"/>
      <c r="J19" s="21"/>
      <c r="K19" s="21"/>
    </row>
    <row r="20" spans="1:11" x14ac:dyDescent="0.2">
      <c r="A20" s="19" t="s">
        <v>2113</v>
      </c>
      <c r="B20" s="19">
        <v>-1.6150625390912636</v>
      </c>
      <c r="C20" s="30"/>
      <c r="D20" s="19" t="s">
        <v>2113</v>
      </c>
      <c r="E20" s="19">
        <v>5.143282412032633</v>
      </c>
      <c r="F20" s="28"/>
      <c r="H20" s="21"/>
      <c r="I20" s="21"/>
      <c r="J20" s="21"/>
      <c r="K20" s="21"/>
    </row>
    <row r="21" spans="1:11" x14ac:dyDescent="0.2">
      <c r="A21" s="19" t="s">
        <v>2114</v>
      </c>
      <c r="B21" s="19">
        <v>0.85922797970603548</v>
      </c>
      <c r="C21" s="30"/>
      <c r="D21" s="19" t="s">
        <v>2114</v>
      </c>
      <c r="E21" s="19">
        <v>2.2704997457251181</v>
      </c>
      <c r="F21" s="28"/>
      <c r="H21" s="21"/>
      <c r="I21" s="21"/>
      <c r="J21" s="21"/>
      <c r="K21" s="21"/>
    </row>
    <row r="22" spans="1:11" x14ac:dyDescent="0.2">
      <c r="A22" s="19" t="s">
        <v>2115</v>
      </c>
      <c r="B22" s="19">
        <v>1327</v>
      </c>
      <c r="C22" s="30"/>
      <c r="D22" s="19" t="s">
        <v>2115</v>
      </c>
      <c r="E22" s="19">
        <v>452</v>
      </c>
      <c r="F22" s="28"/>
      <c r="H22" s="21"/>
      <c r="I22" s="21"/>
      <c r="J22" s="21"/>
      <c r="K22" s="21"/>
    </row>
    <row r="23" spans="1:11" x14ac:dyDescent="0.2">
      <c r="A23" s="19" t="s">
        <v>2116</v>
      </c>
      <c r="B23" s="19">
        <v>98</v>
      </c>
      <c r="C23" s="30"/>
      <c r="D23" s="19" t="s">
        <v>2116</v>
      </c>
      <c r="E23" s="19">
        <v>0</v>
      </c>
      <c r="F23" s="28"/>
      <c r="H23" s="21"/>
      <c r="I23" s="21"/>
      <c r="J23" s="21"/>
      <c r="K23" s="21"/>
    </row>
    <row r="24" spans="1:11" x14ac:dyDescent="0.2">
      <c r="A24" s="19" t="s">
        <v>2117</v>
      </c>
      <c r="B24" s="19">
        <v>1425</v>
      </c>
      <c r="C24" s="30"/>
      <c r="D24" s="19" t="s">
        <v>2117</v>
      </c>
      <c r="E24" s="19">
        <v>452</v>
      </c>
      <c r="F24" s="28"/>
    </row>
    <row r="25" spans="1:11" x14ac:dyDescent="0.2">
      <c r="A25" s="19" t="s">
        <v>2118</v>
      </c>
      <c r="B25" s="19">
        <v>5047</v>
      </c>
      <c r="C25" s="30"/>
      <c r="D25" s="19" t="s">
        <v>2118</v>
      </c>
      <c r="E25" s="19">
        <v>873</v>
      </c>
      <c r="F25" s="28"/>
    </row>
    <row r="26" spans="1:11" ht="17" thickBot="1" x14ac:dyDescent="0.25">
      <c r="A26" s="20" t="s">
        <v>2119</v>
      </c>
      <c r="B26" s="20">
        <v>9</v>
      </c>
      <c r="C26" s="31"/>
      <c r="D26" s="20" t="s">
        <v>2119</v>
      </c>
      <c r="E26" s="20">
        <v>9</v>
      </c>
      <c r="F26" s="28"/>
    </row>
  </sheetData>
  <mergeCells count="2">
    <mergeCell ref="D12:E12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2022-06-27T21:44:33Z</dcterms:modified>
</cp:coreProperties>
</file>