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fe217/Dropbox/Mac/Documents/Doutoramento/Chapter-2-Colorado/wtjr_camouflage/detecting_introgression_with_coalescent_simulations/"/>
    </mc:Choice>
  </mc:AlternateContent>
  <xr:revisionPtr revIDLastSave="0" documentId="13_ncr:1_{1832482D-5996-6945-A9A5-4136B38ED52A}" xr6:coauthVersionLast="47" xr6:coauthVersionMax="47" xr10:uidLastSave="{00000000-0000-0000-0000-000000000000}"/>
  <bookViews>
    <workbookView xWindow="940" yWindow="1220" windowWidth="25040" windowHeight="13900" xr2:uid="{BA5445F9-0C4C-1E4B-A3BA-A5A824E967BC}"/>
  </bookViews>
  <sheets>
    <sheet name="black_tailed_jackrabbits" sheetId="1" r:id="rId1"/>
    <sheet name="arctic ha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8" i="2"/>
  <c r="D16" i="2" s="1"/>
  <c r="D7" i="2"/>
  <c r="D15" i="2" s="1"/>
  <c r="D6" i="2"/>
  <c r="E6" i="2" s="1"/>
  <c r="D5" i="2"/>
  <c r="E22" i="2" s="1"/>
  <c r="F22" i="2" s="1"/>
  <c r="D4" i="2"/>
  <c r="D3" i="2"/>
  <c r="D13" i="2" l="1"/>
  <c r="D14" i="2"/>
  <c r="D11" i="2"/>
  <c r="E18" i="2"/>
  <c r="F6" i="2"/>
  <c r="E21" i="2" s="1"/>
  <c r="F21" i="2"/>
  <c r="G2" i="1" l="1"/>
  <c r="E6" i="1" s="1"/>
  <c r="F6" i="1" s="1"/>
  <c r="D8" i="1" l="1"/>
  <c r="D16" i="1" s="1"/>
  <c r="D7" i="1"/>
  <c r="D15" i="1" s="1"/>
  <c r="D5" i="1"/>
  <c r="E22" i="1" s="1"/>
  <c r="E18" i="1"/>
  <c r="D3" i="1"/>
  <c r="D13" i="1" s="1"/>
  <c r="D4" i="1"/>
  <c r="D14" i="1" s="1"/>
  <c r="F22" i="1" l="1"/>
  <c r="F21" i="1"/>
  <c r="D11" i="1"/>
  <c r="E21" i="1"/>
</calcChain>
</file>

<file path=xl/sharedStrings.xml><?xml version="1.0" encoding="utf-8"?>
<sst xmlns="http://schemas.openxmlformats.org/spreadsheetml/2006/main" count="75" uniqueCount="51">
  <si>
    <t>theta_Ltown</t>
  </si>
  <si>
    <t>theta_Lcalif</t>
  </si>
  <si>
    <t>theta_anc</t>
  </si>
  <si>
    <t>tau_anc</t>
  </si>
  <si>
    <t>m_Ltown-&gt;Lcalif</t>
  </si>
  <si>
    <t>m_Lcalif-&gt;Ltown</t>
  </si>
  <si>
    <t>Combined</t>
  </si>
  <si>
    <t>Converted parameters</t>
  </si>
  <si>
    <t>Generations</t>
  </si>
  <si>
    <t>Raw</t>
  </si>
  <si>
    <t>95% HPD CI</t>
  </si>
  <si>
    <t>Ne or Years</t>
  </si>
  <si>
    <t>[39.9137, 41.5963]</t>
  </si>
  <si>
    <t>[88.9321, 92.8035]</t>
  </si>
  <si>
    <t>[45.9031, 49.3069]</t>
  </si>
  <si>
    <t>[41.0513, 42.6811]</t>
  </si>
  <si>
    <t>[2.7556, 3.3585]</t>
  </si>
  <si>
    <t>[1.4497, 2.0048]</t>
  </si>
  <si>
    <t>Mutation rate</t>
  </si>
  <si>
    <t>-t</t>
  </si>
  <si>
    <t xml:space="preserve">-I </t>
  </si>
  <si>
    <t>2 2 2 0</t>
  </si>
  <si>
    <t>-n 1</t>
  </si>
  <si>
    <t>-n 2</t>
  </si>
  <si>
    <t>-m 1 2</t>
  </si>
  <si>
    <t>-m 2 1</t>
  </si>
  <si>
    <t>-ej</t>
  </si>
  <si>
    <t>0.88 1 2</t>
  </si>
  <si>
    <t>-en</t>
  </si>
  <si>
    <t>0.88 2 1</t>
  </si>
  <si>
    <t>-SI</t>
  </si>
  <si>
    <t xml:space="preserve">0.89 2 0 0.0000012 </t>
  </si>
  <si>
    <t>-Sc</t>
  </si>
  <si>
    <t>0.88 2 84982 42491 0</t>
  </si>
  <si>
    <t>Arguments for the MSMS commands:</t>
  </si>
  <si>
    <t>Summary Statistic</t>
  </si>
  <si>
    <t>95% HPD interval</t>
  </si>
  <si>
    <t>[6.152, 6.6193]</t>
  </si>
  <si>
    <t>theta_Lar</t>
  </si>
  <si>
    <t>[0.7229, 0.823]</t>
  </si>
  <si>
    <t>[4.5967, 4.9652]</t>
  </si>
  <si>
    <t>[1.5044, 1.7296]</t>
  </si>
  <si>
    <t>m_Ltown-&gt;Lar</t>
  </si>
  <si>
    <t>[4406.6458, 5487.0903]</t>
  </si>
  <si>
    <t>[1E-4, 51.7536]</t>
  </si>
  <si>
    <t>0.34 1 2</t>
  </si>
  <si>
    <t>0.34 2 1</t>
  </si>
  <si>
    <t>0.35 2 0 0.0000012</t>
  </si>
  <si>
    <t>0.34 2 85343 42671 0</t>
  </si>
  <si>
    <t>Generations + 25000:</t>
  </si>
  <si>
    <t>assuming s=0.1 and additive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</si>
</sst>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00000"/>
    <numFmt numFmtId="166" formatCode="_-* #,##0.0000000_-;\-* #,##0.00000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4" xfId="0" applyBorder="1"/>
    <xf numFmtId="0" fontId="0" fillId="2" borderId="0" xfId="0" applyFill="1"/>
    <xf numFmtId="11" fontId="0" fillId="2" borderId="0" xfId="0" applyNumberFormat="1" applyFill="1"/>
    <xf numFmtId="164" fontId="0" fillId="0" borderId="1" xfId="1" applyNumberFormat="1" applyFont="1" applyBorder="1"/>
    <xf numFmtId="1" fontId="0" fillId="0" borderId="1" xfId="1" applyNumberFormat="1" applyFont="1" applyBorder="1"/>
    <xf numFmtId="43" fontId="0" fillId="0" borderId="0" xfId="0" applyNumberFormat="1"/>
    <xf numFmtId="1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Fill="1"/>
    <xf numFmtId="0" fontId="0" fillId="0" borderId="0" xfId="0" applyBorder="1" applyAlignment="1"/>
    <xf numFmtId="164" fontId="0" fillId="0" borderId="1" xfId="1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right"/>
    </xf>
    <xf numFmtId="11" fontId="0" fillId="0" borderId="1" xfId="1" applyNumberFormat="1" applyFont="1" applyBorder="1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Border="1"/>
    <xf numFmtId="11" fontId="0" fillId="0" borderId="0" xfId="1" applyNumberFormat="1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3" borderId="0" xfId="0" applyFont="1" applyFill="1"/>
    <xf numFmtId="11" fontId="3" fillId="3" borderId="0" xfId="0" applyNumberFormat="1" applyFont="1" applyFill="1"/>
    <xf numFmtId="164" fontId="3" fillId="0" borderId="0" xfId="0" applyNumberFormat="1" applyFont="1"/>
    <xf numFmtId="0" fontId="4" fillId="0" borderId="1" xfId="0" applyFont="1" applyBorder="1"/>
    <xf numFmtId="1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2" fontId="0" fillId="0" borderId="0" xfId="0" applyNumberFormat="1" applyBorder="1"/>
    <xf numFmtId="165" fontId="0" fillId="0" borderId="0" xfId="0" applyNumberFormat="1" applyBorder="1"/>
    <xf numFmtId="43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3" fillId="0" borderId="0" xfId="0" applyFont="1" applyFill="1"/>
    <xf numFmtId="0" fontId="4" fillId="0" borderId="1" xfId="0" applyFont="1" applyBorder="1" applyAlignment="1"/>
    <xf numFmtId="0" fontId="0" fillId="0" borderId="0" xfId="0" applyBorder="1" applyAlignment="1">
      <alignment horizontal="right"/>
    </xf>
    <xf numFmtId="0" fontId="2" fillId="0" borderId="0" xfId="0" quotePrefix="1" applyFont="1" applyBorder="1"/>
    <xf numFmtId="0" fontId="2" fillId="0" borderId="0" xfId="0" applyFont="1" applyBorder="1"/>
    <xf numFmtId="0" fontId="2" fillId="0" borderId="0" xfId="0" quotePrefix="1" applyFont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9096-6B61-EA4E-A73F-42B517AC484F}">
  <dimension ref="A1:G22"/>
  <sheetViews>
    <sheetView tabSelected="1" workbookViewId="0">
      <selection activeCell="E25" sqref="E25"/>
    </sheetView>
  </sheetViews>
  <sheetFormatPr baseColWidth="10" defaultRowHeight="16" x14ac:dyDescent="0.2"/>
  <cols>
    <col min="1" max="1" width="14.83203125" bestFit="1" customWidth="1"/>
    <col min="2" max="2" width="15.6640625" bestFit="1" customWidth="1"/>
    <col min="3" max="3" width="16.6640625" bestFit="1" customWidth="1"/>
    <col min="4" max="4" width="19.5" bestFit="1" customWidth="1"/>
    <col min="6" max="6" width="18.83203125" bestFit="1" customWidth="1"/>
    <col min="7" max="7" width="13" bestFit="1" customWidth="1"/>
  </cols>
  <sheetData>
    <row r="1" spans="1:7" x14ac:dyDescent="0.2">
      <c r="B1" s="49" t="s">
        <v>6</v>
      </c>
      <c r="C1" s="50"/>
      <c r="D1" s="46" t="s">
        <v>7</v>
      </c>
      <c r="E1" s="51" t="s">
        <v>8</v>
      </c>
      <c r="F1" s="12"/>
    </row>
    <row r="2" spans="1:7" x14ac:dyDescent="0.2">
      <c r="B2" s="47" t="s">
        <v>9</v>
      </c>
      <c r="C2" s="47" t="s">
        <v>10</v>
      </c>
      <c r="D2" s="48" t="s">
        <v>11</v>
      </c>
      <c r="E2" s="52"/>
      <c r="F2" s="3" t="s">
        <v>18</v>
      </c>
      <c r="G2" s="4">
        <f>2.8*10^-9</f>
        <v>2.7999999999999998E-9</v>
      </c>
    </row>
    <row r="3" spans="1:7" x14ac:dyDescent="0.2">
      <c r="A3" s="45" t="s">
        <v>0</v>
      </c>
      <c r="B3" s="1">
        <v>40.741900000000001</v>
      </c>
      <c r="C3" s="1" t="s">
        <v>12</v>
      </c>
      <c r="D3" s="13">
        <f>B3/(4*$G$2)/10000</f>
        <v>363766.96428571432</v>
      </c>
      <c r="E3" s="1"/>
      <c r="F3" s="11"/>
      <c r="G3" s="11"/>
    </row>
    <row r="4" spans="1:7" x14ac:dyDescent="0.2">
      <c r="A4" s="45" t="s">
        <v>1</v>
      </c>
      <c r="B4" s="1">
        <v>90.858000000000004</v>
      </c>
      <c r="C4" s="1" t="s">
        <v>13</v>
      </c>
      <c r="D4" s="13">
        <f>B4/(4*$G$2)/10000</f>
        <v>811232.14285714296</v>
      </c>
      <c r="E4" s="2"/>
    </row>
    <row r="5" spans="1:7" x14ac:dyDescent="0.2">
      <c r="A5" s="45" t="s">
        <v>2</v>
      </c>
      <c r="B5" s="1">
        <v>47.5901</v>
      </c>
      <c r="C5" s="1" t="s">
        <v>14</v>
      </c>
      <c r="D5" s="14">
        <f>B5/(4*$G$2)/10000</f>
        <v>424911.60714285716</v>
      </c>
      <c r="E5" s="1"/>
      <c r="F5" s="45" t="s">
        <v>49</v>
      </c>
    </row>
    <row r="6" spans="1:7" x14ac:dyDescent="0.2">
      <c r="A6" s="45" t="s">
        <v>3</v>
      </c>
      <c r="B6" s="1">
        <v>41.868299999999998</v>
      </c>
      <c r="C6" s="1" t="s">
        <v>15</v>
      </c>
      <c r="D6" s="13">
        <f>B6*2/10000/$G$2</f>
        <v>2990592.8571428573</v>
      </c>
      <c r="E6" s="9">
        <f>D6/2</f>
        <v>1495296.4285714286</v>
      </c>
      <c r="F6" s="9">
        <f>E6+25000</f>
        <v>1520296.4285714286</v>
      </c>
    </row>
    <row r="7" spans="1:7" x14ac:dyDescent="0.2">
      <c r="A7" s="45" t="s">
        <v>4</v>
      </c>
      <c r="B7" s="1">
        <v>3.0583</v>
      </c>
      <c r="C7" s="1" t="s">
        <v>16</v>
      </c>
      <c r="D7" s="15">
        <f>B7*$G$2/0.1</f>
        <v>8.5632399999999991E-8</v>
      </c>
      <c r="E7" s="44"/>
    </row>
    <row r="8" spans="1:7" x14ac:dyDescent="0.2">
      <c r="A8" s="45" t="s">
        <v>5</v>
      </c>
      <c r="B8" s="1">
        <v>1.7243999999999999</v>
      </c>
      <c r="C8" s="1" t="s">
        <v>17</v>
      </c>
      <c r="D8" s="8">
        <f>B8*$G$2/0.1</f>
        <v>4.8283199999999994E-8</v>
      </c>
      <c r="E8" s="1"/>
    </row>
    <row r="9" spans="1:7" x14ac:dyDescent="0.2">
      <c r="A9" s="20"/>
      <c r="B9" s="20"/>
      <c r="C9" s="20"/>
      <c r="D9" s="21"/>
      <c r="E9" s="20"/>
    </row>
    <row r="10" spans="1:7" x14ac:dyDescent="0.2">
      <c r="C10" s="22" t="s">
        <v>34</v>
      </c>
    </row>
    <row r="11" spans="1:7" x14ac:dyDescent="0.2">
      <c r="C11" s="43" t="s">
        <v>19</v>
      </c>
      <c r="D11" s="7">
        <f>4*D5*20000*G2</f>
        <v>95.180199999999999</v>
      </c>
    </row>
    <row r="12" spans="1:7" x14ac:dyDescent="0.2">
      <c r="C12" s="43" t="s">
        <v>20</v>
      </c>
      <c r="D12" t="s">
        <v>21</v>
      </c>
    </row>
    <row r="13" spans="1:7" x14ac:dyDescent="0.2">
      <c r="C13" s="43" t="s">
        <v>22</v>
      </c>
      <c r="D13" s="16">
        <f>D3/D5</f>
        <v>0.8561003233865867</v>
      </c>
    </row>
    <row r="14" spans="1:7" x14ac:dyDescent="0.2">
      <c r="C14" s="43" t="s">
        <v>23</v>
      </c>
      <c r="D14" s="16">
        <f>D4/D5</f>
        <v>1.9091785896646574</v>
      </c>
    </row>
    <row r="15" spans="1:7" x14ac:dyDescent="0.2">
      <c r="C15" s="43" t="s">
        <v>24</v>
      </c>
      <c r="D15" s="17">
        <f>D7</f>
        <v>8.5632399999999991E-8</v>
      </c>
    </row>
    <row r="16" spans="1:7" x14ac:dyDescent="0.2">
      <c r="C16" s="43" t="s">
        <v>25</v>
      </c>
      <c r="D16" s="17">
        <f>D8</f>
        <v>4.8283199999999994E-8</v>
      </c>
    </row>
    <row r="17" spans="3:7" x14ac:dyDescent="0.2">
      <c r="C17" s="22"/>
    </row>
    <row r="18" spans="3:7" x14ac:dyDescent="0.2">
      <c r="C18" s="43" t="s">
        <v>26</v>
      </c>
      <c r="D18" t="s">
        <v>27</v>
      </c>
      <c r="E18" s="7">
        <f>E6/(4*D5)</f>
        <v>0.87976911164296778</v>
      </c>
    </row>
    <row r="19" spans="3:7" x14ac:dyDescent="0.2">
      <c r="C19" s="43" t="s">
        <v>28</v>
      </c>
      <c r="D19" t="s">
        <v>29</v>
      </c>
    </row>
    <row r="20" spans="3:7" x14ac:dyDescent="0.2">
      <c r="C20" s="22"/>
    </row>
    <row r="21" spans="3:7" x14ac:dyDescent="0.2">
      <c r="C21" s="43" t="s">
        <v>30</v>
      </c>
      <c r="D21" t="s">
        <v>31</v>
      </c>
      <c r="E21" s="7">
        <f>F6/(4*D5)</f>
        <v>0.89447805320854545</v>
      </c>
      <c r="F21" s="18">
        <f>1/(2*D5)</f>
        <v>1.1767153252462171E-6</v>
      </c>
    </row>
    <row r="22" spans="3:7" x14ac:dyDescent="0.2">
      <c r="C22" s="43" t="s">
        <v>32</v>
      </c>
      <c r="D22" t="s">
        <v>33</v>
      </c>
      <c r="E22" s="10">
        <f>2*D5*0.1</f>
        <v>84982.321428571435</v>
      </c>
      <c r="F22" s="19">
        <f>E22/2</f>
        <v>42491.160714285717</v>
      </c>
      <c r="G22" s="42" t="s">
        <v>50</v>
      </c>
    </row>
  </sheetData>
  <mergeCells count="2">
    <mergeCell ref="B1:C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CEC7-76DF-8D47-8B9C-D40666391B4C}">
  <dimension ref="A1:I22"/>
  <sheetViews>
    <sheetView workbookViewId="0">
      <selection activeCell="F5" sqref="F5"/>
    </sheetView>
  </sheetViews>
  <sheetFormatPr baseColWidth="10" defaultRowHeight="16" x14ac:dyDescent="0.2"/>
  <cols>
    <col min="1" max="1" width="16.5" bestFit="1" customWidth="1"/>
    <col min="3" max="3" width="20.6640625" bestFit="1" customWidth="1"/>
    <col min="4" max="4" width="19.6640625" bestFit="1" customWidth="1"/>
    <col min="6" max="6" width="18.83203125" bestFit="1" customWidth="1"/>
    <col min="7" max="7" width="12.6640625" bestFit="1" customWidth="1"/>
    <col min="8" max="8" width="12.5" bestFit="1" customWidth="1"/>
  </cols>
  <sheetData>
    <row r="1" spans="1:9" x14ac:dyDescent="0.2">
      <c r="A1" s="23"/>
      <c r="B1" s="53" t="s">
        <v>6</v>
      </c>
      <c r="C1" s="54"/>
      <c r="D1" s="39" t="s">
        <v>7</v>
      </c>
      <c r="E1" s="55" t="s">
        <v>8</v>
      </c>
      <c r="F1" s="24"/>
      <c r="G1" s="24"/>
    </row>
    <row r="2" spans="1:9" x14ac:dyDescent="0.2">
      <c r="A2" s="28" t="s">
        <v>35</v>
      </c>
      <c r="B2" s="28" t="s">
        <v>9</v>
      </c>
      <c r="C2" s="28" t="s">
        <v>36</v>
      </c>
      <c r="D2" s="30" t="s">
        <v>11</v>
      </c>
      <c r="E2" s="56"/>
      <c r="F2" s="25" t="s">
        <v>18</v>
      </c>
      <c r="G2" s="26">
        <v>2.7999999999999998E-9</v>
      </c>
    </row>
    <row r="3" spans="1:9" x14ac:dyDescent="0.2">
      <c r="A3" s="28" t="s">
        <v>0</v>
      </c>
      <c r="B3" s="1">
        <v>6.3841000000000001</v>
      </c>
      <c r="C3" s="1" t="s">
        <v>37</v>
      </c>
      <c r="D3" s="5">
        <f>B3/(4*$G$2)/1000</f>
        <v>570008.92857142864</v>
      </c>
      <c r="E3" s="23"/>
      <c r="F3" s="38"/>
      <c r="G3" s="38"/>
    </row>
    <row r="4" spans="1:9" x14ac:dyDescent="0.2">
      <c r="A4" s="28" t="s">
        <v>38</v>
      </c>
      <c r="B4" s="1">
        <v>0.77270000000000005</v>
      </c>
      <c r="C4" s="1" t="s">
        <v>39</v>
      </c>
      <c r="D4" s="5">
        <f>B4/(4*$G$2)/1000</f>
        <v>68991.071428571435</v>
      </c>
      <c r="E4" s="23"/>
      <c r="F4" s="24"/>
      <c r="G4" s="24"/>
    </row>
    <row r="5" spans="1:9" x14ac:dyDescent="0.2">
      <c r="A5" s="28" t="s">
        <v>2</v>
      </c>
      <c r="B5" s="1">
        <v>4.7792000000000003</v>
      </c>
      <c r="C5" s="1" t="s">
        <v>40</v>
      </c>
      <c r="D5" s="6">
        <f>B5/(4*$G$2)/1000</f>
        <v>426714.2857142858</v>
      </c>
      <c r="E5" s="23"/>
      <c r="F5" s="28" t="s">
        <v>49</v>
      </c>
      <c r="G5" s="24"/>
    </row>
    <row r="6" spans="1:9" x14ac:dyDescent="0.2">
      <c r="A6" s="28" t="s">
        <v>3</v>
      </c>
      <c r="B6" s="1">
        <v>1.6155999999999999</v>
      </c>
      <c r="C6" s="1" t="s">
        <v>41</v>
      </c>
      <c r="D6" s="5">
        <f>B6*2/1000/G2</f>
        <v>1154000</v>
      </c>
      <c r="E6" s="29">
        <f>D6/2</f>
        <v>577000</v>
      </c>
      <c r="F6" s="29">
        <f>E6+25000</f>
        <v>602000</v>
      </c>
      <c r="G6" s="27"/>
    </row>
    <row r="7" spans="1:9" x14ac:dyDescent="0.2">
      <c r="A7" s="28" t="s">
        <v>42</v>
      </c>
      <c r="B7" s="1">
        <v>4944.5844999999999</v>
      </c>
      <c r="C7" s="1" t="s">
        <v>43</v>
      </c>
      <c r="D7" s="8">
        <f>B7*G2/10</f>
        <v>1.3844836600000001E-6</v>
      </c>
      <c r="E7" s="23"/>
      <c r="F7" s="24"/>
      <c r="G7" s="24"/>
    </row>
    <row r="8" spans="1:9" x14ac:dyDescent="0.2">
      <c r="A8" s="28" t="s">
        <v>4</v>
      </c>
      <c r="B8" s="1">
        <v>8.2196999999999996</v>
      </c>
      <c r="C8" s="1" t="s">
        <v>44</v>
      </c>
      <c r="D8" s="8">
        <f>B8*G2/10</f>
        <v>2.3015159999999997E-9</v>
      </c>
      <c r="E8" s="23"/>
      <c r="F8" s="24"/>
      <c r="G8" s="24"/>
    </row>
    <row r="9" spans="1:9" x14ac:dyDescent="0.2">
      <c r="A9" s="31"/>
      <c r="B9" s="20"/>
      <c r="C9" s="20"/>
      <c r="D9" s="21"/>
      <c r="E9" s="32"/>
      <c r="F9" s="24"/>
      <c r="G9" s="24"/>
    </row>
    <row r="10" spans="1:9" x14ac:dyDescent="0.2">
      <c r="A10" s="24"/>
      <c r="B10" s="24"/>
      <c r="C10" s="22" t="s">
        <v>34</v>
      </c>
      <c r="D10" s="24"/>
      <c r="E10" s="24"/>
      <c r="F10" s="24"/>
      <c r="G10" s="24"/>
      <c r="H10" s="24"/>
      <c r="I10" s="24"/>
    </row>
    <row r="11" spans="1:9" x14ac:dyDescent="0.2">
      <c r="A11" s="24"/>
      <c r="B11" s="24"/>
      <c r="C11" s="41" t="s">
        <v>19</v>
      </c>
      <c r="D11" s="33">
        <f>4*D5*20000*G2</f>
        <v>95.584000000000017</v>
      </c>
      <c r="E11" s="20"/>
      <c r="F11" s="20"/>
      <c r="G11" s="32"/>
      <c r="H11" s="32"/>
      <c r="I11" s="24"/>
    </row>
    <row r="12" spans="1:9" x14ac:dyDescent="0.2">
      <c r="A12" s="24"/>
      <c r="B12" s="24"/>
      <c r="C12" s="41" t="s">
        <v>20</v>
      </c>
      <c r="D12" s="40" t="s">
        <v>21</v>
      </c>
      <c r="E12" s="20"/>
      <c r="F12" s="20"/>
      <c r="G12" s="32"/>
      <c r="H12" s="32"/>
      <c r="I12" s="24"/>
    </row>
    <row r="13" spans="1:9" x14ac:dyDescent="0.2">
      <c r="A13" s="24"/>
      <c r="B13" s="24"/>
      <c r="C13" s="41" t="s">
        <v>22</v>
      </c>
      <c r="D13" s="33">
        <f>D3/D5</f>
        <v>1.3358093404753932</v>
      </c>
      <c r="E13" s="20"/>
      <c r="F13" s="20"/>
      <c r="G13" s="32"/>
      <c r="H13" s="32"/>
      <c r="I13" s="24"/>
    </row>
    <row r="14" spans="1:9" x14ac:dyDescent="0.2">
      <c r="A14" s="24"/>
      <c r="B14" s="24"/>
      <c r="C14" s="41" t="s">
        <v>23</v>
      </c>
      <c r="D14" s="33">
        <f>D4/D5</f>
        <v>0.16167977904251757</v>
      </c>
      <c r="E14" s="20"/>
      <c r="F14" s="20"/>
      <c r="G14" s="32"/>
      <c r="H14" s="32"/>
      <c r="I14" s="24"/>
    </row>
    <row r="15" spans="1:9" x14ac:dyDescent="0.2">
      <c r="A15" s="24"/>
      <c r="B15" s="24"/>
      <c r="C15" s="41" t="s">
        <v>24</v>
      </c>
      <c r="D15" s="34">
        <f>D7</f>
        <v>1.3844836600000001E-6</v>
      </c>
      <c r="E15" s="20"/>
      <c r="F15" s="20"/>
      <c r="G15" s="32"/>
      <c r="H15" s="32"/>
      <c r="I15" s="24"/>
    </row>
    <row r="16" spans="1:9" x14ac:dyDescent="0.2">
      <c r="A16" s="24"/>
      <c r="B16" s="24"/>
      <c r="C16" s="41" t="s">
        <v>25</v>
      </c>
      <c r="D16" s="34">
        <f>D8</f>
        <v>2.3015159999999997E-9</v>
      </c>
      <c r="E16" s="20"/>
      <c r="F16" s="20"/>
      <c r="G16" s="32"/>
      <c r="H16" s="32"/>
      <c r="I16" s="24"/>
    </row>
    <row r="17" spans="1:9" x14ac:dyDescent="0.2">
      <c r="A17" s="24"/>
      <c r="B17" s="24"/>
      <c r="C17" s="42"/>
      <c r="D17" s="20"/>
      <c r="E17" s="20"/>
      <c r="F17" s="20"/>
      <c r="G17" s="32"/>
      <c r="H17" s="32"/>
      <c r="I17" s="24"/>
    </row>
    <row r="18" spans="1:9" x14ac:dyDescent="0.2">
      <c r="A18" s="24"/>
      <c r="B18" s="24"/>
      <c r="C18" s="41" t="s">
        <v>26</v>
      </c>
      <c r="D18" s="20" t="s">
        <v>45</v>
      </c>
      <c r="E18" s="35">
        <f>E6/(4*D5)</f>
        <v>0.33804820890525605</v>
      </c>
      <c r="F18" s="20"/>
      <c r="G18" s="32"/>
      <c r="H18" s="32"/>
      <c r="I18" s="24"/>
    </row>
    <row r="19" spans="1:9" x14ac:dyDescent="0.2">
      <c r="A19" s="24"/>
      <c r="B19" s="24"/>
      <c r="C19" s="41" t="s">
        <v>28</v>
      </c>
      <c r="D19" s="20" t="s">
        <v>46</v>
      </c>
      <c r="E19" s="20"/>
      <c r="F19" s="20"/>
      <c r="G19" s="32"/>
      <c r="H19" s="32"/>
      <c r="I19" s="24"/>
    </row>
    <row r="20" spans="1:9" x14ac:dyDescent="0.2">
      <c r="A20" s="24"/>
      <c r="B20" s="24"/>
      <c r="C20" s="42"/>
      <c r="D20" s="20"/>
      <c r="E20" s="20"/>
      <c r="F20" s="20"/>
      <c r="G20" s="32"/>
      <c r="H20" s="32"/>
      <c r="I20" s="24"/>
    </row>
    <row r="21" spans="1:9" x14ac:dyDescent="0.2">
      <c r="A21" s="24"/>
      <c r="B21" s="24"/>
      <c r="C21" s="41" t="s">
        <v>30</v>
      </c>
      <c r="D21" s="20" t="s">
        <v>47</v>
      </c>
      <c r="E21" s="35">
        <f>F6/(4*D5)</f>
        <v>0.35269501171744216</v>
      </c>
      <c r="F21" s="36">
        <f>1/(2*D5)</f>
        <v>1.1717442249748909E-6</v>
      </c>
      <c r="G21" s="32"/>
      <c r="H21" s="32"/>
      <c r="I21" s="24"/>
    </row>
    <row r="22" spans="1:9" x14ac:dyDescent="0.2">
      <c r="A22" s="24"/>
      <c r="B22" s="24"/>
      <c r="C22" s="41" t="s">
        <v>32</v>
      </c>
      <c r="D22" s="20" t="s">
        <v>48</v>
      </c>
      <c r="E22" s="37">
        <f>2*D5*0.1</f>
        <v>85342.857142857159</v>
      </c>
      <c r="F22" s="37">
        <f>E22/2</f>
        <v>42671.42857142858</v>
      </c>
      <c r="G22" s="42" t="s">
        <v>50</v>
      </c>
      <c r="H22" s="42"/>
      <c r="I22" s="24"/>
    </row>
  </sheetData>
  <mergeCells count="2">
    <mergeCell ref="B1:C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black_tailed_jackrabbits</vt:lpstr>
      <vt:lpstr>arctic 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Mafalda Ferreira</dc:creator>
  <cp:lastModifiedBy>Microsoft Office User</cp:lastModifiedBy>
  <dcterms:created xsi:type="dcterms:W3CDTF">2021-05-09T12:30:33Z</dcterms:created>
  <dcterms:modified xsi:type="dcterms:W3CDTF">2022-06-15T19:19:25Z</dcterms:modified>
</cp:coreProperties>
</file>